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tabRatio="710" firstSheet="1" activeTab="4"/>
  </bookViews>
  <sheets>
    <sheet name="功夫熊猫3" sheetId="1" r:id="rId1"/>
    <sheet name="火影忍者" sheetId="2" r:id="rId2"/>
    <sheet name="火影忍者整理" sheetId="3" r:id="rId3"/>
    <sheet name="剑与魔法" sheetId="4" r:id="rId4"/>
    <sheet name="火影等级战力" sheetId="5" r:id="rId5"/>
    <sheet name="火影忍者分析" sheetId="8" r:id="rId6"/>
    <sheet name="拳皇98分析" sheetId="14" r:id="rId7"/>
    <sheet name="拳皇98" sheetId="6" r:id="rId8"/>
    <sheet name="Sheet2" sheetId="9" r:id="rId9"/>
    <sheet name="Sheet1" sheetId="10" r:id="rId10"/>
    <sheet name="千丈英雄属性" sheetId="13" r:id="rId11"/>
    <sheet name="升品需要等级" sheetId="7" r:id="rId12"/>
    <sheet name="红丸英雄属性" sheetId="12" r:id="rId13"/>
    <sheet name="拳皇装备属性" sheetId="11" r:id="rId14"/>
  </sheets>
  <definedNames>
    <definedName name="_xlnm._FilterDatabase" localSheetId="9" hidden="1">Sheet1!$F$2:$F$35</definedName>
    <definedName name="_xlnm._FilterDatabase" localSheetId="7" hidden="1">拳皇98!$F$2:$F$87</definedName>
  </definedNames>
  <calcPr calcId="152511" concurrentCalc="0"/>
</workbook>
</file>

<file path=xl/calcChain.xml><?xml version="1.0" encoding="utf-8"?>
<calcChain xmlns="http://schemas.openxmlformats.org/spreadsheetml/2006/main">
  <c r="O79" i="5" l="1"/>
  <c r="N79" i="5"/>
  <c r="M79" i="5"/>
  <c r="A80" i="5"/>
  <c r="A81" i="5"/>
  <c r="A79" i="5"/>
  <c r="A76" i="5"/>
  <c r="G95" i="14"/>
  <c r="J95" i="14"/>
  <c r="J94" i="14"/>
  <c r="K95" i="14"/>
  <c r="K94" i="14"/>
  <c r="L95" i="14"/>
  <c r="L94" i="14"/>
  <c r="K130" i="14"/>
  <c r="H130" i="14"/>
  <c r="M130" i="14"/>
  <c r="K133" i="14"/>
  <c r="K132" i="14"/>
  <c r="J132" i="14"/>
  <c r="O130" i="14"/>
  <c r="J133" i="14"/>
  <c r="I133" i="14"/>
  <c r="N130" i="14"/>
  <c r="Q95" i="14"/>
  <c r="G96" i="14"/>
  <c r="J96" i="14"/>
  <c r="K96" i="14"/>
  <c r="L96" i="14"/>
  <c r="Q96" i="14"/>
  <c r="G97" i="14"/>
  <c r="J97" i="14"/>
  <c r="K97" i="14"/>
  <c r="L97" i="14"/>
  <c r="Q97" i="14"/>
  <c r="G98" i="14"/>
  <c r="J98" i="14"/>
  <c r="K98" i="14"/>
  <c r="L98" i="14"/>
  <c r="Q98" i="14"/>
  <c r="G99" i="14"/>
  <c r="J99" i="14"/>
  <c r="K99" i="14"/>
  <c r="L99" i="14"/>
  <c r="Q99" i="14"/>
  <c r="G100" i="14"/>
  <c r="J100" i="14"/>
  <c r="K100" i="14"/>
  <c r="L100" i="14"/>
  <c r="Q100" i="14"/>
  <c r="G101" i="14"/>
  <c r="J101" i="14"/>
  <c r="K101" i="14"/>
  <c r="L101" i="14"/>
  <c r="Q101" i="14"/>
  <c r="G102" i="14"/>
  <c r="J102" i="14"/>
  <c r="K102" i="14"/>
  <c r="L102" i="14"/>
  <c r="Q102" i="14"/>
  <c r="G103" i="14"/>
  <c r="J103" i="14"/>
  <c r="K103" i="14"/>
  <c r="L103" i="14"/>
  <c r="Q103" i="14"/>
  <c r="G104" i="14"/>
  <c r="J104" i="14"/>
  <c r="K104" i="14"/>
  <c r="L104" i="14"/>
  <c r="Q104" i="14"/>
  <c r="G105" i="14"/>
  <c r="J105" i="14"/>
  <c r="K105" i="14"/>
  <c r="L105" i="14"/>
  <c r="Q105" i="14"/>
  <c r="J106" i="14"/>
  <c r="K106" i="14"/>
  <c r="L106" i="14"/>
  <c r="G106" i="14"/>
  <c r="Q106" i="14"/>
  <c r="J107" i="14"/>
  <c r="K107" i="14"/>
  <c r="L107" i="14"/>
  <c r="G107" i="14"/>
  <c r="Q107" i="14"/>
  <c r="J108" i="14"/>
  <c r="K108" i="14"/>
  <c r="L108" i="14"/>
  <c r="G108" i="14"/>
  <c r="Q108" i="14"/>
  <c r="J109" i="14"/>
  <c r="K109" i="14"/>
  <c r="L109" i="14"/>
  <c r="G109" i="14"/>
  <c r="Q109" i="14"/>
  <c r="J110" i="14"/>
  <c r="K110" i="14"/>
  <c r="L110" i="14"/>
  <c r="G110" i="14"/>
  <c r="Q110" i="14"/>
  <c r="J111" i="14"/>
  <c r="K111" i="14"/>
  <c r="L111" i="14"/>
  <c r="G111" i="14"/>
  <c r="Q111" i="14"/>
  <c r="J112" i="14"/>
  <c r="K112" i="14"/>
  <c r="L112" i="14"/>
  <c r="G112" i="14"/>
  <c r="Q112" i="14"/>
  <c r="G113" i="14"/>
  <c r="J113" i="14"/>
  <c r="K113" i="14"/>
  <c r="L113" i="14"/>
  <c r="Q113" i="14"/>
  <c r="G114" i="14"/>
  <c r="J114" i="14"/>
  <c r="K114" i="14"/>
  <c r="L114" i="14"/>
  <c r="Q114" i="14"/>
  <c r="G115" i="14"/>
  <c r="J115" i="14"/>
  <c r="K115" i="14"/>
  <c r="L115" i="14"/>
  <c r="Q115" i="14"/>
  <c r="G116" i="14"/>
  <c r="J116" i="14"/>
  <c r="K116" i="14"/>
  <c r="L116" i="14"/>
  <c r="Q116" i="14"/>
  <c r="G117" i="14"/>
  <c r="J117" i="14"/>
  <c r="K117" i="14"/>
  <c r="L117" i="14"/>
  <c r="Q117" i="14"/>
  <c r="G118" i="14"/>
  <c r="J118" i="14"/>
  <c r="K118" i="14"/>
  <c r="L118" i="14"/>
  <c r="Q118" i="14"/>
  <c r="G119" i="14"/>
  <c r="J119" i="14"/>
  <c r="K119" i="14"/>
  <c r="L119" i="14"/>
  <c r="Q119" i="14"/>
  <c r="G120" i="14"/>
  <c r="J120" i="14"/>
  <c r="K120" i="14"/>
  <c r="L120" i="14"/>
  <c r="Q120" i="14"/>
  <c r="G121" i="14"/>
  <c r="J121" i="14"/>
  <c r="K121" i="14"/>
  <c r="L121" i="14"/>
  <c r="Q121" i="14"/>
  <c r="G122" i="14"/>
  <c r="J122" i="14"/>
  <c r="K122" i="14"/>
  <c r="L122" i="14"/>
  <c r="Q122" i="14"/>
  <c r="G123" i="14"/>
  <c r="J123" i="14"/>
  <c r="K123" i="14"/>
  <c r="L123" i="14"/>
  <c r="Q123" i="14"/>
  <c r="G124" i="14"/>
  <c r="J124" i="14"/>
  <c r="K124" i="14"/>
  <c r="L124" i="14"/>
  <c r="Q124" i="14"/>
  <c r="G94" i="14"/>
  <c r="Q94" i="14"/>
  <c r="I114" i="14"/>
  <c r="I115" i="14"/>
  <c r="I116" i="14"/>
  <c r="I117" i="14"/>
  <c r="I118" i="14"/>
  <c r="I119" i="14"/>
  <c r="I120" i="14"/>
  <c r="I121" i="14"/>
  <c r="I122" i="14"/>
  <c r="I123" i="14"/>
  <c r="I12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94" i="14"/>
  <c r="D95" i="14"/>
  <c r="N95" i="14"/>
  <c r="R95" i="14"/>
  <c r="E95" i="14"/>
  <c r="O95" i="14"/>
  <c r="S95" i="14"/>
  <c r="F95" i="14"/>
  <c r="P95" i="14"/>
  <c r="T95" i="14"/>
  <c r="D96" i="14"/>
  <c r="N96" i="14"/>
  <c r="R96" i="14"/>
  <c r="E96" i="14"/>
  <c r="O96" i="14"/>
  <c r="S96" i="14"/>
  <c r="F96" i="14"/>
  <c r="P96" i="14"/>
  <c r="T96" i="14"/>
  <c r="D97" i="14"/>
  <c r="N97" i="14"/>
  <c r="R97" i="14"/>
  <c r="E97" i="14"/>
  <c r="O97" i="14"/>
  <c r="S97" i="14"/>
  <c r="F97" i="14"/>
  <c r="P97" i="14"/>
  <c r="T97" i="14"/>
  <c r="D98" i="14"/>
  <c r="N98" i="14"/>
  <c r="R98" i="14"/>
  <c r="E98" i="14"/>
  <c r="O98" i="14"/>
  <c r="S98" i="14"/>
  <c r="F98" i="14"/>
  <c r="P98" i="14"/>
  <c r="T98" i="14"/>
  <c r="D99" i="14"/>
  <c r="N99" i="14"/>
  <c r="R99" i="14"/>
  <c r="E99" i="14"/>
  <c r="O99" i="14"/>
  <c r="S99" i="14"/>
  <c r="F99" i="14"/>
  <c r="P99" i="14"/>
  <c r="T99" i="14"/>
  <c r="D100" i="14"/>
  <c r="N100" i="14"/>
  <c r="R100" i="14"/>
  <c r="E100" i="14"/>
  <c r="O100" i="14"/>
  <c r="S100" i="14"/>
  <c r="F100" i="14"/>
  <c r="P100" i="14"/>
  <c r="T100" i="14"/>
  <c r="D101" i="14"/>
  <c r="N101" i="14"/>
  <c r="R101" i="14"/>
  <c r="E101" i="14"/>
  <c r="O101" i="14"/>
  <c r="S101" i="14"/>
  <c r="F101" i="14"/>
  <c r="P101" i="14"/>
  <c r="T101" i="14"/>
  <c r="D102" i="14"/>
  <c r="N102" i="14"/>
  <c r="R102" i="14"/>
  <c r="E102" i="14"/>
  <c r="O102" i="14"/>
  <c r="S102" i="14"/>
  <c r="F102" i="14"/>
  <c r="P102" i="14"/>
  <c r="T102" i="14"/>
  <c r="D103" i="14"/>
  <c r="N103" i="14"/>
  <c r="R103" i="14"/>
  <c r="E103" i="14"/>
  <c r="O103" i="14"/>
  <c r="S103" i="14"/>
  <c r="F103" i="14"/>
  <c r="P103" i="14"/>
  <c r="T103" i="14"/>
  <c r="D104" i="14"/>
  <c r="N104" i="14"/>
  <c r="R104" i="14"/>
  <c r="E104" i="14"/>
  <c r="O104" i="14"/>
  <c r="S104" i="14"/>
  <c r="F104" i="14"/>
  <c r="P104" i="14"/>
  <c r="T104" i="14"/>
  <c r="D105" i="14"/>
  <c r="N105" i="14"/>
  <c r="R105" i="14"/>
  <c r="E105" i="14"/>
  <c r="O105" i="14"/>
  <c r="S105" i="14"/>
  <c r="F105" i="14"/>
  <c r="P105" i="14"/>
  <c r="T105" i="14"/>
  <c r="D106" i="14"/>
  <c r="N106" i="14"/>
  <c r="R106" i="14"/>
  <c r="E106" i="14"/>
  <c r="O106" i="14"/>
  <c r="S106" i="14"/>
  <c r="F106" i="14"/>
  <c r="P106" i="14"/>
  <c r="T106" i="14"/>
  <c r="D107" i="14"/>
  <c r="N107" i="14"/>
  <c r="R107" i="14"/>
  <c r="E107" i="14"/>
  <c r="O107" i="14"/>
  <c r="S107" i="14"/>
  <c r="F107" i="14"/>
  <c r="P107" i="14"/>
  <c r="T107" i="14"/>
  <c r="D108" i="14"/>
  <c r="N108" i="14"/>
  <c r="R108" i="14"/>
  <c r="E108" i="14"/>
  <c r="O108" i="14"/>
  <c r="S108" i="14"/>
  <c r="F108" i="14"/>
  <c r="P108" i="14"/>
  <c r="T108" i="14"/>
  <c r="D109" i="14"/>
  <c r="N109" i="14"/>
  <c r="R109" i="14"/>
  <c r="E109" i="14"/>
  <c r="O109" i="14"/>
  <c r="S109" i="14"/>
  <c r="F109" i="14"/>
  <c r="P109" i="14"/>
  <c r="T109" i="14"/>
  <c r="D110" i="14"/>
  <c r="N110" i="14"/>
  <c r="R110" i="14"/>
  <c r="E110" i="14"/>
  <c r="O110" i="14"/>
  <c r="S110" i="14"/>
  <c r="F110" i="14"/>
  <c r="P110" i="14"/>
  <c r="T110" i="14"/>
  <c r="D111" i="14"/>
  <c r="N111" i="14"/>
  <c r="R111" i="14"/>
  <c r="E111" i="14"/>
  <c r="O111" i="14"/>
  <c r="S111" i="14"/>
  <c r="F111" i="14"/>
  <c r="P111" i="14"/>
  <c r="T111" i="14"/>
  <c r="D112" i="14"/>
  <c r="N112" i="14"/>
  <c r="R112" i="14"/>
  <c r="E112" i="14"/>
  <c r="O112" i="14"/>
  <c r="S112" i="14"/>
  <c r="F112" i="14"/>
  <c r="P112" i="14"/>
  <c r="T112" i="14"/>
  <c r="D113" i="14"/>
  <c r="N113" i="14"/>
  <c r="R113" i="14"/>
  <c r="E113" i="14"/>
  <c r="O113" i="14"/>
  <c r="S113" i="14"/>
  <c r="F113" i="14"/>
  <c r="P113" i="14"/>
  <c r="T113" i="14"/>
  <c r="D114" i="14"/>
  <c r="N114" i="14"/>
  <c r="R114" i="14"/>
  <c r="E114" i="14"/>
  <c r="O114" i="14"/>
  <c r="S114" i="14"/>
  <c r="F114" i="14"/>
  <c r="P114" i="14"/>
  <c r="T114" i="14"/>
  <c r="D115" i="14"/>
  <c r="N115" i="14"/>
  <c r="R115" i="14"/>
  <c r="E115" i="14"/>
  <c r="O115" i="14"/>
  <c r="S115" i="14"/>
  <c r="F115" i="14"/>
  <c r="P115" i="14"/>
  <c r="T115" i="14"/>
  <c r="D116" i="14"/>
  <c r="N116" i="14"/>
  <c r="R116" i="14"/>
  <c r="E116" i="14"/>
  <c r="O116" i="14"/>
  <c r="S116" i="14"/>
  <c r="F116" i="14"/>
  <c r="P116" i="14"/>
  <c r="T116" i="14"/>
  <c r="D117" i="14"/>
  <c r="N117" i="14"/>
  <c r="R117" i="14"/>
  <c r="E117" i="14"/>
  <c r="O117" i="14"/>
  <c r="S117" i="14"/>
  <c r="F117" i="14"/>
  <c r="P117" i="14"/>
  <c r="T117" i="14"/>
  <c r="D118" i="14"/>
  <c r="N118" i="14"/>
  <c r="R118" i="14"/>
  <c r="E118" i="14"/>
  <c r="O118" i="14"/>
  <c r="S118" i="14"/>
  <c r="F118" i="14"/>
  <c r="P118" i="14"/>
  <c r="T118" i="14"/>
  <c r="D119" i="14"/>
  <c r="N119" i="14"/>
  <c r="R119" i="14"/>
  <c r="E119" i="14"/>
  <c r="O119" i="14"/>
  <c r="S119" i="14"/>
  <c r="F119" i="14"/>
  <c r="P119" i="14"/>
  <c r="T119" i="14"/>
  <c r="D120" i="14"/>
  <c r="N120" i="14"/>
  <c r="R120" i="14"/>
  <c r="E120" i="14"/>
  <c r="O120" i="14"/>
  <c r="S120" i="14"/>
  <c r="F120" i="14"/>
  <c r="P120" i="14"/>
  <c r="T120" i="14"/>
  <c r="D121" i="14"/>
  <c r="N121" i="14"/>
  <c r="R121" i="14"/>
  <c r="E121" i="14"/>
  <c r="O121" i="14"/>
  <c r="S121" i="14"/>
  <c r="F121" i="14"/>
  <c r="P121" i="14"/>
  <c r="T121" i="14"/>
  <c r="D122" i="14"/>
  <c r="N122" i="14"/>
  <c r="R122" i="14"/>
  <c r="E122" i="14"/>
  <c r="O122" i="14"/>
  <c r="S122" i="14"/>
  <c r="F122" i="14"/>
  <c r="P122" i="14"/>
  <c r="T122" i="14"/>
  <c r="D123" i="14"/>
  <c r="N123" i="14"/>
  <c r="R123" i="14"/>
  <c r="E123" i="14"/>
  <c r="O123" i="14"/>
  <c r="S123" i="14"/>
  <c r="F123" i="14"/>
  <c r="P123" i="14"/>
  <c r="T123" i="14"/>
  <c r="D124" i="14"/>
  <c r="N124" i="14"/>
  <c r="R124" i="14"/>
  <c r="E124" i="14"/>
  <c r="O124" i="14"/>
  <c r="S124" i="14"/>
  <c r="F124" i="14"/>
  <c r="P124" i="14"/>
  <c r="T124" i="14"/>
  <c r="E94" i="14"/>
  <c r="O94" i="14"/>
  <c r="S94" i="14"/>
  <c r="F94" i="14"/>
  <c r="P94" i="14"/>
  <c r="T94" i="14"/>
  <c r="D94" i="14"/>
  <c r="N94" i="14"/>
  <c r="R94" i="14"/>
  <c r="AF27" i="13"/>
  <c r="AG27" i="13"/>
  <c r="AH27" i="13"/>
  <c r="AI27" i="13"/>
  <c r="AF28" i="13"/>
  <c r="AG28" i="13"/>
  <c r="AH28" i="13"/>
  <c r="AI28" i="13"/>
  <c r="AF29" i="13"/>
  <c r="AG29" i="13"/>
  <c r="AH29" i="13"/>
  <c r="AI29" i="13"/>
  <c r="AF30" i="13"/>
  <c r="AG30" i="13"/>
  <c r="AH30" i="13"/>
  <c r="AI30" i="13"/>
  <c r="AF31" i="13"/>
  <c r="AG31" i="13"/>
  <c r="AH31" i="13"/>
  <c r="AI31" i="13"/>
  <c r="AF32" i="13"/>
  <c r="AG32" i="13"/>
  <c r="AH32" i="13"/>
  <c r="AI32" i="13"/>
  <c r="AF33" i="13"/>
  <c r="AG33" i="13"/>
  <c r="AH33" i="13"/>
  <c r="AI33" i="13"/>
  <c r="AF34" i="13"/>
  <c r="AG34" i="13"/>
  <c r="AH34" i="13"/>
  <c r="AI34" i="13"/>
  <c r="L11" i="13"/>
  <c r="M11" i="13"/>
  <c r="N11" i="13"/>
  <c r="O11" i="13"/>
  <c r="Q14" i="13"/>
  <c r="R14" i="13"/>
  <c r="S14" i="13"/>
  <c r="T14" i="13"/>
  <c r="AA21" i="13"/>
  <c r="AB21" i="13"/>
  <c r="AC21" i="13"/>
  <c r="AD21" i="13"/>
  <c r="AA22" i="13"/>
  <c r="AB22" i="13"/>
  <c r="AC22" i="13"/>
  <c r="AD22" i="13"/>
  <c r="AA23" i="13"/>
  <c r="AB23" i="13"/>
  <c r="AC23" i="13"/>
  <c r="AD23" i="13"/>
  <c r="AA24" i="13"/>
  <c r="AB24" i="13"/>
  <c r="AC24" i="13"/>
  <c r="AD24" i="13"/>
  <c r="V17" i="13"/>
  <c r="W17" i="13"/>
  <c r="X17" i="13"/>
  <c r="Y17" i="13"/>
  <c r="V18" i="13"/>
  <c r="W18" i="13"/>
  <c r="X18" i="13"/>
  <c r="Y18" i="13"/>
  <c r="AB20" i="13"/>
  <c r="AC20" i="13"/>
  <c r="AD20" i="13"/>
  <c r="AA20" i="13"/>
  <c r="AG26" i="13"/>
  <c r="AH26" i="13"/>
  <c r="AI26" i="13"/>
  <c r="AF26" i="13"/>
  <c r="AJ34" i="13"/>
  <c r="AJ33" i="13"/>
  <c r="AJ32" i="13"/>
  <c r="AJ31" i="13"/>
  <c r="AJ30" i="13"/>
  <c r="AJ29" i="13"/>
  <c r="AJ28" i="13"/>
  <c r="AJ27" i="13"/>
  <c r="AJ26" i="13"/>
  <c r="AI24" i="13"/>
  <c r="AJ25" i="13"/>
  <c r="AI23" i="13"/>
  <c r="AJ24" i="13"/>
  <c r="AI22" i="13"/>
  <c r="AJ23" i="13"/>
  <c r="AI21" i="13"/>
  <c r="AJ22" i="13"/>
  <c r="AI20" i="13"/>
  <c r="AJ21" i="13"/>
  <c r="AI19" i="13"/>
  <c r="AJ20" i="13"/>
  <c r="AI18" i="13"/>
  <c r="AJ19" i="13"/>
  <c r="AI17" i="13"/>
  <c r="AJ18" i="13"/>
  <c r="AI16" i="13"/>
  <c r="AJ17" i="13"/>
  <c r="AI15" i="13"/>
  <c r="AJ16" i="13"/>
  <c r="AI14" i="13"/>
  <c r="AJ15" i="13"/>
  <c r="AI13" i="13"/>
  <c r="AJ14" i="13"/>
  <c r="AI12" i="13"/>
  <c r="AJ13" i="13"/>
  <c r="AI11" i="13"/>
  <c r="AJ12" i="13"/>
  <c r="AI10" i="13"/>
  <c r="AJ11" i="13"/>
  <c r="AI9" i="13"/>
  <c r="AJ10" i="13"/>
  <c r="AI8" i="13"/>
  <c r="AJ9" i="13"/>
  <c r="AI7" i="13"/>
  <c r="AJ8" i="13"/>
  <c r="AI6" i="13"/>
  <c r="AJ7" i="13"/>
  <c r="AI5" i="13"/>
  <c r="AJ6" i="13"/>
  <c r="AI4" i="13"/>
  <c r="AJ5" i="13"/>
  <c r="AD25" i="13"/>
  <c r="AD26" i="13"/>
  <c r="AD27" i="13"/>
  <c r="AD28" i="13"/>
  <c r="AD29" i="13"/>
  <c r="AD30" i="13"/>
  <c r="AD31" i="13"/>
  <c r="AD32" i="13"/>
  <c r="AD33" i="13"/>
  <c r="AD34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D18" i="13"/>
  <c r="AE19" i="13"/>
  <c r="AD17" i="13"/>
  <c r="AE18" i="13"/>
  <c r="AD16" i="13"/>
  <c r="AE17" i="13"/>
  <c r="AD15" i="13"/>
  <c r="AE16" i="13"/>
  <c r="AD14" i="13"/>
  <c r="AE15" i="13"/>
  <c r="AD13" i="13"/>
  <c r="AE14" i="13"/>
  <c r="AD12" i="13"/>
  <c r="AE13" i="13"/>
  <c r="AD11" i="13"/>
  <c r="AE12" i="13"/>
  <c r="AD10" i="13"/>
  <c r="AE11" i="13"/>
  <c r="AD9" i="13"/>
  <c r="AE10" i="13"/>
  <c r="AD8" i="13"/>
  <c r="AE9" i="13"/>
  <c r="AD7" i="13"/>
  <c r="AE8" i="13"/>
  <c r="AD6" i="13"/>
  <c r="AE7" i="13"/>
  <c r="AD5" i="13"/>
  <c r="AE6" i="13"/>
  <c r="AD4" i="13"/>
  <c r="AE5" i="13"/>
  <c r="Y16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Y14" i="13"/>
  <c r="Z15" i="13"/>
  <c r="Y13" i="13"/>
  <c r="Z14" i="13"/>
  <c r="Y12" i="13"/>
  <c r="Z13" i="13"/>
  <c r="Y11" i="13"/>
  <c r="Z12" i="13"/>
  <c r="Y10" i="13"/>
  <c r="Z11" i="13"/>
  <c r="Y9" i="13"/>
  <c r="Z10" i="13"/>
  <c r="Y8" i="13"/>
  <c r="Z9" i="13"/>
  <c r="Y7" i="13"/>
  <c r="Z8" i="13"/>
  <c r="Y6" i="13"/>
  <c r="Z7" i="13"/>
  <c r="Y5" i="13"/>
  <c r="Z6" i="13"/>
  <c r="Y4" i="13"/>
  <c r="Z5" i="13"/>
  <c r="T13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T11" i="13"/>
  <c r="U12" i="13"/>
  <c r="T10" i="13"/>
  <c r="U11" i="13"/>
  <c r="T9" i="13"/>
  <c r="U10" i="13"/>
  <c r="T8" i="13"/>
  <c r="U9" i="13"/>
  <c r="T7" i="13"/>
  <c r="U8" i="13"/>
  <c r="T6" i="13"/>
  <c r="U7" i="13"/>
  <c r="T5" i="13"/>
  <c r="U6" i="13"/>
  <c r="T4" i="13"/>
  <c r="U5" i="13"/>
  <c r="O8" i="13"/>
  <c r="O7" i="13"/>
  <c r="O6" i="13"/>
  <c r="O5" i="13"/>
  <c r="P6" i="13"/>
  <c r="P7" i="13"/>
  <c r="P8" i="13"/>
  <c r="P9" i="13"/>
  <c r="O10" i="13"/>
  <c r="P10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4" i="13"/>
  <c r="P5" i="13"/>
  <c r="AF24" i="13"/>
  <c r="AF23" i="13"/>
  <c r="AF22" i="13"/>
  <c r="AF21" i="13"/>
  <c r="AF20" i="13"/>
  <c r="AF19" i="13"/>
  <c r="AG24" i="13"/>
  <c r="AG23" i="13"/>
  <c r="AG22" i="13"/>
  <c r="AG21" i="13"/>
  <c r="AG20" i="13"/>
  <c r="AG19" i="13"/>
  <c r="AH24" i="13"/>
  <c r="AH23" i="13"/>
  <c r="AH22" i="13"/>
  <c r="AH21" i="13"/>
  <c r="AH20" i="13"/>
  <c r="AH19" i="13"/>
  <c r="AH18" i="13"/>
  <c r="AG18" i="13"/>
  <c r="AF18" i="13"/>
  <c r="AH17" i="13"/>
  <c r="AG17" i="13"/>
  <c r="AF17" i="13"/>
  <c r="AH16" i="13"/>
  <c r="AG16" i="13"/>
  <c r="AF16" i="13"/>
  <c r="AH15" i="13"/>
  <c r="AG15" i="13"/>
  <c r="AF15" i="13"/>
  <c r="AH14" i="13"/>
  <c r="AG14" i="13"/>
  <c r="AF14" i="13"/>
  <c r="AH13" i="13"/>
  <c r="AG13" i="13"/>
  <c r="AF13" i="13"/>
  <c r="AH12" i="13"/>
  <c r="AG12" i="13"/>
  <c r="AF12" i="13"/>
  <c r="AH11" i="13"/>
  <c r="AG11" i="13"/>
  <c r="AF11" i="13"/>
  <c r="AH10" i="13"/>
  <c r="AG10" i="13"/>
  <c r="AF10" i="13"/>
  <c r="AH9" i="13"/>
  <c r="AG9" i="13"/>
  <c r="AF9" i="13"/>
  <c r="AH8" i="13"/>
  <c r="AG8" i="13"/>
  <c r="AF8" i="13"/>
  <c r="AH7" i="13"/>
  <c r="AG7" i="13"/>
  <c r="AF7" i="13"/>
  <c r="AH6" i="13"/>
  <c r="AG6" i="13"/>
  <c r="AF6" i="13"/>
  <c r="AH5" i="13"/>
  <c r="AG5" i="13"/>
  <c r="AF5" i="13"/>
  <c r="AH4" i="13"/>
  <c r="AG4" i="13"/>
  <c r="AF4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AB5" i="13"/>
  <c r="AA5" i="13"/>
  <c r="AC4" i="13"/>
  <c r="AB4" i="13"/>
  <c r="AA4" i="13"/>
  <c r="AA25" i="13"/>
  <c r="AB25" i="13"/>
  <c r="AC25" i="13"/>
  <c r="AA26" i="13"/>
  <c r="AB26" i="13"/>
  <c r="AC26" i="13"/>
  <c r="AA27" i="13"/>
  <c r="AB27" i="13"/>
  <c r="AC27" i="13"/>
  <c r="AA28" i="13"/>
  <c r="AB28" i="13"/>
  <c r="AC28" i="13"/>
  <c r="AA29" i="13"/>
  <c r="AB29" i="13"/>
  <c r="AC29" i="13"/>
  <c r="AA30" i="13"/>
  <c r="AB30" i="13"/>
  <c r="AC30" i="13"/>
  <c r="AA31" i="13"/>
  <c r="AB31" i="13"/>
  <c r="AC31" i="13"/>
  <c r="AA32" i="13"/>
  <c r="AB32" i="13"/>
  <c r="AC32" i="13"/>
  <c r="AA33" i="13"/>
  <c r="AB33" i="13"/>
  <c r="AC33" i="13"/>
  <c r="AA34" i="13"/>
  <c r="AB34" i="13"/>
  <c r="AC34" i="13"/>
  <c r="X16" i="13"/>
  <c r="X14" i="13"/>
  <c r="X13" i="13"/>
  <c r="X12" i="13"/>
  <c r="X11" i="13"/>
  <c r="X10" i="13"/>
  <c r="X9" i="13"/>
  <c r="X8" i="13"/>
  <c r="X7" i="13"/>
  <c r="X6" i="13"/>
  <c r="W16" i="13"/>
  <c r="W14" i="13"/>
  <c r="W13" i="13"/>
  <c r="W12" i="13"/>
  <c r="W11" i="13"/>
  <c r="W10" i="13"/>
  <c r="W9" i="13"/>
  <c r="W8" i="13"/>
  <c r="W7" i="13"/>
  <c r="W6" i="13"/>
  <c r="V16" i="13"/>
  <c r="V14" i="13"/>
  <c r="V13" i="13"/>
  <c r="V12" i="13"/>
  <c r="V11" i="13"/>
  <c r="V10" i="13"/>
  <c r="V9" i="13"/>
  <c r="V8" i="13"/>
  <c r="V7" i="13"/>
  <c r="V6" i="13"/>
  <c r="X5" i="13"/>
  <c r="W5" i="13"/>
  <c r="V5" i="13"/>
  <c r="X4" i="13"/>
  <c r="W4" i="13"/>
  <c r="V4" i="13"/>
  <c r="V19" i="13"/>
  <c r="W19" i="13"/>
  <c r="X19" i="13"/>
  <c r="V20" i="13"/>
  <c r="W20" i="13"/>
  <c r="X20" i="13"/>
  <c r="V21" i="13"/>
  <c r="W21" i="13"/>
  <c r="X21" i="13"/>
  <c r="V22" i="13"/>
  <c r="W22" i="13"/>
  <c r="X22" i="13"/>
  <c r="V23" i="13"/>
  <c r="W23" i="13"/>
  <c r="X23" i="13"/>
  <c r="V24" i="13"/>
  <c r="W24" i="13"/>
  <c r="X24" i="13"/>
  <c r="V25" i="13"/>
  <c r="W25" i="13"/>
  <c r="X25" i="13"/>
  <c r="V26" i="13"/>
  <c r="W26" i="13"/>
  <c r="X26" i="13"/>
  <c r="V27" i="13"/>
  <c r="W27" i="13"/>
  <c r="X27" i="13"/>
  <c r="V28" i="13"/>
  <c r="W28" i="13"/>
  <c r="X28" i="13"/>
  <c r="V29" i="13"/>
  <c r="W29" i="13"/>
  <c r="X29" i="13"/>
  <c r="V30" i="13"/>
  <c r="W30" i="13"/>
  <c r="X30" i="13"/>
  <c r="V31" i="13"/>
  <c r="W31" i="13"/>
  <c r="X31" i="13"/>
  <c r="V32" i="13"/>
  <c r="W32" i="13"/>
  <c r="X32" i="13"/>
  <c r="V33" i="13"/>
  <c r="W33" i="13"/>
  <c r="X33" i="13"/>
  <c r="V34" i="13"/>
  <c r="W34" i="13"/>
  <c r="X34" i="13"/>
  <c r="S13" i="13"/>
  <c r="S11" i="13"/>
  <c r="S10" i="13"/>
  <c r="S9" i="13"/>
  <c r="S8" i="13"/>
  <c r="S7" i="13"/>
  <c r="S6" i="13"/>
  <c r="S5" i="13"/>
  <c r="S4" i="13"/>
  <c r="R13" i="13"/>
  <c r="R11" i="13"/>
  <c r="R10" i="13"/>
  <c r="R9" i="13"/>
  <c r="R8" i="13"/>
  <c r="R7" i="13"/>
  <c r="R6" i="13"/>
  <c r="R5" i="13"/>
  <c r="R4" i="13"/>
  <c r="Q13" i="13"/>
  <c r="Q11" i="13"/>
  <c r="Q10" i="13"/>
  <c r="Q9" i="13"/>
  <c r="Q8" i="13"/>
  <c r="Q7" i="13"/>
  <c r="Q6" i="13"/>
  <c r="Q5" i="13"/>
  <c r="Q4" i="13"/>
  <c r="Q15" i="13"/>
  <c r="R15" i="13"/>
  <c r="S15" i="13"/>
  <c r="Q16" i="13"/>
  <c r="R16" i="13"/>
  <c r="S16" i="13"/>
  <c r="Q17" i="13"/>
  <c r="R17" i="13"/>
  <c r="S17" i="13"/>
  <c r="Q18" i="13"/>
  <c r="R18" i="13"/>
  <c r="S18" i="13"/>
  <c r="Q19" i="13"/>
  <c r="R19" i="13"/>
  <c r="S19" i="13"/>
  <c r="Q20" i="13"/>
  <c r="R20" i="13"/>
  <c r="S20" i="13"/>
  <c r="Q21" i="13"/>
  <c r="R21" i="13"/>
  <c r="S21" i="13"/>
  <c r="Q22" i="13"/>
  <c r="R22" i="13"/>
  <c r="S22" i="13"/>
  <c r="Q23" i="13"/>
  <c r="R23" i="13"/>
  <c r="S23" i="13"/>
  <c r="Q24" i="13"/>
  <c r="R24" i="13"/>
  <c r="S24" i="13"/>
  <c r="Q25" i="13"/>
  <c r="R25" i="13"/>
  <c r="S25" i="13"/>
  <c r="Q26" i="13"/>
  <c r="R26" i="13"/>
  <c r="S26" i="13"/>
  <c r="Q27" i="13"/>
  <c r="R27" i="13"/>
  <c r="S27" i="13"/>
  <c r="Q28" i="13"/>
  <c r="R28" i="13"/>
  <c r="S28" i="13"/>
  <c r="Q29" i="13"/>
  <c r="R29" i="13"/>
  <c r="S29" i="13"/>
  <c r="Q30" i="13"/>
  <c r="R30" i="13"/>
  <c r="S30" i="13"/>
  <c r="Q31" i="13"/>
  <c r="R31" i="13"/>
  <c r="S31" i="13"/>
  <c r="Q32" i="13"/>
  <c r="R32" i="13"/>
  <c r="S32" i="13"/>
  <c r="Q33" i="13"/>
  <c r="R33" i="13"/>
  <c r="S33" i="13"/>
  <c r="Q34" i="13"/>
  <c r="R34" i="13"/>
  <c r="S34" i="13"/>
  <c r="L8" i="13"/>
  <c r="L10" i="13"/>
  <c r="M8" i="13"/>
  <c r="M10" i="13"/>
  <c r="N8" i="13"/>
  <c r="N10" i="13"/>
  <c r="L12" i="13"/>
  <c r="M12" i="13"/>
  <c r="N12" i="13"/>
  <c r="L13" i="13"/>
  <c r="M13" i="13"/>
  <c r="N13" i="13"/>
  <c r="L14" i="13"/>
  <c r="M14" i="13"/>
  <c r="N14" i="13"/>
  <c r="L15" i="13"/>
  <c r="M15" i="13"/>
  <c r="N15" i="13"/>
  <c r="L16" i="13"/>
  <c r="M16" i="13"/>
  <c r="N16" i="13"/>
  <c r="L17" i="13"/>
  <c r="M17" i="13"/>
  <c r="N17" i="13"/>
  <c r="L18" i="13"/>
  <c r="M18" i="13"/>
  <c r="N18" i="13"/>
  <c r="L19" i="13"/>
  <c r="M19" i="13"/>
  <c r="N19" i="13"/>
  <c r="L20" i="13"/>
  <c r="M20" i="13"/>
  <c r="N20" i="13"/>
  <c r="L21" i="13"/>
  <c r="M21" i="13"/>
  <c r="N21" i="13"/>
  <c r="L22" i="13"/>
  <c r="M22" i="13"/>
  <c r="N22" i="13"/>
  <c r="L23" i="13"/>
  <c r="M23" i="13"/>
  <c r="N23" i="13"/>
  <c r="L24" i="13"/>
  <c r="M24" i="13"/>
  <c r="N24" i="13"/>
  <c r="L25" i="13"/>
  <c r="M25" i="13"/>
  <c r="N25" i="13"/>
  <c r="L26" i="13"/>
  <c r="M26" i="13"/>
  <c r="N26" i="13"/>
  <c r="L27" i="13"/>
  <c r="M27" i="13"/>
  <c r="N27" i="13"/>
  <c r="L28" i="13"/>
  <c r="M28" i="13"/>
  <c r="N28" i="13"/>
  <c r="L29" i="13"/>
  <c r="M29" i="13"/>
  <c r="N29" i="13"/>
  <c r="L30" i="13"/>
  <c r="M30" i="13"/>
  <c r="N30" i="13"/>
  <c r="L31" i="13"/>
  <c r="M31" i="13"/>
  <c r="N31" i="13"/>
  <c r="L32" i="13"/>
  <c r="M32" i="13"/>
  <c r="N32" i="13"/>
  <c r="L33" i="13"/>
  <c r="M33" i="13"/>
  <c r="N33" i="13"/>
  <c r="L34" i="13"/>
  <c r="M34" i="13"/>
  <c r="N34" i="13"/>
  <c r="N7" i="13"/>
  <c r="N6" i="13"/>
  <c r="N5" i="13"/>
  <c r="N4" i="13"/>
  <c r="M7" i="13"/>
  <c r="M6" i="13"/>
  <c r="M5" i="13"/>
  <c r="M4" i="13"/>
  <c r="L7" i="13"/>
  <c r="L6" i="13"/>
  <c r="L5" i="13"/>
  <c r="L4" i="13"/>
  <c r="G4" i="6"/>
  <c r="AJ4" i="6"/>
  <c r="AK4" i="6"/>
  <c r="AL4" i="6"/>
  <c r="AI4" i="6"/>
  <c r="AJ5" i="6"/>
  <c r="AK5" i="6"/>
  <c r="AL5" i="6"/>
  <c r="AI5" i="6"/>
  <c r="AJ6" i="6"/>
  <c r="AK6" i="6"/>
  <c r="AL6" i="6"/>
  <c r="AI6" i="6"/>
  <c r="G80" i="6"/>
  <c r="G79" i="6"/>
  <c r="Y6" i="6"/>
  <c r="Y5" i="6"/>
  <c r="Y4" i="6"/>
  <c r="Z6" i="6"/>
  <c r="Z5" i="6"/>
  <c r="Z4" i="6"/>
  <c r="AA4" i="6"/>
  <c r="X6" i="6"/>
  <c r="X5" i="6"/>
  <c r="X4" i="6"/>
  <c r="AA6" i="6"/>
  <c r="G6" i="6"/>
  <c r="AN56" i="8"/>
  <c r="AO56" i="8"/>
  <c r="AP56" i="8"/>
  <c r="AR56" i="8"/>
  <c r="AS56" i="8"/>
  <c r="AT56" i="8"/>
  <c r="AV56" i="8"/>
  <c r="AW56" i="8"/>
  <c r="AX56" i="8"/>
  <c r="AZ56" i="8"/>
  <c r="BA56" i="8"/>
  <c r="BB56" i="8"/>
  <c r="BD56" i="8"/>
  <c r="BE56" i="8"/>
  <c r="BF56" i="8"/>
  <c r="BH56" i="8"/>
  <c r="BI56" i="8"/>
  <c r="BJ56" i="8"/>
  <c r="BL56" i="8"/>
  <c r="BM56" i="8"/>
  <c r="BN56" i="8"/>
  <c r="AN57" i="8"/>
  <c r="AO57" i="8"/>
  <c r="AP57" i="8"/>
  <c r="AR57" i="8"/>
  <c r="AS57" i="8"/>
  <c r="AT57" i="8"/>
  <c r="AV57" i="8"/>
  <c r="AW57" i="8"/>
  <c r="AX57" i="8"/>
  <c r="AZ57" i="8"/>
  <c r="BA57" i="8"/>
  <c r="BB57" i="8"/>
  <c r="BD57" i="8"/>
  <c r="BE57" i="8"/>
  <c r="BF57" i="8"/>
  <c r="BH57" i="8"/>
  <c r="BI57" i="8"/>
  <c r="BJ57" i="8"/>
  <c r="BL57" i="8"/>
  <c r="BM57" i="8"/>
  <c r="BN57" i="8"/>
  <c r="AN58" i="8"/>
  <c r="AO58" i="8"/>
  <c r="AP58" i="8"/>
  <c r="AR58" i="8"/>
  <c r="AS58" i="8"/>
  <c r="AT58" i="8"/>
  <c r="AV58" i="8"/>
  <c r="AW58" i="8"/>
  <c r="AX58" i="8"/>
  <c r="AZ58" i="8"/>
  <c r="BA58" i="8"/>
  <c r="BB58" i="8"/>
  <c r="BD58" i="8"/>
  <c r="BE58" i="8"/>
  <c r="BF58" i="8"/>
  <c r="BH58" i="8"/>
  <c r="BI58" i="8"/>
  <c r="BJ58" i="8"/>
  <c r="BL58" i="8"/>
  <c r="BM58" i="8"/>
  <c r="BN58" i="8"/>
  <c r="B57" i="8"/>
  <c r="B58" i="8"/>
  <c r="B56" i="8"/>
  <c r="AN12" i="8"/>
  <c r="AO12" i="8"/>
  <c r="AP12" i="8"/>
  <c r="AR12" i="8"/>
  <c r="AS12" i="8"/>
  <c r="AT12" i="8"/>
  <c r="AV12" i="8"/>
  <c r="AW12" i="8"/>
  <c r="AX12" i="8"/>
  <c r="AZ12" i="8"/>
  <c r="BA12" i="8"/>
  <c r="BB12" i="8"/>
  <c r="BD12" i="8"/>
  <c r="BE12" i="8"/>
  <c r="BF12" i="8"/>
  <c r="BH12" i="8"/>
  <c r="BI12" i="8"/>
  <c r="BJ12" i="8"/>
  <c r="BL12" i="8"/>
  <c r="BM12" i="8"/>
  <c r="BN12" i="8"/>
  <c r="AN13" i="8"/>
  <c r="AO13" i="8"/>
  <c r="AP13" i="8"/>
  <c r="AR13" i="8"/>
  <c r="AS13" i="8"/>
  <c r="AT13" i="8"/>
  <c r="AV13" i="8"/>
  <c r="AW13" i="8"/>
  <c r="AX13" i="8"/>
  <c r="AZ13" i="8"/>
  <c r="BA13" i="8"/>
  <c r="BB13" i="8"/>
  <c r="BD13" i="8"/>
  <c r="BE13" i="8"/>
  <c r="BF13" i="8"/>
  <c r="BH13" i="8"/>
  <c r="BI13" i="8"/>
  <c r="BJ13" i="8"/>
  <c r="BL13" i="8"/>
  <c r="BM13" i="8"/>
  <c r="BN13" i="8"/>
  <c r="O75" i="5"/>
  <c r="N75" i="5"/>
  <c r="M75" i="5"/>
  <c r="B13" i="8"/>
  <c r="B12" i="8"/>
  <c r="G81" i="6"/>
  <c r="A81" i="6"/>
  <c r="A80" i="6"/>
  <c r="U10" i="11"/>
  <c r="T10" i="11"/>
  <c r="O10" i="11"/>
  <c r="X9" i="11"/>
  <c r="Q12" i="11"/>
  <c r="R12" i="11"/>
  <c r="P12" i="11"/>
  <c r="R9" i="11"/>
  <c r="N12" i="11"/>
  <c r="O12" i="11"/>
  <c r="M12" i="11"/>
  <c r="N10" i="11"/>
  <c r="W9" i="11"/>
  <c r="O9" i="11"/>
  <c r="N8" i="11"/>
  <c r="N9" i="11"/>
  <c r="Q9" i="11"/>
  <c r="O74" i="5"/>
  <c r="N74" i="5"/>
  <c r="M74" i="5"/>
  <c r="A75" i="5"/>
  <c r="O73" i="5"/>
  <c r="N73" i="5"/>
  <c r="M73" i="5"/>
  <c r="O72" i="5"/>
  <c r="N72" i="5"/>
  <c r="M72" i="5"/>
  <c r="A73" i="5"/>
  <c r="A74" i="5"/>
  <c r="A77" i="5"/>
  <c r="A78" i="5"/>
  <c r="O71" i="5"/>
  <c r="N71" i="5"/>
  <c r="M71" i="5"/>
  <c r="O70" i="5"/>
  <c r="N70" i="5"/>
  <c r="M70" i="5"/>
  <c r="G72" i="6"/>
  <c r="G73" i="6"/>
  <c r="G74" i="6"/>
  <c r="G75" i="6"/>
  <c r="G76" i="6"/>
  <c r="G77" i="6"/>
  <c r="G78" i="6"/>
  <c r="G82" i="6"/>
  <c r="G83" i="6"/>
  <c r="AN53" i="8"/>
  <c r="AO53" i="8"/>
  <c r="AP53" i="8"/>
  <c r="AR53" i="8"/>
  <c r="AS53" i="8"/>
  <c r="AT53" i="8"/>
  <c r="AV53" i="8"/>
  <c r="AW53" i="8"/>
  <c r="AX53" i="8"/>
  <c r="AZ53" i="8"/>
  <c r="BA53" i="8"/>
  <c r="BB53" i="8"/>
  <c r="BD53" i="8"/>
  <c r="BE53" i="8"/>
  <c r="BF53" i="8"/>
  <c r="BH53" i="8"/>
  <c r="BI53" i="8"/>
  <c r="BJ53" i="8"/>
  <c r="BL53" i="8"/>
  <c r="BM53" i="8"/>
  <c r="BN53" i="8"/>
  <c r="AN54" i="8"/>
  <c r="AO54" i="8"/>
  <c r="AP54" i="8"/>
  <c r="AR54" i="8"/>
  <c r="AS54" i="8"/>
  <c r="AT54" i="8"/>
  <c r="AV54" i="8"/>
  <c r="AW54" i="8"/>
  <c r="AX54" i="8"/>
  <c r="AZ54" i="8"/>
  <c r="BA54" i="8"/>
  <c r="BB54" i="8"/>
  <c r="BD54" i="8"/>
  <c r="BE54" i="8"/>
  <c r="BF54" i="8"/>
  <c r="BH54" i="8"/>
  <c r="BI54" i="8"/>
  <c r="BJ54" i="8"/>
  <c r="BL54" i="8"/>
  <c r="BM54" i="8"/>
  <c r="BN54" i="8"/>
  <c r="AN55" i="8"/>
  <c r="AO55" i="8"/>
  <c r="AP55" i="8"/>
  <c r="AR55" i="8"/>
  <c r="AS55" i="8"/>
  <c r="AT55" i="8"/>
  <c r="AV55" i="8"/>
  <c r="AW55" i="8"/>
  <c r="AX55" i="8"/>
  <c r="AZ55" i="8"/>
  <c r="BA55" i="8"/>
  <c r="BB55" i="8"/>
  <c r="BD55" i="8"/>
  <c r="BE55" i="8"/>
  <c r="BF55" i="8"/>
  <c r="BH55" i="8"/>
  <c r="BI55" i="8"/>
  <c r="BJ55" i="8"/>
  <c r="BL55" i="8"/>
  <c r="BM55" i="8"/>
  <c r="BN55" i="8"/>
  <c r="B54" i="8"/>
  <c r="B55" i="8"/>
  <c r="B52" i="8"/>
  <c r="B53" i="8"/>
  <c r="B51" i="8"/>
  <c r="BL11" i="8"/>
  <c r="BN52" i="8"/>
  <c r="BM52" i="8"/>
  <c r="BL52" i="8"/>
  <c r="BN51" i="8"/>
  <c r="BM51" i="8"/>
  <c r="BL51" i="8"/>
  <c r="BN50" i="8"/>
  <c r="BM50" i="8"/>
  <c r="BL50" i="8"/>
  <c r="BN49" i="8"/>
  <c r="BM49" i="8"/>
  <c r="BL49" i="8"/>
  <c r="BN48" i="8"/>
  <c r="BM48" i="8"/>
  <c r="BL48" i="8"/>
  <c r="BN47" i="8"/>
  <c r="BM47" i="8"/>
  <c r="BL47" i="8"/>
  <c r="BN46" i="8"/>
  <c r="BM46" i="8"/>
  <c r="BL46" i="8"/>
  <c r="BN45" i="8"/>
  <c r="BM45" i="8"/>
  <c r="BL45" i="8"/>
  <c r="BN44" i="8"/>
  <c r="BM44" i="8"/>
  <c r="BL44" i="8"/>
  <c r="BN43" i="8"/>
  <c r="BM43" i="8"/>
  <c r="BL43" i="8"/>
  <c r="BN42" i="8"/>
  <c r="BM42" i="8"/>
  <c r="BL42" i="8"/>
  <c r="BN41" i="8"/>
  <c r="BM41" i="8"/>
  <c r="BL41" i="8"/>
  <c r="BN40" i="8"/>
  <c r="BM40" i="8"/>
  <c r="BL40" i="8"/>
  <c r="BN39" i="8"/>
  <c r="BM39" i="8"/>
  <c r="BL39" i="8"/>
  <c r="BN38" i="8"/>
  <c r="BM38" i="8"/>
  <c r="BL38" i="8"/>
  <c r="BN37" i="8"/>
  <c r="BM37" i="8"/>
  <c r="BL37" i="8"/>
  <c r="BN36" i="8"/>
  <c r="BM36" i="8"/>
  <c r="BL36" i="8"/>
  <c r="BN35" i="8"/>
  <c r="BM35" i="8"/>
  <c r="BL35" i="8"/>
  <c r="BN34" i="8"/>
  <c r="BM34" i="8"/>
  <c r="BL34" i="8"/>
  <c r="BN33" i="8"/>
  <c r="BM33" i="8"/>
  <c r="BL33" i="8"/>
  <c r="BN32" i="8"/>
  <c r="BM32" i="8"/>
  <c r="BL32" i="8"/>
  <c r="BN31" i="8"/>
  <c r="BM31" i="8"/>
  <c r="BL31" i="8"/>
  <c r="BN30" i="8"/>
  <c r="BM30" i="8"/>
  <c r="BL30" i="8"/>
  <c r="BN29" i="8"/>
  <c r="BM29" i="8"/>
  <c r="BL29" i="8"/>
  <c r="BN28" i="8"/>
  <c r="BM28" i="8"/>
  <c r="BL28" i="8"/>
  <c r="BN27" i="8"/>
  <c r="BM27" i="8"/>
  <c r="BL27" i="8"/>
  <c r="BN26" i="8"/>
  <c r="BM26" i="8"/>
  <c r="BL26" i="8"/>
  <c r="BN25" i="8"/>
  <c r="BM25" i="8"/>
  <c r="BL25" i="8"/>
  <c r="BN11" i="8"/>
  <c r="BM11" i="8"/>
  <c r="BN10" i="8"/>
  <c r="BM10" i="8"/>
  <c r="BL10" i="8"/>
  <c r="BN9" i="8"/>
  <c r="BM9" i="8"/>
  <c r="BL9" i="8"/>
  <c r="BN8" i="8"/>
  <c r="BM8" i="8"/>
  <c r="BL8" i="8"/>
  <c r="BN7" i="8"/>
  <c r="BM7" i="8"/>
  <c r="BL7" i="8"/>
  <c r="BN6" i="8"/>
  <c r="BM6" i="8"/>
  <c r="BL6" i="8"/>
  <c r="BN5" i="8"/>
  <c r="BM5" i="8"/>
  <c r="BL5" i="8"/>
  <c r="AN11" i="8"/>
  <c r="AO11" i="8"/>
  <c r="AP11" i="8"/>
  <c r="AR11" i="8"/>
  <c r="AS11" i="8"/>
  <c r="AT11" i="8"/>
  <c r="AV11" i="8"/>
  <c r="AW11" i="8"/>
  <c r="AX11" i="8"/>
  <c r="AZ11" i="8"/>
  <c r="BA11" i="8"/>
  <c r="BB11" i="8"/>
  <c r="BD11" i="8"/>
  <c r="BE11" i="8"/>
  <c r="BF11" i="8"/>
  <c r="BH11" i="8"/>
  <c r="BI11" i="8"/>
  <c r="BJ11" i="8"/>
  <c r="AN10" i="8"/>
  <c r="AO10" i="8"/>
  <c r="AP10" i="8"/>
  <c r="AR10" i="8"/>
  <c r="AS10" i="8"/>
  <c r="AT10" i="8"/>
  <c r="AV10" i="8"/>
  <c r="AW10" i="8"/>
  <c r="AX10" i="8"/>
  <c r="AZ10" i="8"/>
  <c r="BA10" i="8"/>
  <c r="BB10" i="8"/>
  <c r="BD10" i="8"/>
  <c r="BE10" i="8"/>
  <c r="BF10" i="8"/>
  <c r="BH10" i="8"/>
  <c r="BI10" i="8"/>
  <c r="BJ10" i="8"/>
  <c r="O69" i="5"/>
  <c r="N69" i="5"/>
  <c r="M69" i="5"/>
  <c r="A71" i="5"/>
  <c r="A70" i="5"/>
  <c r="O68" i="5"/>
  <c r="N68" i="5"/>
  <c r="M68" i="5"/>
  <c r="A68" i="5"/>
  <c r="A69" i="5"/>
  <c r="A72" i="5"/>
  <c r="M67" i="5"/>
  <c r="N67" i="5"/>
  <c r="O67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27" i="5"/>
  <c r="N27" i="5"/>
  <c r="O27" i="5"/>
  <c r="M28" i="5"/>
  <c r="X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N8" i="5"/>
  <c r="O8" i="5"/>
  <c r="M8" i="5"/>
  <c r="A65" i="5"/>
  <c r="A78" i="6"/>
  <c r="A79" i="6"/>
  <c r="AB9" i="11"/>
  <c r="AA9" i="11"/>
  <c r="X8" i="11"/>
  <c r="R8" i="11"/>
  <c r="W8" i="11"/>
  <c r="Q8" i="11"/>
  <c r="U8" i="11"/>
  <c r="T8" i="11"/>
  <c r="X7" i="11"/>
  <c r="W7" i="11"/>
  <c r="U7" i="11"/>
  <c r="T7" i="11"/>
  <c r="I6" i="11"/>
  <c r="J6" i="11"/>
  <c r="H6" i="11"/>
  <c r="R7" i="11"/>
  <c r="Q7" i="11"/>
  <c r="U6" i="11"/>
  <c r="T6" i="11"/>
  <c r="U5" i="11"/>
  <c r="T5" i="11"/>
  <c r="U9" i="11"/>
  <c r="T9" i="11"/>
  <c r="A6" i="11"/>
  <c r="A7" i="11"/>
  <c r="A83" i="6"/>
  <c r="A84" i="6"/>
  <c r="A85" i="6"/>
  <c r="A86" i="6"/>
  <c r="A87" i="6"/>
  <c r="A82" i="6"/>
  <c r="AC26" i="12"/>
  <c r="AD26" i="12"/>
  <c r="AE26" i="12"/>
  <c r="AB26" i="12"/>
  <c r="X20" i="12"/>
  <c r="Y20" i="12"/>
  <c r="Z20" i="12"/>
  <c r="AA20" i="12"/>
  <c r="U16" i="12"/>
  <c r="V16" i="12"/>
  <c r="W16" i="12"/>
  <c r="T16" i="12"/>
  <c r="Q13" i="12"/>
  <c r="R13" i="12"/>
  <c r="S13" i="12"/>
  <c r="P13" i="12"/>
  <c r="O10" i="12"/>
  <c r="M10" i="12"/>
  <c r="N10" i="12"/>
  <c r="L10" i="12"/>
  <c r="G67" i="6"/>
  <c r="A67" i="6"/>
  <c r="A10" i="11"/>
  <c r="A11" i="11"/>
  <c r="A12" i="11"/>
  <c r="A13" i="11"/>
  <c r="A14" i="11"/>
  <c r="M9" i="11"/>
  <c r="P8" i="11"/>
  <c r="J8" i="11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8" i="6"/>
  <c r="G69" i="6"/>
  <c r="G70" i="6"/>
  <c r="G71" i="6"/>
  <c r="A66" i="6"/>
  <c r="A69" i="6"/>
  <c r="A70" i="6"/>
  <c r="A71" i="6"/>
  <c r="A72" i="6"/>
  <c r="A73" i="6"/>
  <c r="A74" i="6"/>
  <c r="A75" i="6"/>
  <c r="A76" i="6"/>
  <c r="A77" i="6"/>
  <c r="A68" i="6"/>
  <c r="A65" i="6"/>
  <c r="A57" i="6"/>
  <c r="A58" i="6"/>
  <c r="A59" i="6"/>
  <c r="A60" i="6"/>
  <c r="A61" i="6"/>
  <c r="A62" i="6"/>
  <c r="A63" i="6"/>
  <c r="A64" i="6"/>
  <c r="A56" i="6"/>
  <c r="A9" i="11"/>
  <c r="F9" i="11"/>
  <c r="A8" i="11"/>
  <c r="A55" i="6"/>
  <c r="G50" i="6"/>
  <c r="G51" i="6"/>
  <c r="O8" i="11"/>
  <c r="M8" i="11"/>
  <c r="P7" i="11"/>
  <c r="G48" i="6"/>
  <c r="G49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BW49" i="6"/>
  <c r="AN25" i="8"/>
  <c r="AO25" i="8"/>
  <c r="AP25" i="8"/>
  <c r="AR25" i="8"/>
  <c r="AS25" i="8"/>
  <c r="AT25" i="8"/>
  <c r="AV25" i="8"/>
  <c r="AW25" i="8"/>
  <c r="AX25" i="8"/>
  <c r="AZ25" i="8"/>
  <c r="BA25" i="8"/>
  <c r="BB25" i="8"/>
  <c r="BD25" i="8"/>
  <c r="BE25" i="8"/>
  <c r="BF25" i="8"/>
  <c r="BH25" i="8"/>
  <c r="BI25" i="8"/>
  <c r="BJ25" i="8"/>
  <c r="AN26" i="8"/>
  <c r="AO26" i="8"/>
  <c r="AP26" i="8"/>
  <c r="AR26" i="8"/>
  <c r="AS26" i="8"/>
  <c r="AT26" i="8"/>
  <c r="AV26" i="8"/>
  <c r="AW26" i="8"/>
  <c r="AX26" i="8"/>
  <c r="AZ26" i="8"/>
  <c r="BA26" i="8"/>
  <c r="BB26" i="8"/>
  <c r="BD26" i="8"/>
  <c r="BE26" i="8"/>
  <c r="BF26" i="8"/>
  <c r="BH26" i="8"/>
  <c r="BI26" i="8"/>
  <c r="BJ26" i="8"/>
  <c r="AN27" i="8"/>
  <c r="AO27" i="8"/>
  <c r="AP27" i="8"/>
  <c r="AR27" i="8"/>
  <c r="AS27" i="8"/>
  <c r="AT27" i="8"/>
  <c r="AV27" i="8"/>
  <c r="AW27" i="8"/>
  <c r="AX27" i="8"/>
  <c r="AZ27" i="8"/>
  <c r="BA27" i="8"/>
  <c r="BB27" i="8"/>
  <c r="BD27" i="8"/>
  <c r="BE27" i="8"/>
  <c r="BF27" i="8"/>
  <c r="BH27" i="8"/>
  <c r="BI27" i="8"/>
  <c r="BJ27" i="8"/>
  <c r="AN28" i="8"/>
  <c r="AO28" i="8"/>
  <c r="AP28" i="8"/>
  <c r="AR28" i="8"/>
  <c r="AS28" i="8"/>
  <c r="AT28" i="8"/>
  <c r="AV28" i="8"/>
  <c r="AW28" i="8"/>
  <c r="AX28" i="8"/>
  <c r="AZ28" i="8"/>
  <c r="BA28" i="8"/>
  <c r="BB28" i="8"/>
  <c r="BD28" i="8"/>
  <c r="BE28" i="8"/>
  <c r="BF28" i="8"/>
  <c r="BH28" i="8"/>
  <c r="BI28" i="8"/>
  <c r="BJ28" i="8"/>
  <c r="AN29" i="8"/>
  <c r="AO29" i="8"/>
  <c r="AP29" i="8"/>
  <c r="AR29" i="8"/>
  <c r="AS29" i="8"/>
  <c r="AT29" i="8"/>
  <c r="AV29" i="8"/>
  <c r="AW29" i="8"/>
  <c r="AX29" i="8"/>
  <c r="AZ29" i="8"/>
  <c r="BA29" i="8"/>
  <c r="BB29" i="8"/>
  <c r="BD29" i="8"/>
  <c r="BE29" i="8"/>
  <c r="BF29" i="8"/>
  <c r="BH29" i="8"/>
  <c r="BI29" i="8"/>
  <c r="BJ29" i="8"/>
  <c r="AN30" i="8"/>
  <c r="AO30" i="8"/>
  <c r="AP30" i="8"/>
  <c r="AR30" i="8"/>
  <c r="AS30" i="8"/>
  <c r="AT30" i="8"/>
  <c r="AV30" i="8"/>
  <c r="AW30" i="8"/>
  <c r="AX30" i="8"/>
  <c r="AZ30" i="8"/>
  <c r="BA30" i="8"/>
  <c r="BB30" i="8"/>
  <c r="BD30" i="8"/>
  <c r="BE30" i="8"/>
  <c r="BF30" i="8"/>
  <c r="BH30" i="8"/>
  <c r="BI30" i="8"/>
  <c r="BJ30" i="8"/>
  <c r="AN31" i="8"/>
  <c r="AO31" i="8"/>
  <c r="AP31" i="8"/>
  <c r="AR31" i="8"/>
  <c r="AS31" i="8"/>
  <c r="AT31" i="8"/>
  <c r="AV31" i="8"/>
  <c r="AW31" i="8"/>
  <c r="AX31" i="8"/>
  <c r="AZ31" i="8"/>
  <c r="BA31" i="8"/>
  <c r="BB31" i="8"/>
  <c r="BD31" i="8"/>
  <c r="BE31" i="8"/>
  <c r="BF31" i="8"/>
  <c r="BH31" i="8"/>
  <c r="BI31" i="8"/>
  <c r="BJ31" i="8"/>
  <c r="AN32" i="8"/>
  <c r="AO32" i="8"/>
  <c r="AP32" i="8"/>
  <c r="AR32" i="8"/>
  <c r="AS32" i="8"/>
  <c r="AT32" i="8"/>
  <c r="AV32" i="8"/>
  <c r="AW32" i="8"/>
  <c r="AX32" i="8"/>
  <c r="AZ32" i="8"/>
  <c r="BA32" i="8"/>
  <c r="BB32" i="8"/>
  <c r="BD32" i="8"/>
  <c r="BE32" i="8"/>
  <c r="BF32" i="8"/>
  <c r="BH32" i="8"/>
  <c r="BI32" i="8"/>
  <c r="BJ32" i="8"/>
  <c r="AN33" i="8"/>
  <c r="AO33" i="8"/>
  <c r="AP33" i="8"/>
  <c r="AR33" i="8"/>
  <c r="AS33" i="8"/>
  <c r="AT33" i="8"/>
  <c r="AV33" i="8"/>
  <c r="AW33" i="8"/>
  <c r="AX33" i="8"/>
  <c r="AZ33" i="8"/>
  <c r="BA33" i="8"/>
  <c r="BB33" i="8"/>
  <c r="BD33" i="8"/>
  <c r="BE33" i="8"/>
  <c r="BF33" i="8"/>
  <c r="BH33" i="8"/>
  <c r="BI33" i="8"/>
  <c r="BJ33" i="8"/>
  <c r="AN34" i="8"/>
  <c r="AO34" i="8"/>
  <c r="AP34" i="8"/>
  <c r="AR34" i="8"/>
  <c r="AS34" i="8"/>
  <c r="AT34" i="8"/>
  <c r="AV34" i="8"/>
  <c r="AW34" i="8"/>
  <c r="AX34" i="8"/>
  <c r="AZ34" i="8"/>
  <c r="BA34" i="8"/>
  <c r="BB34" i="8"/>
  <c r="BD34" i="8"/>
  <c r="BE34" i="8"/>
  <c r="BF34" i="8"/>
  <c r="BH34" i="8"/>
  <c r="BI34" i="8"/>
  <c r="BJ34" i="8"/>
  <c r="AN35" i="8"/>
  <c r="AO35" i="8"/>
  <c r="AP35" i="8"/>
  <c r="AR35" i="8"/>
  <c r="AS35" i="8"/>
  <c r="AT35" i="8"/>
  <c r="AV35" i="8"/>
  <c r="AW35" i="8"/>
  <c r="AX35" i="8"/>
  <c r="AZ35" i="8"/>
  <c r="BA35" i="8"/>
  <c r="BB35" i="8"/>
  <c r="BD35" i="8"/>
  <c r="BE35" i="8"/>
  <c r="BF35" i="8"/>
  <c r="BH35" i="8"/>
  <c r="BI35" i="8"/>
  <c r="BJ35" i="8"/>
  <c r="AN36" i="8"/>
  <c r="AO36" i="8"/>
  <c r="AP36" i="8"/>
  <c r="AR36" i="8"/>
  <c r="AS36" i="8"/>
  <c r="AT36" i="8"/>
  <c r="AV36" i="8"/>
  <c r="AW36" i="8"/>
  <c r="AX36" i="8"/>
  <c r="AZ36" i="8"/>
  <c r="BA36" i="8"/>
  <c r="BB36" i="8"/>
  <c r="BD36" i="8"/>
  <c r="BE36" i="8"/>
  <c r="BF36" i="8"/>
  <c r="BH36" i="8"/>
  <c r="BI36" i="8"/>
  <c r="BJ36" i="8"/>
  <c r="AN37" i="8"/>
  <c r="AO37" i="8"/>
  <c r="AP37" i="8"/>
  <c r="AR37" i="8"/>
  <c r="AS37" i="8"/>
  <c r="AT37" i="8"/>
  <c r="AV37" i="8"/>
  <c r="AW37" i="8"/>
  <c r="AX37" i="8"/>
  <c r="AZ37" i="8"/>
  <c r="BA37" i="8"/>
  <c r="BB37" i="8"/>
  <c r="BD37" i="8"/>
  <c r="BE37" i="8"/>
  <c r="BF37" i="8"/>
  <c r="BH37" i="8"/>
  <c r="BI37" i="8"/>
  <c r="BJ37" i="8"/>
  <c r="AN38" i="8"/>
  <c r="AO38" i="8"/>
  <c r="AP38" i="8"/>
  <c r="AR38" i="8"/>
  <c r="AS38" i="8"/>
  <c r="AT38" i="8"/>
  <c r="AV38" i="8"/>
  <c r="AW38" i="8"/>
  <c r="AX38" i="8"/>
  <c r="AZ38" i="8"/>
  <c r="BA38" i="8"/>
  <c r="BB38" i="8"/>
  <c r="BD38" i="8"/>
  <c r="BE38" i="8"/>
  <c r="BF38" i="8"/>
  <c r="BH38" i="8"/>
  <c r="BI38" i="8"/>
  <c r="BJ38" i="8"/>
  <c r="AN39" i="8"/>
  <c r="AO39" i="8"/>
  <c r="AP39" i="8"/>
  <c r="AR39" i="8"/>
  <c r="AS39" i="8"/>
  <c r="AT39" i="8"/>
  <c r="AV39" i="8"/>
  <c r="AW39" i="8"/>
  <c r="AX39" i="8"/>
  <c r="AZ39" i="8"/>
  <c r="BA39" i="8"/>
  <c r="BB39" i="8"/>
  <c r="BD39" i="8"/>
  <c r="BE39" i="8"/>
  <c r="BF39" i="8"/>
  <c r="BH39" i="8"/>
  <c r="BI39" i="8"/>
  <c r="BJ39" i="8"/>
  <c r="AN40" i="8"/>
  <c r="AO40" i="8"/>
  <c r="AP40" i="8"/>
  <c r="AR40" i="8"/>
  <c r="AS40" i="8"/>
  <c r="AT40" i="8"/>
  <c r="AV40" i="8"/>
  <c r="AW40" i="8"/>
  <c r="AX40" i="8"/>
  <c r="AZ40" i="8"/>
  <c r="BA40" i="8"/>
  <c r="BB40" i="8"/>
  <c r="BD40" i="8"/>
  <c r="BE40" i="8"/>
  <c r="BF40" i="8"/>
  <c r="BH40" i="8"/>
  <c r="BI40" i="8"/>
  <c r="BJ40" i="8"/>
  <c r="AN41" i="8"/>
  <c r="AO41" i="8"/>
  <c r="AP41" i="8"/>
  <c r="AR41" i="8"/>
  <c r="AS41" i="8"/>
  <c r="AT41" i="8"/>
  <c r="AV41" i="8"/>
  <c r="AW41" i="8"/>
  <c r="AX41" i="8"/>
  <c r="AZ41" i="8"/>
  <c r="BA41" i="8"/>
  <c r="BB41" i="8"/>
  <c r="BD41" i="8"/>
  <c r="BE41" i="8"/>
  <c r="BF41" i="8"/>
  <c r="BH41" i="8"/>
  <c r="BI41" i="8"/>
  <c r="BJ41" i="8"/>
  <c r="AN42" i="8"/>
  <c r="AO42" i="8"/>
  <c r="AP42" i="8"/>
  <c r="AR42" i="8"/>
  <c r="AS42" i="8"/>
  <c r="AT42" i="8"/>
  <c r="AV42" i="8"/>
  <c r="AW42" i="8"/>
  <c r="AX42" i="8"/>
  <c r="AZ42" i="8"/>
  <c r="BA42" i="8"/>
  <c r="BB42" i="8"/>
  <c r="BD42" i="8"/>
  <c r="BE42" i="8"/>
  <c r="BF42" i="8"/>
  <c r="BH42" i="8"/>
  <c r="BI42" i="8"/>
  <c r="BJ42" i="8"/>
  <c r="AN43" i="8"/>
  <c r="AO43" i="8"/>
  <c r="AP43" i="8"/>
  <c r="AR43" i="8"/>
  <c r="AS43" i="8"/>
  <c r="AT43" i="8"/>
  <c r="AV43" i="8"/>
  <c r="AW43" i="8"/>
  <c r="AX43" i="8"/>
  <c r="AZ43" i="8"/>
  <c r="BA43" i="8"/>
  <c r="BB43" i="8"/>
  <c r="BD43" i="8"/>
  <c r="BE43" i="8"/>
  <c r="BF43" i="8"/>
  <c r="BH43" i="8"/>
  <c r="BI43" i="8"/>
  <c r="BJ43" i="8"/>
  <c r="AN44" i="8"/>
  <c r="AO44" i="8"/>
  <c r="AP44" i="8"/>
  <c r="AR44" i="8"/>
  <c r="AS44" i="8"/>
  <c r="AT44" i="8"/>
  <c r="AV44" i="8"/>
  <c r="AW44" i="8"/>
  <c r="AX44" i="8"/>
  <c r="AZ44" i="8"/>
  <c r="BA44" i="8"/>
  <c r="BB44" i="8"/>
  <c r="BD44" i="8"/>
  <c r="BE44" i="8"/>
  <c r="BF44" i="8"/>
  <c r="BH44" i="8"/>
  <c r="BI44" i="8"/>
  <c r="BJ44" i="8"/>
  <c r="AN45" i="8"/>
  <c r="AO45" i="8"/>
  <c r="AP45" i="8"/>
  <c r="AR45" i="8"/>
  <c r="AS45" i="8"/>
  <c r="AT45" i="8"/>
  <c r="AV45" i="8"/>
  <c r="AW45" i="8"/>
  <c r="AX45" i="8"/>
  <c r="AZ45" i="8"/>
  <c r="BA45" i="8"/>
  <c r="BB45" i="8"/>
  <c r="BD45" i="8"/>
  <c r="BE45" i="8"/>
  <c r="BF45" i="8"/>
  <c r="BH45" i="8"/>
  <c r="BI45" i="8"/>
  <c r="BJ45" i="8"/>
  <c r="AN46" i="8"/>
  <c r="AO46" i="8"/>
  <c r="AP46" i="8"/>
  <c r="AR46" i="8"/>
  <c r="AS46" i="8"/>
  <c r="AT46" i="8"/>
  <c r="AV46" i="8"/>
  <c r="AW46" i="8"/>
  <c r="AX46" i="8"/>
  <c r="AZ46" i="8"/>
  <c r="BA46" i="8"/>
  <c r="BB46" i="8"/>
  <c r="BD46" i="8"/>
  <c r="BE46" i="8"/>
  <c r="BF46" i="8"/>
  <c r="BH46" i="8"/>
  <c r="BI46" i="8"/>
  <c r="BJ46" i="8"/>
  <c r="AN47" i="8"/>
  <c r="AO47" i="8"/>
  <c r="AP47" i="8"/>
  <c r="AR47" i="8"/>
  <c r="AS47" i="8"/>
  <c r="AT47" i="8"/>
  <c r="AV47" i="8"/>
  <c r="AW47" i="8"/>
  <c r="AX47" i="8"/>
  <c r="AZ47" i="8"/>
  <c r="BA47" i="8"/>
  <c r="BB47" i="8"/>
  <c r="BD47" i="8"/>
  <c r="BE47" i="8"/>
  <c r="BF47" i="8"/>
  <c r="BH47" i="8"/>
  <c r="BI47" i="8"/>
  <c r="BJ47" i="8"/>
  <c r="AN48" i="8"/>
  <c r="AO48" i="8"/>
  <c r="AP48" i="8"/>
  <c r="AR48" i="8"/>
  <c r="AS48" i="8"/>
  <c r="AT48" i="8"/>
  <c r="AV48" i="8"/>
  <c r="AW48" i="8"/>
  <c r="AX48" i="8"/>
  <c r="AZ48" i="8"/>
  <c r="BA48" i="8"/>
  <c r="BB48" i="8"/>
  <c r="BD48" i="8"/>
  <c r="BE48" i="8"/>
  <c r="BF48" i="8"/>
  <c r="BH48" i="8"/>
  <c r="BI48" i="8"/>
  <c r="BJ48" i="8"/>
  <c r="AN49" i="8"/>
  <c r="AO49" i="8"/>
  <c r="AP49" i="8"/>
  <c r="AR49" i="8"/>
  <c r="AS49" i="8"/>
  <c r="AT49" i="8"/>
  <c r="AV49" i="8"/>
  <c r="AW49" i="8"/>
  <c r="AX49" i="8"/>
  <c r="AZ49" i="8"/>
  <c r="BA49" i="8"/>
  <c r="BB49" i="8"/>
  <c r="BD49" i="8"/>
  <c r="BE49" i="8"/>
  <c r="BF49" i="8"/>
  <c r="BH49" i="8"/>
  <c r="BI49" i="8"/>
  <c r="BJ49" i="8"/>
  <c r="AN50" i="8"/>
  <c r="AO50" i="8"/>
  <c r="AP50" i="8"/>
  <c r="AR50" i="8"/>
  <c r="AS50" i="8"/>
  <c r="AT50" i="8"/>
  <c r="AV50" i="8"/>
  <c r="AW50" i="8"/>
  <c r="AX50" i="8"/>
  <c r="AZ50" i="8"/>
  <c r="BA50" i="8"/>
  <c r="BB50" i="8"/>
  <c r="BD50" i="8"/>
  <c r="BE50" i="8"/>
  <c r="BF50" i="8"/>
  <c r="BH50" i="8"/>
  <c r="BI50" i="8"/>
  <c r="BJ50" i="8"/>
  <c r="AN51" i="8"/>
  <c r="AO51" i="8"/>
  <c r="AP51" i="8"/>
  <c r="AR51" i="8"/>
  <c r="AS51" i="8"/>
  <c r="AT51" i="8"/>
  <c r="AV51" i="8"/>
  <c r="AW51" i="8"/>
  <c r="AX51" i="8"/>
  <c r="AZ51" i="8"/>
  <c r="BA51" i="8"/>
  <c r="BB51" i="8"/>
  <c r="BD51" i="8"/>
  <c r="BE51" i="8"/>
  <c r="BF51" i="8"/>
  <c r="BH51" i="8"/>
  <c r="BI51" i="8"/>
  <c r="BJ51" i="8"/>
  <c r="AN52" i="8"/>
  <c r="AO52" i="8"/>
  <c r="AP52" i="8"/>
  <c r="AR52" i="8"/>
  <c r="AS52" i="8"/>
  <c r="AT52" i="8"/>
  <c r="AV52" i="8"/>
  <c r="AW52" i="8"/>
  <c r="AX52" i="8"/>
  <c r="AZ52" i="8"/>
  <c r="BA52" i="8"/>
  <c r="BB52" i="8"/>
  <c r="BD52" i="8"/>
  <c r="BE52" i="8"/>
  <c r="BF52" i="8"/>
  <c r="BH52" i="8"/>
  <c r="BI52" i="8"/>
  <c r="BJ52" i="8"/>
  <c r="O35" i="10"/>
  <c r="N35" i="10"/>
  <c r="M35" i="10"/>
  <c r="A35" i="10"/>
  <c r="O34" i="10"/>
  <c r="N34" i="10"/>
  <c r="M34" i="10"/>
  <c r="A34" i="10"/>
  <c r="O33" i="10"/>
  <c r="N33" i="10"/>
  <c r="M33" i="10"/>
  <c r="A33" i="10"/>
  <c r="O32" i="10"/>
  <c r="N32" i="10"/>
  <c r="M32" i="10"/>
  <c r="A32" i="10"/>
  <c r="O31" i="10"/>
  <c r="N31" i="10"/>
  <c r="M31" i="10"/>
  <c r="A31" i="10"/>
  <c r="O30" i="10"/>
  <c r="N30" i="10"/>
  <c r="M30" i="10"/>
  <c r="A30" i="10"/>
  <c r="O29" i="10"/>
  <c r="N29" i="10"/>
  <c r="M29" i="10"/>
  <c r="A29" i="10"/>
  <c r="O28" i="10"/>
  <c r="N28" i="10"/>
  <c r="M28" i="10"/>
  <c r="A28" i="10"/>
  <c r="O27" i="10"/>
  <c r="N27" i="10"/>
  <c r="M27" i="10"/>
  <c r="A27" i="10"/>
  <c r="O26" i="10"/>
  <c r="N26" i="10"/>
  <c r="M26" i="10"/>
  <c r="A26" i="10"/>
  <c r="O25" i="10"/>
  <c r="N25" i="10"/>
  <c r="M25" i="10"/>
  <c r="A25" i="10"/>
  <c r="O24" i="10"/>
  <c r="N24" i="10"/>
  <c r="M24" i="10"/>
  <c r="A24" i="10"/>
  <c r="O23" i="10"/>
  <c r="N23" i="10"/>
  <c r="M23" i="10"/>
  <c r="A23" i="10"/>
  <c r="O22" i="10"/>
  <c r="N22" i="10"/>
  <c r="M22" i="10"/>
  <c r="A22" i="10"/>
  <c r="O21" i="10"/>
  <c r="N21" i="10"/>
  <c r="M21" i="10"/>
  <c r="A21" i="10"/>
  <c r="O20" i="10"/>
  <c r="N20" i="10"/>
  <c r="M20" i="10"/>
  <c r="A20" i="10"/>
  <c r="O19" i="10"/>
  <c r="N19" i="10"/>
  <c r="M19" i="10"/>
  <c r="A19" i="10"/>
  <c r="O18" i="10"/>
  <c r="N18" i="10"/>
  <c r="M18" i="10"/>
  <c r="A18" i="10"/>
  <c r="O17" i="10"/>
  <c r="N17" i="10"/>
  <c r="M17" i="10"/>
  <c r="A17" i="10"/>
  <c r="O16" i="10"/>
  <c r="N16" i="10"/>
  <c r="M16" i="10"/>
  <c r="A16" i="10"/>
  <c r="O15" i="10"/>
  <c r="N15" i="10"/>
  <c r="M15" i="10"/>
  <c r="O14" i="10"/>
  <c r="N14" i="10"/>
  <c r="M14" i="10"/>
  <c r="O13" i="10"/>
  <c r="N13" i="10"/>
  <c r="M13" i="10"/>
  <c r="O12" i="10"/>
  <c r="N12" i="10"/>
  <c r="M12" i="10"/>
  <c r="O11" i="10"/>
  <c r="N11" i="10"/>
  <c r="M11" i="10"/>
  <c r="O10" i="10"/>
  <c r="N10" i="10"/>
  <c r="M10" i="10"/>
  <c r="O9" i="10"/>
  <c r="N9" i="10"/>
  <c r="M9" i="10"/>
  <c r="O8" i="10"/>
  <c r="N8" i="10"/>
  <c r="M8" i="10"/>
  <c r="A68" i="9"/>
  <c r="A67" i="9"/>
  <c r="A66" i="9"/>
  <c r="A65" i="9"/>
  <c r="A64" i="9"/>
  <c r="O63" i="9"/>
  <c r="N63" i="9"/>
  <c r="M63" i="9"/>
  <c r="A63" i="9"/>
  <c r="O62" i="9"/>
  <c r="N62" i="9"/>
  <c r="M62" i="9"/>
  <c r="A62" i="9"/>
  <c r="O61" i="9"/>
  <c r="N61" i="9"/>
  <c r="M61" i="9"/>
  <c r="A61" i="9"/>
  <c r="O60" i="9"/>
  <c r="N60" i="9"/>
  <c r="M60" i="9"/>
  <c r="A60" i="9"/>
  <c r="O59" i="9"/>
  <c r="N59" i="9"/>
  <c r="M59" i="9"/>
  <c r="A59" i="9"/>
  <c r="O58" i="9"/>
  <c r="N58" i="9"/>
  <c r="M58" i="9"/>
  <c r="A58" i="9"/>
  <c r="O57" i="9"/>
  <c r="N57" i="9"/>
  <c r="M57" i="9"/>
  <c r="A57" i="9"/>
  <c r="O56" i="9"/>
  <c r="N56" i="9"/>
  <c r="M56" i="9"/>
  <c r="A56" i="9"/>
  <c r="O55" i="9"/>
  <c r="N55" i="9"/>
  <c r="M55" i="9"/>
  <c r="A55" i="9"/>
  <c r="O54" i="9"/>
  <c r="N54" i="9"/>
  <c r="M54" i="9"/>
  <c r="A54" i="9"/>
  <c r="O53" i="9"/>
  <c r="N53" i="9"/>
  <c r="M53" i="9"/>
  <c r="A53" i="9"/>
  <c r="O52" i="9"/>
  <c r="N52" i="9"/>
  <c r="M52" i="9"/>
  <c r="A52" i="9"/>
  <c r="O51" i="9"/>
  <c r="N51" i="9"/>
  <c r="M51" i="9"/>
  <c r="A51" i="9"/>
  <c r="O50" i="9"/>
  <c r="N50" i="9"/>
  <c r="M50" i="9"/>
  <c r="A50" i="9"/>
  <c r="O49" i="9"/>
  <c r="N49" i="9"/>
  <c r="M49" i="9"/>
  <c r="A49" i="9"/>
  <c r="O48" i="9"/>
  <c r="N48" i="9"/>
  <c r="M48" i="9"/>
  <c r="A48" i="9"/>
  <c r="O47" i="9"/>
  <c r="N47" i="9"/>
  <c r="M47" i="9"/>
  <c r="A47" i="9"/>
  <c r="O46" i="9"/>
  <c r="N46" i="9"/>
  <c r="M46" i="9"/>
  <c r="A46" i="9"/>
  <c r="O45" i="9"/>
  <c r="N45" i="9"/>
  <c r="M45" i="9"/>
  <c r="A45" i="9"/>
  <c r="O44" i="9"/>
  <c r="N44" i="9"/>
  <c r="M44" i="9"/>
  <c r="A44" i="9"/>
  <c r="O43" i="9"/>
  <c r="N43" i="9"/>
  <c r="M43" i="9"/>
  <c r="A43" i="9"/>
  <c r="O42" i="9"/>
  <c r="N42" i="9"/>
  <c r="M42" i="9"/>
  <c r="A42" i="9"/>
  <c r="O41" i="9"/>
  <c r="N41" i="9"/>
  <c r="M41" i="9"/>
  <c r="A41" i="9"/>
  <c r="O40" i="9"/>
  <c r="N40" i="9"/>
  <c r="M40" i="9"/>
  <c r="A40" i="9"/>
  <c r="O39" i="9"/>
  <c r="N39" i="9"/>
  <c r="M39" i="9"/>
  <c r="A39" i="9"/>
  <c r="O38" i="9"/>
  <c r="N38" i="9"/>
  <c r="M38" i="9"/>
  <c r="A38" i="9"/>
  <c r="O37" i="9"/>
  <c r="N37" i="9"/>
  <c r="M37" i="9"/>
  <c r="A37" i="9"/>
  <c r="O36" i="9"/>
  <c r="N36" i="9"/>
  <c r="M36" i="9"/>
  <c r="A36" i="9"/>
  <c r="O35" i="9"/>
  <c r="N35" i="9"/>
  <c r="M35" i="9"/>
  <c r="A35" i="9"/>
  <c r="O34" i="9"/>
  <c r="N34" i="9"/>
  <c r="M34" i="9"/>
  <c r="A34" i="9"/>
  <c r="O33" i="9"/>
  <c r="N33" i="9"/>
  <c r="M33" i="9"/>
  <c r="A33" i="9"/>
  <c r="O32" i="9"/>
  <c r="N32" i="9"/>
  <c r="M32" i="9"/>
  <c r="A32" i="9"/>
  <c r="O31" i="9"/>
  <c r="N31" i="9"/>
  <c r="M31" i="9"/>
  <c r="A31" i="9"/>
  <c r="O30" i="9"/>
  <c r="N30" i="9"/>
  <c r="M30" i="9"/>
  <c r="A30" i="9"/>
  <c r="O29" i="9"/>
  <c r="N29" i="9"/>
  <c r="M29" i="9"/>
  <c r="A29" i="9"/>
  <c r="X28" i="9"/>
  <c r="O28" i="9"/>
  <c r="N28" i="9"/>
  <c r="M28" i="9"/>
  <c r="A28" i="9"/>
  <c r="O27" i="9"/>
  <c r="N27" i="9"/>
  <c r="M27" i="9"/>
  <c r="A27" i="9"/>
  <c r="O26" i="9"/>
  <c r="N26" i="9"/>
  <c r="M26" i="9"/>
  <c r="A26" i="9"/>
  <c r="O25" i="9"/>
  <c r="N25" i="9"/>
  <c r="M25" i="9"/>
  <c r="A25" i="9"/>
  <c r="O24" i="9"/>
  <c r="N24" i="9"/>
  <c r="M24" i="9"/>
  <c r="A24" i="9"/>
  <c r="O23" i="9"/>
  <c r="N23" i="9"/>
  <c r="M23" i="9"/>
  <c r="A23" i="9"/>
  <c r="O22" i="9"/>
  <c r="N22" i="9"/>
  <c r="M22" i="9"/>
  <c r="A22" i="9"/>
  <c r="O21" i="9"/>
  <c r="N21" i="9"/>
  <c r="M21" i="9"/>
  <c r="A21" i="9"/>
  <c r="O20" i="9"/>
  <c r="N20" i="9"/>
  <c r="M20" i="9"/>
  <c r="A20" i="9"/>
  <c r="O19" i="9"/>
  <c r="N19" i="9"/>
  <c r="M19" i="9"/>
  <c r="A19" i="9"/>
  <c r="O18" i="9"/>
  <c r="N18" i="9"/>
  <c r="M18" i="9"/>
  <c r="A18" i="9"/>
  <c r="O17" i="9"/>
  <c r="N17" i="9"/>
  <c r="M17" i="9"/>
  <c r="A17" i="9"/>
  <c r="O16" i="9"/>
  <c r="N16" i="9"/>
  <c r="M16" i="9"/>
  <c r="O15" i="9"/>
  <c r="N15" i="9"/>
  <c r="M15" i="9"/>
  <c r="O14" i="9"/>
  <c r="N14" i="9"/>
  <c r="M14" i="9"/>
  <c r="O13" i="9"/>
  <c r="N13" i="9"/>
  <c r="M13" i="9"/>
  <c r="O12" i="9"/>
  <c r="N12" i="9"/>
  <c r="M12" i="9"/>
  <c r="O11" i="9"/>
  <c r="N11" i="9"/>
  <c r="M11" i="9"/>
  <c r="O10" i="9"/>
  <c r="N10" i="9"/>
  <c r="M10" i="9"/>
  <c r="O9" i="9"/>
  <c r="N9" i="9"/>
  <c r="M9" i="9"/>
  <c r="O8" i="9"/>
  <c r="N8" i="9"/>
  <c r="M8" i="9"/>
  <c r="BJ9" i="8"/>
  <c r="BI9" i="8"/>
  <c r="BH9" i="8"/>
  <c r="BJ8" i="8"/>
  <c r="BI8" i="8"/>
  <c r="BH8" i="8"/>
  <c r="BJ7" i="8"/>
  <c r="BI7" i="8"/>
  <c r="BH7" i="8"/>
  <c r="BJ6" i="8"/>
  <c r="BI6" i="8"/>
  <c r="BH6" i="8"/>
  <c r="BJ5" i="8"/>
  <c r="BI5" i="8"/>
  <c r="BH5" i="8"/>
  <c r="BF9" i="8"/>
  <c r="BE9" i="8"/>
  <c r="BD9" i="8"/>
  <c r="BF8" i="8"/>
  <c r="BE8" i="8"/>
  <c r="BD8" i="8"/>
  <c r="BF7" i="8"/>
  <c r="BE7" i="8"/>
  <c r="BD7" i="8"/>
  <c r="BF6" i="8"/>
  <c r="BE6" i="8"/>
  <c r="BD6" i="8"/>
  <c r="BF5" i="8"/>
  <c r="BE5" i="8"/>
  <c r="BD5" i="8"/>
  <c r="BB9" i="8"/>
  <c r="BA9" i="8"/>
  <c r="AZ9" i="8"/>
  <c r="BB8" i="8"/>
  <c r="BA8" i="8"/>
  <c r="AZ8" i="8"/>
  <c r="BB7" i="8"/>
  <c r="BA7" i="8"/>
  <c r="AZ7" i="8"/>
  <c r="BB6" i="8"/>
  <c r="BA6" i="8"/>
  <c r="AZ6" i="8"/>
  <c r="BB5" i="8"/>
  <c r="BA5" i="8"/>
  <c r="AZ5" i="8"/>
  <c r="AX9" i="8"/>
  <c r="AW9" i="8"/>
  <c r="AV9" i="8"/>
  <c r="AX8" i="8"/>
  <c r="AW8" i="8"/>
  <c r="AV8" i="8"/>
  <c r="AX7" i="8"/>
  <c r="AW7" i="8"/>
  <c r="AV7" i="8"/>
  <c r="AX6" i="8"/>
  <c r="AW6" i="8"/>
  <c r="AV6" i="8"/>
  <c r="AX5" i="8"/>
  <c r="AW5" i="8"/>
  <c r="AV5" i="8"/>
  <c r="AT9" i="8"/>
  <c r="AS9" i="8"/>
  <c r="AR9" i="8"/>
  <c r="AT8" i="8"/>
  <c r="AS8" i="8"/>
  <c r="AR8" i="8"/>
  <c r="AT7" i="8"/>
  <c r="AS7" i="8"/>
  <c r="AR7" i="8"/>
  <c r="AT6" i="8"/>
  <c r="AS6" i="8"/>
  <c r="AR6" i="8"/>
  <c r="AT5" i="8"/>
  <c r="AS5" i="8"/>
  <c r="AR5" i="8"/>
  <c r="N6" i="8"/>
  <c r="AP6" i="8"/>
  <c r="N7" i="8"/>
  <c r="AP7" i="8"/>
  <c r="N8" i="8"/>
  <c r="AP8" i="8"/>
  <c r="N9" i="8"/>
  <c r="AP9" i="8"/>
  <c r="N5" i="8"/>
  <c r="AP5" i="8"/>
  <c r="M6" i="8"/>
  <c r="AO6" i="8"/>
  <c r="M7" i="8"/>
  <c r="AO7" i="8"/>
  <c r="M8" i="8"/>
  <c r="AO8" i="8"/>
  <c r="M9" i="8"/>
  <c r="AO9" i="8"/>
  <c r="M5" i="8"/>
  <c r="AO5" i="8"/>
  <c r="L6" i="8"/>
  <c r="AN6" i="8"/>
  <c r="L7" i="8"/>
  <c r="AN7" i="8"/>
  <c r="L8" i="8"/>
  <c r="AN8" i="8"/>
  <c r="L9" i="8"/>
  <c r="AN9" i="8"/>
  <c r="L5" i="8"/>
  <c r="AN5" i="8"/>
  <c r="B5" i="8"/>
  <c r="B6" i="8"/>
  <c r="B7" i="8"/>
  <c r="B8" i="8"/>
  <c r="B9" i="8"/>
  <c r="B10" i="8"/>
  <c r="A64" i="5"/>
  <c r="A66" i="5"/>
  <c r="A67" i="5"/>
  <c r="A63" i="5"/>
  <c r="A61" i="5"/>
  <c r="A62" i="5"/>
  <c r="A48" i="6"/>
  <c r="BA47" i="6"/>
  <c r="AE47" i="6"/>
  <c r="T47" i="6"/>
  <c r="A42" i="6"/>
  <c r="BA41" i="6"/>
  <c r="AE41" i="6"/>
  <c r="T41" i="6"/>
  <c r="A41" i="6"/>
  <c r="A40" i="6"/>
  <c r="A39" i="6"/>
  <c r="A44" i="6"/>
  <c r="A45" i="6"/>
  <c r="A46" i="6"/>
  <c r="A47" i="6"/>
  <c r="A49" i="6"/>
  <c r="A50" i="6"/>
  <c r="A51" i="6"/>
  <c r="A52" i="6"/>
  <c r="A53" i="6"/>
  <c r="A54" i="6"/>
  <c r="A43" i="6"/>
  <c r="A36" i="6"/>
  <c r="A37" i="6"/>
  <c r="A38" i="6"/>
  <c r="A35" i="6"/>
  <c r="A32" i="6"/>
  <c r="A31" i="6"/>
  <c r="A30" i="6"/>
  <c r="A29" i="6"/>
  <c r="A28" i="6"/>
  <c r="A33" i="6"/>
  <c r="A34" i="6"/>
  <c r="A20" i="6"/>
  <c r="A21" i="6"/>
  <c r="A22" i="6"/>
  <c r="A23" i="6"/>
  <c r="A24" i="6"/>
  <c r="A25" i="6"/>
  <c r="A26" i="6"/>
  <c r="A27" i="6"/>
  <c r="A17" i="6"/>
  <c r="A18" i="6"/>
  <c r="A19" i="6"/>
  <c r="A16" i="6"/>
  <c r="A9" i="6"/>
  <c r="A10" i="6"/>
  <c r="A11" i="6"/>
  <c r="A12" i="6"/>
  <c r="A13" i="6"/>
  <c r="A14" i="6"/>
  <c r="A15" i="6"/>
  <c r="A8" i="6"/>
  <c r="A58" i="5"/>
  <c r="A59" i="5"/>
  <c r="A60" i="5"/>
  <c r="A57" i="5"/>
  <c r="A56" i="5"/>
  <c r="A53" i="5"/>
  <c r="A54" i="5"/>
  <c r="A55" i="5"/>
  <c r="A51" i="5"/>
  <c r="A52" i="5"/>
  <c r="A39" i="5"/>
  <c r="A40" i="5"/>
  <c r="A41" i="5"/>
  <c r="A42" i="5"/>
  <c r="A43" i="5"/>
  <c r="A44" i="5"/>
  <c r="A45" i="5"/>
  <c r="A46" i="5"/>
  <c r="A47" i="5"/>
  <c r="A48" i="5"/>
  <c r="A49" i="5"/>
  <c r="A50" i="5"/>
  <c r="A37" i="5"/>
  <c r="A38" i="5"/>
  <c r="A36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17" i="5"/>
  <c r="M43" i="2"/>
  <c r="L43" i="2"/>
  <c r="K43" i="2"/>
  <c r="K44" i="2"/>
  <c r="L44" i="2"/>
  <c r="M44" i="2"/>
  <c r="K39" i="2"/>
  <c r="L39" i="2"/>
  <c r="M39" i="2"/>
  <c r="K40" i="2"/>
  <c r="L40" i="2"/>
  <c r="M40" i="2"/>
  <c r="K41" i="2"/>
  <c r="L41" i="2"/>
  <c r="M41" i="2"/>
  <c r="K42" i="2"/>
  <c r="L42" i="2"/>
  <c r="M42" i="2"/>
  <c r="H36" i="2"/>
  <c r="K36" i="2"/>
  <c r="I36" i="2"/>
  <c r="L36" i="2"/>
  <c r="J36" i="2"/>
  <c r="M36" i="2"/>
  <c r="M37" i="2"/>
  <c r="L37" i="2"/>
  <c r="K37" i="2"/>
  <c r="L38" i="2"/>
  <c r="M38" i="2"/>
  <c r="K38" i="2"/>
  <c r="K25" i="2"/>
  <c r="K26" i="2"/>
  <c r="L25" i="2"/>
  <c r="L26" i="2"/>
  <c r="M25" i="2"/>
  <c r="M26" i="2"/>
  <c r="L29" i="2"/>
  <c r="M29" i="2"/>
  <c r="K29" i="2"/>
  <c r="C15" i="2"/>
  <c r="C17" i="2"/>
  <c r="C18" i="2"/>
  <c r="C19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<sst xmlns="http://schemas.openxmlformats.org/spreadsheetml/2006/main" count="1514" uniqueCount="710">
  <si>
    <t>副本</t>
    <phoneticPr fontId="22" type="noConversion"/>
  </si>
  <si>
    <t>打完后等级</t>
    <phoneticPr fontId="22" type="noConversion"/>
  </si>
  <si>
    <t>开启等级</t>
    <phoneticPr fontId="22" type="noConversion"/>
  </si>
  <si>
    <t>装备系统</t>
    <phoneticPr fontId="22" type="noConversion"/>
  </si>
  <si>
    <t>说明</t>
    <phoneticPr fontId="22" type="noConversion"/>
  </si>
  <si>
    <t>穿装备</t>
    <phoneticPr fontId="22" type="noConversion"/>
  </si>
  <si>
    <t>开始时间</t>
    <phoneticPr fontId="22" type="noConversion"/>
  </si>
  <si>
    <t>副本2</t>
    <phoneticPr fontId="22" type="noConversion"/>
  </si>
  <si>
    <t>引导副本1</t>
    <phoneticPr fontId="22" type="noConversion"/>
  </si>
  <si>
    <t>技能系统</t>
    <phoneticPr fontId="22" type="noConversion"/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</si>
  <si>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</si>
  <si>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</si>
  <si>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</si>
  <si>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</si>
  <si>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</si>
  <si>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</si>
  <si>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</si>
  <si>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</si>
  <si>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</si>
  <si>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</si>
  <si>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</si>
  <si>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</si>
  <si>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</si>
  <si>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</si>
  <si>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</si>
  <si>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</si>
  <si>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</si>
  <si>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</si>
  <si>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自动战斗</t>
    <phoneticPr fontId="22" type="noConversion"/>
  </si>
  <si>
    <t>副本3内引导</t>
    <phoneticPr fontId="22" type="noConversion"/>
  </si>
  <si>
    <t>切换人物</t>
    <phoneticPr fontId="22" type="noConversion"/>
  </si>
  <si>
    <t>副本3内引导，切换到悍娇虎</t>
    <phoneticPr fontId="22" type="noConversion"/>
  </si>
  <si>
    <t>开宝箱</t>
    <phoneticPr fontId="22" type="noConversion"/>
  </si>
  <si>
    <t>伙伴系统</t>
    <phoneticPr fontId="22" type="noConversion"/>
  </si>
  <si>
    <t>获得伙伴后引导</t>
    <phoneticPr fontId="22" type="noConversion"/>
  </si>
  <si>
    <t>伙伴出战</t>
    <phoneticPr fontId="22" type="noConversion"/>
  </si>
  <si>
    <t>喂食伙伴</t>
    <phoneticPr fontId="22" type="noConversion"/>
  </si>
  <si>
    <t>引导免费金币抽宝获得伙伴经验，引导免费钻石抽宝获得伙伴</t>
    <phoneticPr fontId="22" type="noConversion"/>
  </si>
  <si>
    <t>再次穿装备</t>
    <phoneticPr fontId="22" type="noConversion"/>
  </si>
  <si>
    <t>开启二技能，升级技能</t>
    <phoneticPr fontId="22" type="noConversion"/>
  </si>
  <si>
    <t>开启三技能</t>
    <phoneticPr fontId="22" type="noConversion"/>
  </si>
  <si>
    <t>装备强化</t>
    <phoneticPr fontId="22" type="noConversion"/>
  </si>
  <si>
    <t>闯关系统</t>
    <phoneticPr fontId="22" type="noConversion"/>
  </si>
  <si>
    <t>引导领取副本累计三星奖励</t>
    <phoneticPr fontId="22" type="noConversion"/>
  </si>
  <si>
    <t>比武系统</t>
    <phoneticPr fontId="22" type="noConversion"/>
  </si>
  <si>
    <t>竞技场</t>
    <phoneticPr fontId="22" type="noConversion"/>
  </si>
  <si>
    <t>兑换商店引导</t>
    <phoneticPr fontId="22" type="noConversion"/>
  </si>
  <si>
    <t>任务系统引导</t>
    <phoneticPr fontId="22" type="noConversion"/>
  </si>
  <si>
    <t>领取任务奖励</t>
    <phoneticPr fontId="22" type="noConversion"/>
  </si>
  <si>
    <t>伙伴进阶</t>
    <phoneticPr fontId="22" type="noConversion"/>
  </si>
  <si>
    <t>伙伴技能升级</t>
    <phoneticPr fontId="22" type="noConversion"/>
  </si>
  <si>
    <t>打完第8个副本后，使用强化石强化</t>
    <phoneticPr fontId="22" type="noConversion"/>
  </si>
  <si>
    <t>首充弹窗</t>
    <phoneticPr fontId="22" type="noConversion"/>
  </si>
  <si>
    <t>打完第9个副本</t>
    <phoneticPr fontId="22" type="noConversion"/>
  </si>
  <si>
    <t>任务领奖</t>
    <phoneticPr fontId="22" type="noConversion"/>
  </si>
  <si>
    <t>打完第11个副本，领奖后到11级</t>
    <phoneticPr fontId="22" type="noConversion"/>
  </si>
  <si>
    <t>进入等级</t>
    <phoneticPr fontId="22" type="noConversion"/>
  </si>
  <si>
    <t>商店系统</t>
    <phoneticPr fontId="22" type="noConversion"/>
  </si>
  <si>
    <t>悍娇虎技能学习</t>
    <phoneticPr fontId="22" type="noConversion"/>
  </si>
  <si>
    <t>伙伴修炼</t>
    <phoneticPr fontId="22" type="noConversion"/>
  </si>
  <si>
    <t>打完第13个副本</t>
    <phoneticPr fontId="22" type="noConversion"/>
  </si>
  <si>
    <t>装备升钻</t>
    <phoneticPr fontId="22" type="noConversion"/>
  </si>
  <si>
    <t>系统引导</t>
    <phoneticPr fontId="22" type="noConversion"/>
  </si>
  <si>
    <t>活动系统</t>
    <phoneticPr fontId="22" type="noConversion"/>
  </si>
  <si>
    <t>金钱居</t>
    <phoneticPr fontId="22" type="noConversion"/>
  </si>
  <si>
    <t>交易系统</t>
    <phoneticPr fontId="22" type="noConversion"/>
  </si>
  <si>
    <t>帮会系统</t>
    <phoneticPr fontId="22" type="noConversion"/>
  </si>
  <si>
    <t>副本21</t>
  </si>
  <si>
    <t>副本22</t>
  </si>
  <si>
    <t>副本23</t>
  </si>
  <si>
    <t>副本24</t>
  </si>
  <si>
    <t>副本25</t>
  </si>
  <si>
    <t>精英副本</t>
    <phoneticPr fontId="22" type="noConversion"/>
  </si>
  <si>
    <t>打完第25个副本</t>
    <phoneticPr fontId="22" type="noConversion"/>
  </si>
  <si>
    <r>
      <t>3个小时到</t>
    </r>
    <r>
      <rPr>
        <sz val="10"/>
        <color theme="1"/>
        <rFont val="宋体"/>
        <family val="2"/>
        <charset val="134"/>
        <scheme val="minor"/>
      </rPr>
      <t>20级</t>
    </r>
    <phoneticPr fontId="22" type="noConversion"/>
  </si>
  <si>
    <t>进入副本</t>
    <phoneticPr fontId="22" type="noConversion"/>
  </si>
  <si>
    <t>引导再次打副本</t>
    <phoneticPr fontId="22" type="noConversion"/>
  </si>
  <si>
    <t>技能引导</t>
    <phoneticPr fontId="22" type="noConversion"/>
  </si>
  <si>
    <t>引导奥义技能</t>
    <phoneticPr fontId="22" type="noConversion"/>
  </si>
  <si>
    <t>天赋系统</t>
    <phoneticPr fontId="22" type="noConversion"/>
  </si>
  <si>
    <t>开启天赋</t>
    <phoneticPr fontId="22" type="noConversion"/>
  </si>
  <si>
    <t>奖励功能</t>
    <phoneticPr fontId="22" type="noConversion"/>
  </si>
  <si>
    <t>领取任务奖励</t>
    <phoneticPr fontId="22" type="noConversion"/>
  </si>
  <si>
    <t>装备系统</t>
    <phoneticPr fontId="22" type="noConversion"/>
  </si>
  <si>
    <t>引导装备升级</t>
    <phoneticPr fontId="22" type="noConversion"/>
  </si>
  <si>
    <t>扫荡功能</t>
    <phoneticPr fontId="22" type="noConversion"/>
  </si>
  <si>
    <t>装备进阶</t>
    <phoneticPr fontId="22" type="noConversion"/>
  </si>
  <si>
    <t>引导装备进阶</t>
    <phoneticPr fontId="22" type="noConversion"/>
  </si>
  <si>
    <t>招募功能</t>
    <phoneticPr fontId="22" type="noConversion"/>
  </si>
  <si>
    <t>免费招募忍者</t>
    <phoneticPr fontId="22" type="noConversion"/>
  </si>
  <si>
    <t>忍者功能</t>
    <phoneticPr fontId="22" type="noConversion"/>
  </si>
  <si>
    <t>引导忍者出战</t>
    <phoneticPr fontId="22" type="noConversion"/>
  </si>
  <si>
    <t>登录奖励</t>
    <phoneticPr fontId="22" type="noConversion"/>
  </si>
  <si>
    <t>忍者切换引导</t>
    <phoneticPr fontId="22" type="noConversion"/>
  </si>
  <si>
    <t>自动战斗</t>
    <phoneticPr fontId="22" type="noConversion"/>
  </si>
  <si>
    <r>
      <t>进入副本1</t>
    </r>
    <r>
      <rPr>
        <sz val="10"/>
        <color theme="1"/>
        <rFont val="宋体"/>
        <family val="2"/>
        <charset val="134"/>
        <scheme val="minor"/>
      </rPr>
      <t>1前</t>
    </r>
    <phoneticPr fontId="22" type="noConversion"/>
  </si>
  <si>
    <r>
      <t>进入副本1</t>
    </r>
    <r>
      <rPr>
        <sz val="10"/>
        <color theme="1"/>
        <rFont val="宋体"/>
        <family val="2"/>
        <charset val="134"/>
        <scheme val="minor"/>
      </rPr>
      <t>1后</t>
    </r>
    <phoneticPr fontId="22" type="noConversion"/>
  </si>
  <si>
    <t>精英副本</t>
    <phoneticPr fontId="22" type="noConversion"/>
  </si>
  <si>
    <t>勾玉功能</t>
    <phoneticPr fontId="22" type="noConversion"/>
  </si>
  <si>
    <t>丰饶之间</t>
    <phoneticPr fontId="22" type="noConversion"/>
  </si>
  <si>
    <t>经验副本</t>
    <phoneticPr fontId="22" type="noConversion"/>
  </si>
  <si>
    <t>修行之路</t>
    <phoneticPr fontId="22" type="noConversion"/>
  </si>
  <si>
    <t>副本1</t>
    <phoneticPr fontId="22" type="noConversion"/>
  </si>
  <si>
    <t>装备</t>
    <phoneticPr fontId="22" type="noConversion"/>
  </si>
  <si>
    <t>武器</t>
    <phoneticPr fontId="22" type="noConversion"/>
  </si>
  <si>
    <t>护目镜</t>
    <phoneticPr fontId="22" type="noConversion"/>
  </si>
  <si>
    <t>T恤</t>
    <phoneticPr fontId="22" type="noConversion"/>
  </si>
  <si>
    <t>铃铛</t>
    <phoneticPr fontId="22" type="noConversion"/>
  </si>
  <si>
    <t>项链</t>
    <phoneticPr fontId="22" type="noConversion"/>
  </si>
  <si>
    <t>铜戒</t>
    <phoneticPr fontId="22" type="noConversion"/>
  </si>
  <si>
    <t>开启</t>
    <phoneticPr fontId="22" type="noConversion"/>
  </si>
  <si>
    <t>进阶1</t>
    <phoneticPr fontId="22" type="noConversion"/>
  </si>
  <si>
    <t>进阶2</t>
  </si>
  <si>
    <t>进阶3</t>
  </si>
  <si>
    <t>进阶4</t>
  </si>
  <si>
    <t>开启精英副本，招募新的伙伴</t>
    <phoneticPr fontId="22" type="noConversion"/>
  </si>
  <si>
    <t>勾玉1</t>
    <phoneticPr fontId="22" type="noConversion"/>
  </si>
  <si>
    <t>勾玉2</t>
  </si>
  <si>
    <t>勾玉3</t>
  </si>
  <si>
    <t>勾玉4</t>
  </si>
  <si>
    <t>勾玉5</t>
  </si>
  <si>
    <t>决斗场</t>
    <phoneticPr fontId="22" type="noConversion"/>
  </si>
  <si>
    <t>章节</t>
    <phoneticPr fontId="22" type="noConversion"/>
  </si>
  <si>
    <t>开启等级</t>
    <phoneticPr fontId="22" type="noConversion"/>
  </si>
  <si>
    <t>绿</t>
    <phoneticPr fontId="22" type="noConversion"/>
  </si>
  <si>
    <r>
      <t>绿+</t>
    </r>
    <r>
      <rPr>
        <sz val="10"/>
        <color theme="1"/>
        <rFont val="宋体"/>
        <family val="2"/>
        <charset val="134"/>
        <scheme val="minor"/>
      </rPr>
      <t>1</t>
    </r>
    <phoneticPr fontId="22" type="noConversion"/>
  </si>
  <si>
    <r>
      <t>绿+</t>
    </r>
    <r>
      <rPr>
        <sz val="10"/>
        <color theme="1"/>
        <rFont val="宋体"/>
        <family val="2"/>
        <charset val="134"/>
        <scheme val="minor"/>
      </rPr>
      <t>2</t>
    </r>
  </si>
  <si>
    <t>积分赛</t>
    <phoneticPr fontId="22" type="noConversion"/>
  </si>
  <si>
    <t>小队突袭</t>
    <phoneticPr fontId="22" type="noConversion"/>
  </si>
  <si>
    <t>密卷</t>
    <phoneticPr fontId="22" type="noConversion"/>
  </si>
  <si>
    <r>
      <t>绿+</t>
    </r>
    <r>
      <rPr>
        <sz val="10"/>
        <color theme="1"/>
        <rFont val="宋体"/>
        <family val="2"/>
        <charset val="134"/>
        <scheme val="minor"/>
      </rPr>
      <t>3</t>
    </r>
  </si>
  <si>
    <t>天数</t>
    <phoneticPr fontId="22" type="noConversion"/>
  </si>
  <si>
    <t>等级</t>
    <phoneticPr fontId="22" type="noConversion"/>
  </si>
  <si>
    <t>通灵</t>
    <phoneticPr fontId="22" type="noConversion"/>
  </si>
  <si>
    <t>生存挑战</t>
    <phoneticPr fontId="22" type="noConversion"/>
  </si>
  <si>
    <t>完成等级</t>
    <phoneticPr fontId="22" type="noConversion"/>
  </si>
  <si>
    <t>属性系统</t>
    <phoneticPr fontId="22" type="noConversion"/>
  </si>
  <si>
    <t>忍者</t>
    <phoneticPr fontId="22" type="noConversion"/>
  </si>
  <si>
    <t>天赋</t>
    <phoneticPr fontId="22" type="noConversion"/>
  </si>
  <si>
    <t>装备</t>
    <phoneticPr fontId="22" type="noConversion"/>
  </si>
  <si>
    <t>勾玉</t>
    <phoneticPr fontId="22" type="noConversion"/>
  </si>
  <si>
    <t>密卷</t>
    <phoneticPr fontId="22" type="noConversion"/>
  </si>
  <si>
    <t>生命</t>
    <phoneticPr fontId="22" type="noConversion"/>
  </si>
  <si>
    <t>攻击</t>
    <phoneticPr fontId="22" type="noConversion"/>
  </si>
  <si>
    <t>防御</t>
    <phoneticPr fontId="22" type="noConversion"/>
  </si>
  <si>
    <t>其他</t>
    <phoneticPr fontId="22" type="noConversion"/>
  </si>
  <si>
    <t>总属性</t>
    <phoneticPr fontId="22" type="noConversion"/>
  </si>
  <si>
    <t>副本卡点</t>
    <phoneticPr fontId="22" type="noConversion"/>
  </si>
  <si>
    <t>忍者传</t>
    <phoneticPr fontId="22" type="noConversion"/>
  </si>
  <si>
    <t>等级</t>
    <phoneticPr fontId="22" type="noConversion"/>
  </si>
  <si>
    <t>开启等级</t>
    <phoneticPr fontId="22" type="noConversion"/>
  </si>
  <si>
    <t>忍传</t>
    <phoneticPr fontId="22" type="noConversion"/>
  </si>
  <si>
    <t>天赋点</t>
    <phoneticPr fontId="22" type="noConversion"/>
  </si>
  <si>
    <t>主要消耗</t>
    <phoneticPr fontId="22" type="noConversion"/>
  </si>
  <si>
    <t>次要消耗</t>
    <phoneticPr fontId="22" type="noConversion"/>
  </si>
  <si>
    <t>金币</t>
    <phoneticPr fontId="22" type="noConversion"/>
  </si>
  <si>
    <t>消耗获得方式</t>
    <phoneticPr fontId="22" type="noConversion"/>
  </si>
  <si>
    <t>3星通关主线副本获得</t>
    <phoneticPr fontId="22" type="noConversion"/>
  </si>
  <si>
    <t>装备升级</t>
    <phoneticPr fontId="22" type="noConversion"/>
  </si>
  <si>
    <t>装备进阶</t>
    <phoneticPr fontId="22" type="noConversion"/>
  </si>
  <si>
    <t>幻彩石</t>
    <phoneticPr fontId="22" type="noConversion"/>
  </si>
  <si>
    <t>主线副本获得</t>
    <phoneticPr fontId="22" type="noConversion"/>
  </si>
  <si>
    <t>散件装备</t>
    <phoneticPr fontId="22" type="noConversion"/>
  </si>
  <si>
    <t>勾玉</t>
    <phoneticPr fontId="22" type="noConversion"/>
  </si>
  <si>
    <t>成长方式</t>
    <phoneticPr fontId="22" type="noConversion"/>
  </si>
  <si>
    <t>修行之路、商城</t>
    <phoneticPr fontId="22" type="noConversion"/>
  </si>
  <si>
    <t>按等级开放勾玉孔位</t>
    <phoneticPr fontId="22" type="noConversion"/>
  </si>
  <si>
    <t>小队突袭</t>
    <phoneticPr fontId="22" type="noConversion"/>
  </si>
  <si>
    <t>声望</t>
    <phoneticPr fontId="22" type="noConversion"/>
  </si>
  <si>
    <t>小队突袭、积分赛、声望副本</t>
    <phoneticPr fontId="22" type="noConversion"/>
  </si>
  <si>
    <t>忍者之魂</t>
    <phoneticPr fontId="22" type="noConversion"/>
  </si>
  <si>
    <t>收集忍者碎片目标奖励</t>
    <phoneticPr fontId="22" type="noConversion"/>
  </si>
  <si>
    <t>主要属性成长系统</t>
    <phoneticPr fontId="22" type="noConversion"/>
  </si>
  <si>
    <t>秘卷</t>
    <phoneticPr fontId="22" type="noConversion"/>
  </si>
  <si>
    <t>秘卷碎片</t>
    <phoneticPr fontId="22" type="noConversion"/>
  </si>
  <si>
    <t>是否</t>
    <phoneticPr fontId="22" type="noConversion"/>
  </si>
  <si>
    <t>等级</t>
    <phoneticPr fontId="22" type="noConversion"/>
  </si>
  <si>
    <t>获得武器</t>
    <phoneticPr fontId="22" type="noConversion"/>
  </si>
  <si>
    <t>总战力</t>
    <phoneticPr fontId="22" type="noConversion"/>
  </si>
  <si>
    <t>生命</t>
    <phoneticPr fontId="22" type="noConversion"/>
  </si>
  <si>
    <t>攻击</t>
    <phoneticPr fontId="22" type="noConversion"/>
  </si>
  <si>
    <t>防御</t>
    <phoneticPr fontId="22" type="noConversion"/>
  </si>
  <si>
    <t>命中</t>
    <phoneticPr fontId="22" type="noConversion"/>
  </si>
  <si>
    <t>闪避</t>
    <phoneticPr fontId="22" type="noConversion"/>
  </si>
  <si>
    <t>穿透</t>
    <phoneticPr fontId="22" type="noConversion"/>
  </si>
  <si>
    <t>暴击</t>
    <phoneticPr fontId="22" type="noConversion"/>
  </si>
  <si>
    <t>减免暴击</t>
    <phoneticPr fontId="22" type="noConversion"/>
  </si>
  <si>
    <t>暴击伤害</t>
    <phoneticPr fontId="22" type="noConversion"/>
  </si>
  <si>
    <t>减免暴击伤害</t>
    <phoneticPr fontId="22" type="noConversion"/>
  </si>
  <si>
    <t>新技能</t>
    <phoneticPr fontId="22" type="noConversion"/>
  </si>
  <si>
    <t>使魔</t>
    <phoneticPr fontId="22" type="noConversion"/>
  </si>
  <si>
    <t>开启使魔</t>
    <phoneticPr fontId="22" type="noConversion"/>
  </si>
  <si>
    <t>战力</t>
    <phoneticPr fontId="22" type="noConversion"/>
  </si>
  <si>
    <t>装备</t>
    <phoneticPr fontId="22" type="noConversion"/>
  </si>
  <si>
    <t>冒险进阶</t>
    <phoneticPr fontId="22" type="noConversion"/>
  </si>
  <si>
    <t>人物升级</t>
    <phoneticPr fontId="22" type="noConversion"/>
  </si>
  <si>
    <t>天赋</t>
    <phoneticPr fontId="22" type="noConversion"/>
  </si>
  <si>
    <t>装备</t>
    <phoneticPr fontId="22" type="noConversion"/>
  </si>
  <si>
    <t>装备升级</t>
    <phoneticPr fontId="22" type="noConversion"/>
  </si>
  <si>
    <t>武器进阶</t>
    <phoneticPr fontId="22" type="noConversion"/>
  </si>
  <si>
    <t>开启护目镜，升级</t>
    <phoneticPr fontId="22" type="noConversion"/>
  </si>
  <si>
    <t>开启武器，升级</t>
    <phoneticPr fontId="22" type="noConversion"/>
  </si>
  <si>
    <t>升级，护目镜装备1</t>
    <phoneticPr fontId="22" type="noConversion"/>
  </si>
  <si>
    <t>说明</t>
    <phoneticPr fontId="22" type="noConversion"/>
  </si>
  <si>
    <t>升级，护目镜进阶</t>
    <phoneticPr fontId="22" type="noConversion"/>
  </si>
  <si>
    <t>开启精英副本</t>
    <phoneticPr fontId="22" type="noConversion"/>
  </si>
  <si>
    <t>升级</t>
    <phoneticPr fontId="22" type="noConversion"/>
  </si>
  <si>
    <t>章节</t>
    <phoneticPr fontId="22" type="noConversion"/>
  </si>
  <si>
    <t>开启T恤和铃铛，升级进阶T恤，升级铃铛，铃铛装备1</t>
    <phoneticPr fontId="22" type="noConversion"/>
  </si>
  <si>
    <t>开启勾玉</t>
    <phoneticPr fontId="22" type="noConversion"/>
  </si>
  <si>
    <t>勾玉</t>
    <phoneticPr fontId="22" type="noConversion"/>
  </si>
  <si>
    <t>13级开启装备第1个勾玉孔，引导镶嵌和合成</t>
    <phoneticPr fontId="22" type="noConversion"/>
  </si>
  <si>
    <t>铃铛进阶</t>
    <phoneticPr fontId="22" type="noConversion"/>
  </si>
  <si>
    <t>开启活动</t>
    <phoneticPr fontId="22" type="noConversion"/>
  </si>
  <si>
    <t>开启项链和戒指，升级，项链装备1，铜币不够</t>
    <phoneticPr fontId="22" type="noConversion"/>
  </si>
  <si>
    <t>升级项链和戒指，项链进阶</t>
    <phoneticPr fontId="22" type="noConversion"/>
  </si>
  <si>
    <t>领取副本累计三星奖励获得大量金币</t>
    <phoneticPr fontId="22" type="noConversion"/>
  </si>
  <si>
    <t>戒指装备1</t>
    <phoneticPr fontId="22" type="noConversion"/>
  </si>
  <si>
    <t>装备升级，戒指进阶</t>
    <phoneticPr fontId="22" type="noConversion"/>
  </si>
  <si>
    <t>开启经验副本，打完升至16级，15级等级礼包</t>
    <phoneticPr fontId="22" type="noConversion"/>
  </si>
  <si>
    <t>116级开启第2个勾玉孔</t>
    <phoneticPr fontId="22" type="noConversion"/>
  </si>
  <si>
    <t>装备升级，武器装备1</t>
    <phoneticPr fontId="22" type="noConversion"/>
  </si>
  <si>
    <t>需要等级</t>
    <phoneticPr fontId="22" type="noConversion"/>
  </si>
  <si>
    <t>扫荡进阶武器2次，装备护目镜2</t>
    <phoneticPr fontId="22" type="noConversion"/>
  </si>
  <si>
    <t>开启修行之路，产出勾玉，扫荡副本进阶装备</t>
    <phoneticPr fontId="22" type="noConversion"/>
  </si>
  <si>
    <t>扫荡副本，打经验副本升至17级</t>
    <phoneticPr fontId="22" type="noConversion"/>
  </si>
  <si>
    <t>升级装备</t>
    <phoneticPr fontId="22" type="noConversion"/>
  </si>
  <si>
    <t>副本</t>
    <phoneticPr fontId="22" type="noConversion"/>
  </si>
  <si>
    <t>打完等级</t>
    <phoneticPr fontId="22" type="noConversion"/>
  </si>
  <si>
    <t>弹出首充</t>
    <phoneticPr fontId="22" type="noConversion"/>
  </si>
  <si>
    <t>开启组织</t>
    <phoneticPr fontId="22" type="noConversion"/>
  </si>
  <si>
    <t>铃铛装备1</t>
    <phoneticPr fontId="22" type="noConversion"/>
  </si>
  <si>
    <t>升级装备，装备1</t>
    <phoneticPr fontId="22" type="noConversion"/>
  </si>
  <si>
    <t>开启决斗场</t>
    <phoneticPr fontId="22" type="noConversion"/>
  </si>
  <si>
    <t>铃铛装备2</t>
    <phoneticPr fontId="22" type="noConversion"/>
  </si>
  <si>
    <t>经验副本升级，开启每日任务</t>
    <phoneticPr fontId="22" type="noConversion"/>
  </si>
  <si>
    <t>卡点，需要扫荡进阶装备，需要购买体力</t>
    <phoneticPr fontId="22" type="noConversion"/>
  </si>
  <si>
    <t>购买3次体力</t>
    <phoneticPr fontId="22" type="noConversion"/>
  </si>
  <si>
    <t>升级进阶装备，护目镜、T恤、铃铛进阶1次，装备满</t>
    <phoneticPr fontId="22" type="noConversion"/>
  </si>
  <si>
    <t>进阶项链1次</t>
    <phoneticPr fontId="22" type="noConversion"/>
  </si>
  <si>
    <t>天数</t>
    <phoneticPr fontId="22" type="noConversion"/>
  </si>
  <si>
    <t>购买体力进阶装备</t>
    <phoneticPr fontId="22" type="noConversion"/>
  </si>
  <si>
    <t>进阶戒指1次，扫荡装备</t>
    <phoneticPr fontId="22" type="noConversion"/>
  </si>
  <si>
    <t>完成每日任务，获得经验升级</t>
    <phoneticPr fontId="22" type="noConversion"/>
  </si>
  <si>
    <t>21级开启第3个勾玉孔</t>
    <phoneticPr fontId="22" type="noConversion"/>
  </si>
  <si>
    <t>开启积分赛</t>
    <phoneticPr fontId="22" type="noConversion"/>
  </si>
  <si>
    <t>开启小队突袭，开启秘卷</t>
    <phoneticPr fontId="22" type="noConversion"/>
  </si>
  <si>
    <t>秘卷</t>
    <phoneticPr fontId="22" type="noConversion"/>
  </si>
  <si>
    <t>获得1个秘卷技能</t>
    <phoneticPr fontId="22" type="noConversion"/>
  </si>
  <si>
    <t>开启通灵</t>
    <phoneticPr fontId="22" type="noConversion"/>
  </si>
  <si>
    <t>通灵</t>
    <phoneticPr fontId="22" type="noConversion"/>
  </si>
  <si>
    <t>扫荡装备</t>
    <phoneticPr fontId="22" type="noConversion"/>
  </si>
  <si>
    <t>升级、进阶武器</t>
    <phoneticPr fontId="22" type="noConversion"/>
  </si>
  <si>
    <t>经验副本、扫荡装备升级，开启声望副本</t>
    <phoneticPr fontId="22" type="noConversion"/>
  </si>
  <si>
    <t>经验副本、扫荡装备升级</t>
    <phoneticPr fontId="22" type="noConversion"/>
  </si>
  <si>
    <t>通灵兽开启新的勾玉孔</t>
    <phoneticPr fontId="22" type="noConversion"/>
  </si>
  <si>
    <t>升级</t>
    <phoneticPr fontId="22" type="noConversion"/>
  </si>
  <si>
    <t>经验副本、扫荡装备、日常任务升级，开启金币副本</t>
    <phoneticPr fontId="22" type="noConversion"/>
  </si>
  <si>
    <t>扫荡装备进阶升级</t>
    <phoneticPr fontId="22" type="noConversion"/>
  </si>
  <si>
    <t>开启生存挑战</t>
    <phoneticPr fontId="22" type="noConversion"/>
  </si>
  <si>
    <t>开启系统</t>
    <phoneticPr fontId="22" type="noConversion"/>
  </si>
  <si>
    <t>酒吧</t>
    <phoneticPr fontId="22" type="noConversion"/>
  </si>
  <si>
    <t>说明</t>
    <phoneticPr fontId="22" type="noConversion"/>
  </si>
  <si>
    <t>钻石免费抽取获得雅典娜</t>
    <phoneticPr fontId="22" type="noConversion"/>
  </si>
  <si>
    <t>英雄升品</t>
    <phoneticPr fontId="22" type="noConversion"/>
  </si>
  <si>
    <t>草稚京</t>
    <phoneticPr fontId="22" type="noConversion"/>
  </si>
  <si>
    <t>生命</t>
    <phoneticPr fontId="22" type="noConversion"/>
  </si>
  <si>
    <t>攻击</t>
    <phoneticPr fontId="22" type="noConversion"/>
  </si>
  <si>
    <t>防御</t>
    <phoneticPr fontId="22" type="noConversion"/>
  </si>
  <si>
    <t>战力</t>
    <phoneticPr fontId="22" type="noConversion"/>
  </si>
  <si>
    <t>操作说明</t>
    <phoneticPr fontId="22" type="noConversion"/>
  </si>
  <si>
    <t>升品1</t>
    <phoneticPr fontId="22" type="noConversion"/>
  </si>
  <si>
    <t>引导草稚京升品</t>
    <phoneticPr fontId="22" type="noConversion"/>
  </si>
  <si>
    <t>战队等级</t>
    <phoneticPr fontId="22" type="noConversion"/>
  </si>
  <si>
    <t>英雄等级</t>
    <phoneticPr fontId="22" type="noConversion"/>
  </si>
  <si>
    <t>副本累计3星奖励</t>
    <phoneticPr fontId="22" type="noConversion"/>
  </si>
  <si>
    <t>领取奖励，获得金碎片，合成</t>
    <phoneticPr fontId="22" type="noConversion"/>
  </si>
  <si>
    <t>坂崎百合</t>
    <phoneticPr fontId="22" type="noConversion"/>
  </si>
  <si>
    <t>雅典娜</t>
    <phoneticPr fontId="22" type="noConversion"/>
  </si>
  <si>
    <t>英雄升星</t>
    <phoneticPr fontId="22" type="noConversion"/>
  </si>
  <si>
    <t>引导草稚京升星</t>
    <phoneticPr fontId="22" type="noConversion"/>
  </si>
  <si>
    <t>升星2星</t>
    <phoneticPr fontId="22" type="noConversion"/>
  </si>
  <si>
    <t>技能升级</t>
    <phoneticPr fontId="22" type="noConversion"/>
  </si>
  <si>
    <t>引导草稚京技能升级</t>
    <phoneticPr fontId="22" type="noConversion"/>
  </si>
  <si>
    <t>升级技能4次</t>
    <phoneticPr fontId="22" type="noConversion"/>
  </si>
  <si>
    <t>升级技能3次</t>
    <phoneticPr fontId="22" type="noConversion"/>
  </si>
  <si>
    <t>升级技能2次</t>
    <phoneticPr fontId="22" type="noConversion"/>
  </si>
  <si>
    <t>英雄升级</t>
    <phoneticPr fontId="22" type="noConversion"/>
  </si>
  <si>
    <t>引导草稚京升级</t>
    <phoneticPr fontId="22" type="noConversion"/>
  </si>
  <si>
    <t>升品2</t>
    <phoneticPr fontId="22" type="noConversion"/>
  </si>
  <si>
    <t>需要英雄等级</t>
    <phoneticPr fontId="22" type="noConversion"/>
  </si>
  <si>
    <t>开启装备</t>
    <phoneticPr fontId="22" type="noConversion"/>
  </si>
  <si>
    <t>引导草稚京装备升级</t>
    <phoneticPr fontId="22" type="noConversion"/>
  </si>
  <si>
    <t>升级装备</t>
    <phoneticPr fontId="22" type="noConversion"/>
  </si>
  <si>
    <t>升级4件装备10级</t>
    <phoneticPr fontId="22" type="noConversion"/>
  </si>
  <si>
    <t>升级武器2次</t>
    <phoneticPr fontId="22" type="noConversion"/>
  </si>
  <si>
    <t>开启精英副本</t>
    <phoneticPr fontId="22" type="noConversion"/>
  </si>
  <si>
    <t>装备升品</t>
    <phoneticPr fontId="22" type="noConversion"/>
  </si>
  <si>
    <t>引导装备升品</t>
    <phoneticPr fontId="22" type="noConversion"/>
  </si>
  <si>
    <t>引导挑战精英1获得装备卷轴</t>
    <phoneticPr fontId="22" type="noConversion"/>
  </si>
  <si>
    <t>日常任务</t>
    <phoneticPr fontId="22" type="noConversion"/>
  </si>
  <si>
    <t>领取日常任务奖励升级</t>
    <phoneticPr fontId="22" type="noConversion"/>
  </si>
  <si>
    <t>商店</t>
    <phoneticPr fontId="22" type="noConversion"/>
  </si>
  <si>
    <t>武器升级</t>
    <phoneticPr fontId="22" type="noConversion"/>
  </si>
  <si>
    <t>领取奖励，提升战力</t>
    <phoneticPr fontId="22" type="noConversion"/>
  </si>
  <si>
    <t>开启竞技场、点金</t>
    <phoneticPr fontId="22" type="noConversion"/>
  </si>
  <si>
    <t>引导竞技</t>
    <phoneticPr fontId="22" type="noConversion"/>
  </si>
  <si>
    <t>日常任务升级</t>
    <phoneticPr fontId="22" type="noConversion"/>
  </si>
  <si>
    <t>装备属性</t>
    <phoneticPr fontId="22" type="noConversion"/>
  </si>
  <si>
    <t>金币挑战</t>
    <phoneticPr fontId="22" type="noConversion"/>
  </si>
  <si>
    <t>扫荡副本升级</t>
    <phoneticPr fontId="22" type="noConversion"/>
  </si>
  <si>
    <t>升品3</t>
    <phoneticPr fontId="22" type="noConversion"/>
  </si>
  <si>
    <t>完成日常精英任务</t>
    <phoneticPr fontId="22" type="noConversion"/>
  </si>
  <si>
    <t>开启社团</t>
    <phoneticPr fontId="22" type="noConversion"/>
  </si>
  <si>
    <t>升级、装备升品1升级</t>
    <phoneticPr fontId="22" type="noConversion"/>
  </si>
  <si>
    <t>武器升品1</t>
    <phoneticPr fontId="22" type="noConversion"/>
  </si>
  <si>
    <t>开启徽章、秘籍</t>
    <phoneticPr fontId="22" type="noConversion"/>
  </si>
  <si>
    <t>升品4</t>
    <phoneticPr fontId="22" type="noConversion"/>
  </si>
  <si>
    <t>开启终极试炼</t>
    <phoneticPr fontId="22" type="noConversion"/>
  </si>
  <si>
    <t>扫荡副本、日常任务升级，获得第5个英雄</t>
    <phoneticPr fontId="22" type="noConversion"/>
  </si>
  <si>
    <t>金</t>
    <phoneticPr fontId="22" type="noConversion"/>
  </si>
  <si>
    <t>安迪</t>
    <phoneticPr fontId="22" type="noConversion"/>
  </si>
  <si>
    <t>3星</t>
    <phoneticPr fontId="22" type="noConversion"/>
  </si>
  <si>
    <t>1星</t>
    <phoneticPr fontId="22" type="noConversion"/>
  </si>
  <si>
    <t>升级、升品武器2</t>
    <phoneticPr fontId="22" type="noConversion"/>
  </si>
  <si>
    <r>
      <t>差2</t>
    </r>
    <r>
      <rPr>
        <sz val="10"/>
        <color theme="1"/>
        <rFont val="宋体"/>
        <family val="2"/>
        <charset val="134"/>
        <scheme val="minor"/>
      </rPr>
      <t>00经验升级</t>
    </r>
    <phoneticPr fontId="22" type="noConversion"/>
  </si>
  <si>
    <t>领取每日奖励获得了大量声望</t>
    <phoneticPr fontId="22" type="noConversion"/>
  </si>
  <si>
    <t>经验副本升级</t>
    <phoneticPr fontId="22" type="noConversion"/>
  </si>
  <si>
    <t>经验副本、扫荡副本升级</t>
    <phoneticPr fontId="22" type="noConversion"/>
  </si>
  <si>
    <t>开启新的勾玉孔</t>
    <phoneticPr fontId="22" type="noConversion"/>
  </si>
  <si>
    <t>升级、进阶铃铛项链</t>
    <phoneticPr fontId="22" type="noConversion"/>
  </si>
  <si>
    <t>等级奖励获得新秘卷技能</t>
    <phoneticPr fontId="22" type="noConversion"/>
  </si>
  <si>
    <t>经验副本、日常任务升级</t>
    <phoneticPr fontId="22" type="noConversion"/>
  </si>
  <si>
    <t>开启忍传</t>
    <phoneticPr fontId="22" type="noConversion"/>
  </si>
  <si>
    <t>进阶戒指、升级</t>
    <phoneticPr fontId="22" type="noConversion"/>
  </si>
  <si>
    <t>日常任务、扫荡副本升级</t>
    <phoneticPr fontId="22" type="noConversion"/>
  </si>
  <si>
    <t>开启忍者小队</t>
    <phoneticPr fontId="22" type="noConversion"/>
  </si>
  <si>
    <t>章节第几副本</t>
    <phoneticPr fontId="22" type="noConversion"/>
  </si>
  <si>
    <t>总副本</t>
    <phoneticPr fontId="22" type="noConversion"/>
  </si>
  <si>
    <t>等级</t>
    <phoneticPr fontId="22" type="noConversion"/>
  </si>
  <si>
    <t>占比分析</t>
    <phoneticPr fontId="22" type="noConversion"/>
  </si>
  <si>
    <t>属性成长节点</t>
  </si>
  <si>
    <t>属性成长节点</t>
    <phoneticPr fontId="22" type="noConversion"/>
  </si>
  <si>
    <t>开启武器，升级武器</t>
  </si>
  <si>
    <t>开启武器，升级武器</t>
    <phoneticPr fontId="22" type="noConversion"/>
  </si>
  <si>
    <t>开启护目镜，升级装备</t>
  </si>
  <si>
    <t>开启护目镜，升级装备</t>
    <phoneticPr fontId="22" type="noConversion"/>
  </si>
  <si>
    <t>升级装备，护目镜装备1</t>
  </si>
  <si>
    <t>升级装备，护目镜装备1</t>
    <phoneticPr fontId="22" type="noConversion"/>
  </si>
  <si>
    <t>武器进阶1</t>
  </si>
  <si>
    <t>武器进阶1</t>
    <phoneticPr fontId="22" type="noConversion"/>
  </si>
  <si>
    <t>升级装备，护目镜进阶1</t>
  </si>
  <si>
    <t>升级装备，护目镜进阶1</t>
    <phoneticPr fontId="22" type="noConversion"/>
  </si>
  <si>
    <t>升级进阶T恤1和铃铛1，开启装备第1个勾玉孔</t>
  </si>
  <si>
    <t>升级项链和戒指，进阶项链1</t>
  </si>
  <si>
    <t>升级项链和戒指，进阶项链1</t>
    <phoneticPr fontId="22" type="noConversion"/>
  </si>
  <si>
    <t>升级进阶T恤1和铃铛1，开启装备第1个勾玉孔</t>
    <phoneticPr fontId="22" type="noConversion"/>
  </si>
  <si>
    <t>进阶戒指1，进阶武器2，开启装备第2个勾玉孔</t>
  </si>
  <si>
    <t>装备升级</t>
  </si>
  <si>
    <t>装备升级</t>
    <phoneticPr fontId="22" type="noConversion"/>
  </si>
  <si>
    <r>
      <t>进阶护目镜2、</t>
    </r>
    <r>
      <rPr>
        <sz val="10"/>
        <color theme="1"/>
        <rFont val="宋体"/>
        <family val="2"/>
        <charset val="134"/>
        <scheme val="minor"/>
      </rPr>
      <t>T恤2、铃铛2、项链2、戒指2</t>
    </r>
    <phoneticPr fontId="22" type="noConversion"/>
  </si>
  <si>
    <t>进阶护目镜2、T恤2、铃铛2、项链2、戒指2</t>
  </si>
  <si>
    <t>进阶戒指1，进阶武器2，开启装备第2个勾玉孔</t>
    <phoneticPr fontId="22" type="noConversion"/>
  </si>
  <si>
    <t>开启秘卷，获得1个秘卷技能，，开启装备第3个勾玉孔</t>
  </si>
  <si>
    <t>开启秘卷，获得1个秘卷技能，，开启装备第3个勾玉孔</t>
    <phoneticPr fontId="22" type="noConversion"/>
  </si>
  <si>
    <t>开启通灵</t>
  </si>
  <si>
    <t>开启通灵</t>
    <phoneticPr fontId="22" type="noConversion"/>
  </si>
  <si>
    <t>每日奖励获得大量声望提升通灵</t>
  </si>
  <si>
    <t>每日奖励获得大量声望提升通灵</t>
    <phoneticPr fontId="22" type="noConversion"/>
  </si>
  <si>
    <t>进阶武器3</t>
  </si>
  <si>
    <t>进阶武器3</t>
    <phoneticPr fontId="22" type="noConversion"/>
  </si>
  <si>
    <t>进阶武器4</t>
  </si>
  <si>
    <t>进阶武器4</t>
    <phoneticPr fontId="22" type="noConversion"/>
  </si>
  <si>
    <t>装备升级、提升通灵</t>
  </si>
  <si>
    <t>装备升级、提升通灵</t>
    <phoneticPr fontId="22" type="noConversion"/>
  </si>
  <si>
    <r>
      <t>进阶铃铛2、项链</t>
    </r>
    <r>
      <rPr>
        <sz val="10"/>
        <color theme="1"/>
        <rFont val="宋体"/>
        <family val="2"/>
        <charset val="134"/>
        <scheme val="minor"/>
      </rPr>
      <t>3、等级奖励获得新秘卷技能、开启新勾玉孔</t>
    </r>
    <phoneticPr fontId="22" type="noConversion"/>
  </si>
  <si>
    <t>进阶铃铛2、项链3、等级奖励获得新秘卷技能、开启新勾玉孔</t>
  </si>
  <si>
    <t>装备升级</t>
    <phoneticPr fontId="22" type="noConversion"/>
  </si>
  <si>
    <t>进阶戒指3</t>
  </si>
  <si>
    <t>进阶戒指3</t>
    <phoneticPr fontId="22" type="noConversion"/>
  </si>
  <si>
    <t>人物升级</t>
  </si>
  <si>
    <t>天赋</t>
  </si>
  <si>
    <t>装备</t>
  </si>
  <si>
    <t>勾玉</t>
  </si>
  <si>
    <t>秘卷</t>
  </si>
  <si>
    <t>通灵</t>
  </si>
  <si>
    <t>章节</t>
  </si>
  <si>
    <t>副本</t>
  </si>
  <si>
    <t>生命</t>
  </si>
  <si>
    <t>攻击</t>
  </si>
  <si>
    <t>防御</t>
  </si>
  <si>
    <t>等级</t>
    <phoneticPr fontId="22" type="noConversion"/>
  </si>
  <si>
    <t>总结说明</t>
    <phoneticPr fontId="22" type="noConversion"/>
  </si>
  <si>
    <t>装备系统</t>
    <phoneticPr fontId="22" type="noConversion"/>
  </si>
  <si>
    <t>天赋系统</t>
    <phoneticPr fontId="22" type="noConversion"/>
  </si>
  <si>
    <t>按等级逐步开启装备位，根据装备不同，进阶需要的材料有所区别（控制装备进阶的节奏，引导往后推进副本），保证线性升级成长和阶段成长（开启装备、进阶）</t>
    <phoneticPr fontId="22" type="noConversion"/>
  </si>
  <si>
    <t>按等级开放装备勾玉孔位，控制属性成长幅度；按通灵等级开放通灵兽勾玉孔位，控制属性成长幅度</t>
    <phoneticPr fontId="22" type="noConversion"/>
  </si>
  <si>
    <t>按每三星过一关主线副本给予天赋点，吸引往后推副本的动力，同时保证稳定持续的成长</t>
    <phoneticPr fontId="22" type="noConversion"/>
  </si>
  <si>
    <t>勾玉系统</t>
    <phoneticPr fontId="22" type="noConversion"/>
  </si>
  <si>
    <t>秘卷系统</t>
    <phoneticPr fontId="22" type="noConversion"/>
  </si>
  <si>
    <t>激活秘卷获得属性和秘卷技能（主要），升级秘卷提高属性和技能数据</t>
    <phoneticPr fontId="22" type="noConversion"/>
  </si>
  <si>
    <t>通灵</t>
    <phoneticPr fontId="22" type="noConversion"/>
  </si>
  <si>
    <t>按阶段开启不同的通灵兽（前一个满级），波动成长</t>
    <phoneticPr fontId="22" type="noConversion"/>
  </si>
  <si>
    <t>升级成长</t>
    <phoneticPr fontId="22" type="noConversion"/>
  </si>
  <si>
    <t>每级提高属性，等级越高提升越多</t>
    <phoneticPr fontId="22" type="noConversion"/>
  </si>
  <si>
    <t>忍者</t>
    <phoneticPr fontId="22" type="noConversion"/>
  </si>
  <si>
    <t>按百分比加成总属性</t>
    <phoneticPr fontId="22" type="noConversion"/>
  </si>
  <si>
    <t>属性系统</t>
    <phoneticPr fontId="22" type="noConversion"/>
  </si>
  <si>
    <t>属性占比</t>
    <phoneticPr fontId="22" type="noConversion"/>
  </si>
  <si>
    <t>经验</t>
    <phoneticPr fontId="22" type="noConversion"/>
  </si>
  <si>
    <t>天赋点</t>
    <phoneticPr fontId="22" type="noConversion"/>
  </si>
  <si>
    <t>勾玉</t>
    <phoneticPr fontId="22" type="noConversion"/>
  </si>
  <si>
    <t>秘卷碎片</t>
    <phoneticPr fontId="22" type="noConversion"/>
  </si>
  <si>
    <t>声望</t>
    <phoneticPr fontId="22" type="noConversion"/>
  </si>
  <si>
    <t>付费提升渠道</t>
    <phoneticPr fontId="22" type="noConversion"/>
  </si>
  <si>
    <t>无，等级快则快</t>
    <phoneticPr fontId="22" type="noConversion"/>
  </si>
  <si>
    <t>主要消耗卡点</t>
    <phoneticPr fontId="22" type="noConversion"/>
  </si>
  <si>
    <t>进阶材料=体力</t>
    <phoneticPr fontId="22" type="noConversion"/>
  </si>
  <si>
    <t>商城购买，差距较大</t>
    <phoneticPr fontId="22" type="noConversion"/>
  </si>
  <si>
    <t>抽宝箱</t>
    <phoneticPr fontId="22" type="noConversion"/>
  </si>
  <si>
    <t>由此可得</t>
    <phoneticPr fontId="22" type="noConversion"/>
  </si>
  <si>
    <t>常规日常付费提升，鼓励VIP</t>
    <phoneticPr fontId="22" type="noConversion"/>
  </si>
  <si>
    <t>常规日常付费提升，鼓励提高战力</t>
    <phoneticPr fontId="22" type="noConversion"/>
  </si>
  <si>
    <t>超额付费</t>
    <phoneticPr fontId="22" type="noConversion"/>
  </si>
  <si>
    <t>阶段爆发付费（按等级和通灵兽等级逐步开启孔位），战力提升差异点，逐步开启孔位保证阶段都有付费</t>
    <phoneticPr fontId="22" type="noConversion"/>
  </si>
  <si>
    <t>产出系统汇总</t>
    <phoneticPr fontId="22" type="noConversion"/>
  </si>
  <si>
    <t>主线副本</t>
    <phoneticPr fontId="22" type="noConversion"/>
  </si>
  <si>
    <t>精英副本</t>
    <phoneticPr fontId="22" type="noConversion"/>
  </si>
  <si>
    <t>主要属性系统产出</t>
    <phoneticPr fontId="22" type="noConversion"/>
  </si>
  <si>
    <t>装备升级、进阶材料</t>
    <phoneticPr fontId="22" type="noConversion"/>
  </si>
  <si>
    <t>忍者碎片</t>
    <phoneticPr fontId="22" type="noConversion"/>
  </si>
  <si>
    <t>装备进阶材料</t>
    <phoneticPr fontId="22" type="noConversion"/>
  </si>
  <si>
    <t>经验副本</t>
    <phoneticPr fontId="22" type="noConversion"/>
  </si>
  <si>
    <t>声望副本</t>
    <phoneticPr fontId="22" type="noConversion"/>
  </si>
  <si>
    <t>金币</t>
  </si>
  <si>
    <t>金币</t>
    <phoneticPr fontId="22" type="noConversion"/>
  </si>
  <si>
    <t>修行之路</t>
    <phoneticPr fontId="22" type="noConversion"/>
  </si>
  <si>
    <t>低级勾玉</t>
    <phoneticPr fontId="22" type="noConversion"/>
  </si>
  <si>
    <t>决斗场</t>
    <phoneticPr fontId="22" type="noConversion"/>
  </si>
  <si>
    <t>积分赛</t>
    <phoneticPr fontId="22" type="noConversion"/>
  </si>
  <si>
    <t>兑换币</t>
    <phoneticPr fontId="22" type="noConversion"/>
  </si>
  <si>
    <t>小队突袭</t>
    <phoneticPr fontId="22" type="noConversion"/>
  </si>
  <si>
    <t>秘卷碎片</t>
    <phoneticPr fontId="22" type="noConversion"/>
  </si>
  <si>
    <t>生存挑战</t>
    <phoneticPr fontId="22" type="noConversion"/>
  </si>
  <si>
    <t>提升</t>
    <phoneticPr fontId="22" type="noConversion"/>
  </si>
  <si>
    <t>直接付费提升产出？</t>
    <phoneticPr fontId="22" type="noConversion"/>
  </si>
  <si>
    <t>影响</t>
    <phoneticPr fontId="22" type="noConversion"/>
  </si>
  <si>
    <t>战力影响产出？</t>
    <phoneticPr fontId="22" type="noConversion"/>
  </si>
  <si>
    <t>VIP影响产出？</t>
    <phoneticPr fontId="22" type="noConversion"/>
  </si>
  <si>
    <t>提升</t>
    <phoneticPr fontId="22" type="noConversion"/>
  </si>
  <si>
    <t>其他产出</t>
    <phoneticPr fontId="22" type="noConversion"/>
  </si>
  <si>
    <t>铜币副本</t>
  </si>
  <si>
    <t>铜币</t>
  </si>
  <si>
    <t>金币购买体力，VIP越高次数越多，后期无差距</t>
  </si>
  <si>
    <t>金币购买体力，VIP越高次数越多，则越快，后期无差距</t>
  </si>
  <si>
    <t>金币翻倍副本产出，战力高打困难难度提高产出，长期日常付费，差距不大</t>
  </si>
  <si>
    <t>特殊忍者碎片</t>
    <phoneticPr fontId="22" type="noConversion"/>
  </si>
  <si>
    <t>忍玉</t>
    <phoneticPr fontId="22" type="noConversion"/>
  </si>
  <si>
    <t>主线副本</t>
    <phoneticPr fontId="22" type="noConversion"/>
  </si>
  <si>
    <t>卡点需要等级</t>
    <phoneticPr fontId="22" type="noConversion"/>
  </si>
  <si>
    <t>卡点设置目的分析</t>
    <phoneticPr fontId="22" type="noConversion"/>
  </si>
  <si>
    <t>鼓励再次去打经验副本</t>
    <phoneticPr fontId="22" type="noConversion"/>
  </si>
  <si>
    <t>鼓励完成日常任务</t>
    <phoneticPr fontId="22" type="noConversion"/>
  </si>
  <si>
    <t>购买体力</t>
    <phoneticPr fontId="22" type="noConversion"/>
  </si>
  <si>
    <t>通灵开启时间</t>
    <phoneticPr fontId="22" type="noConversion"/>
  </si>
  <si>
    <t>鼓励去打经验副本、完成日常任务、扫荡副本</t>
    <phoneticPr fontId="22" type="noConversion"/>
  </si>
  <si>
    <t>免费第2天的内容</t>
    <phoneticPr fontId="22" type="noConversion"/>
  </si>
  <si>
    <t>免费第3天的内容</t>
    <phoneticPr fontId="22" type="noConversion"/>
  </si>
  <si>
    <t>免费第4天的内容</t>
    <phoneticPr fontId="22" type="noConversion"/>
  </si>
  <si>
    <t>常规日常付费提升，鼓励提高战力</t>
    <phoneticPr fontId="22" type="noConversion"/>
  </si>
  <si>
    <t>金币翻倍副本产出，战力高打困难难度提高产出，长期日常付费；积分赛排名奖励，战力奖励；充值类活动奖励和日常付费购买少量</t>
    <phoneticPr fontId="22" type="noConversion"/>
  </si>
  <si>
    <t>等级战力</t>
    <phoneticPr fontId="22" type="noConversion"/>
  </si>
  <si>
    <t>登录奖励获得第6个英雄</t>
    <phoneticPr fontId="22" type="noConversion"/>
  </si>
  <si>
    <t>升品4</t>
    <phoneticPr fontId="22" type="noConversion"/>
  </si>
  <si>
    <t>大门五郎</t>
    <phoneticPr fontId="22" type="noConversion"/>
  </si>
  <si>
    <t>升品2</t>
    <phoneticPr fontId="22" type="noConversion"/>
  </si>
  <si>
    <t>英雄升品</t>
    <phoneticPr fontId="22" type="noConversion"/>
  </si>
  <si>
    <t>升品材料等级</t>
    <phoneticPr fontId="22" type="noConversion"/>
  </si>
  <si>
    <t>白</t>
    <phoneticPr fontId="22" type="noConversion"/>
  </si>
  <si>
    <t>绿</t>
    <phoneticPr fontId="22" type="noConversion"/>
  </si>
  <si>
    <r>
      <t>绿+</t>
    </r>
    <r>
      <rPr>
        <sz val="10"/>
        <color theme="1"/>
        <rFont val="宋体"/>
        <family val="2"/>
        <charset val="134"/>
        <scheme val="minor"/>
      </rPr>
      <t>1</t>
    </r>
    <phoneticPr fontId="22" type="noConversion"/>
  </si>
  <si>
    <t>蓝</t>
    <phoneticPr fontId="22" type="noConversion"/>
  </si>
  <si>
    <r>
      <t>蓝+</t>
    </r>
    <r>
      <rPr>
        <sz val="10"/>
        <color theme="1"/>
        <rFont val="宋体"/>
        <family val="2"/>
        <charset val="134"/>
        <scheme val="minor"/>
      </rPr>
      <t>1</t>
    </r>
    <phoneticPr fontId="22" type="noConversion"/>
  </si>
  <si>
    <r>
      <t>蓝+</t>
    </r>
    <r>
      <rPr>
        <sz val="10"/>
        <color theme="1"/>
        <rFont val="宋体"/>
        <family val="2"/>
        <charset val="134"/>
        <scheme val="minor"/>
      </rPr>
      <t>2</t>
    </r>
  </si>
  <si>
    <t>装备升品</t>
    <phoneticPr fontId="22" type="noConversion"/>
  </si>
  <si>
    <t>升品后品质</t>
    <phoneticPr fontId="22" type="noConversion"/>
  </si>
  <si>
    <t>需要装备等级</t>
    <phoneticPr fontId="22" type="noConversion"/>
  </si>
  <si>
    <t>需要卷轴等级</t>
    <phoneticPr fontId="22" type="noConversion"/>
  </si>
  <si>
    <t>开启觉醒，装备宝箱</t>
    <phoneticPr fontId="22" type="noConversion"/>
  </si>
  <si>
    <t>等级</t>
    <phoneticPr fontId="22" type="noConversion"/>
  </si>
  <si>
    <t>升品前</t>
    <phoneticPr fontId="22" type="noConversion"/>
  </si>
  <si>
    <t>升品后</t>
    <phoneticPr fontId="22" type="noConversion"/>
  </si>
  <si>
    <t>攻击型</t>
    <phoneticPr fontId="22" type="noConversion"/>
  </si>
  <si>
    <t>技能型</t>
    <phoneticPr fontId="22" type="noConversion"/>
  </si>
  <si>
    <t>提高比例</t>
    <phoneticPr fontId="22" type="noConversion"/>
  </si>
  <si>
    <t>产出材料等级</t>
    <phoneticPr fontId="22" type="noConversion"/>
  </si>
  <si>
    <t>需要等级</t>
    <phoneticPr fontId="22" type="noConversion"/>
  </si>
  <si>
    <t>补充材料等级</t>
    <phoneticPr fontId="22" type="noConversion"/>
  </si>
  <si>
    <t>开启天赋体系</t>
    <phoneticPr fontId="22" type="noConversion"/>
  </si>
  <si>
    <t>主线章节</t>
    <phoneticPr fontId="22" type="noConversion"/>
  </si>
  <si>
    <t>精英章节</t>
    <phoneticPr fontId="22" type="noConversion"/>
  </si>
  <si>
    <t>产出卷轴等级</t>
    <phoneticPr fontId="22" type="noConversion"/>
  </si>
  <si>
    <t>关卡数量</t>
    <phoneticPr fontId="22" type="noConversion"/>
  </si>
  <si>
    <t>升品5</t>
    <phoneticPr fontId="22" type="noConversion"/>
  </si>
  <si>
    <t>升星2星</t>
    <phoneticPr fontId="22" type="noConversion"/>
  </si>
  <si>
    <t>升品5</t>
    <phoneticPr fontId="22" type="noConversion"/>
  </si>
  <si>
    <r>
      <t>2星蓝色装备</t>
    </r>
    <r>
      <rPr>
        <sz val="10"/>
        <color theme="1"/>
        <rFont val="宋体"/>
        <family val="2"/>
        <charset val="134"/>
        <scheme val="minor"/>
      </rPr>
      <t>20级</t>
    </r>
    <phoneticPr fontId="22" type="noConversion"/>
  </si>
  <si>
    <r>
      <t>1星绿色</t>
    </r>
    <r>
      <rPr>
        <sz val="10"/>
        <color theme="1"/>
        <rFont val="宋体"/>
        <family val="2"/>
        <charset val="134"/>
        <scheme val="minor"/>
      </rPr>
      <t>+2装备20级</t>
    </r>
    <phoneticPr fontId="22" type="noConversion"/>
  </si>
  <si>
    <r>
      <t>3星蓝</t>
    </r>
    <r>
      <rPr>
        <sz val="10"/>
        <color theme="1"/>
        <rFont val="宋体"/>
        <family val="2"/>
        <charset val="134"/>
        <scheme val="minor"/>
      </rPr>
      <t>+1装备20级</t>
    </r>
    <phoneticPr fontId="22" type="noConversion"/>
  </si>
  <si>
    <r>
      <t>2星绿</t>
    </r>
    <r>
      <rPr>
        <sz val="10"/>
        <color theme="1"/>
        <rFont val="宋体"/>
        <family val="2"/>
        <charset val="134"/>
        <scheme val="minor"/>
      </rPr>
      <t>+2装备20级</t>
    </r>
    <phoneticPr fontId="22" type="noConversion"/>
  </si>
  <si>
    <t>品质</t>
    <phoneticPr fontId="22" type="noConversion"/>
  </si>
  <si>
    <t>升下品需要等级</t>
    <phoneticPr fontId="22" type="noConversion"/>
  </si>
  <si>
    <t>装备等级</t>
    <phoneticPr fontId="22" type="noConversion"/>
  </si>
  <si>
    <t>2星蓝色+1装备20级，武器25</t>
    <phoneticPr fontId="22" type="noConversion"/>
  </si>
  <si>
    <t>登录奖励获得3星红丸</t>
    <phoneticPr fontId="22" type="noConversion"/>
  </si>
  <si>
    <t>觉醒1星</t>
    <phoneticPr fontId="22" type="noConversion"/>
  </si>
  <si>
    <t>3星红丸</t>
    <phoneticPr fontId="22" type="noConversion"/>
  </si>
  <si>
    <t>攻击</t>
    <phoneticPr fontId="22" type="noConversion"/>
  </si>
  <si>
    <t>防御</t>
    <phoneticPr fontId="22" type="noConversion"/>
  </si>
  <si>
    <t>生命</t>
    <phoneticPr fontId="22" type="noConversion"/>
  </si>
  <si>
    <t>战力</t>
    <phoneticPr fontId="22" type="noConversion"/>
  </si>
  <si>
    <t>升品1</t>
    <phoneticPr fontId="22" type="noConversion"/>
  </si>
  <si>
    <t>升品2</t>
    <phoneticPr fontId="22" type="noConversion"/>
  </si>
  <si>
    <t>绿1</t>
    <phoneticPr fontId="22" type="noConversion"/>
  </si>
  <si>
    <t>材料数量</t>
    <phoneticPr fontId="22" type="noConversion"/>
  </si>
  <si>
    <t>升品前</t>
    <phoneticPr fontId="22" type="noConversion"/>
  </si>
  <si>
    <t>强化药剂</t>
    <phoneticPr fontId="22" type="noConversion"/>
  </si>
  <si>
    <t>升品后</t>
    <phoneticPr fontId="22" type="noConversion"/>
  </si>
  <si>
    <t>升品3</t>
    <phoneticPr fontId="22" type="noConversion"/>
  </si>
  <si>
    <t>绿2</t>
    <phoneticPr fontId="22" type="noConversion"/>
  </si>
  <si>
    <t>经验挑战，金币普通难度</t>
    <phoneticPr fontId="22" type="noConversion"/>
  </si>
  <si>
    <t>升品4</t>
    <phoneticPr fontId="22" type="noConversion"/>
  </si>
  <si>
    <t>蓝</t>
    <phoneticPr fontId="22" type="noConversion"/>
  </si>
  <si>
    <t>升品5</t>
    <phoneticPr fontId="22" type="noConversion"/>
  </si>
  <si>
    <t>蓝1</t>
    <phoneticPr fontId="22" type="noConversion"/>
  </si>
  <si>
    <t>材料</t>
    <phoneticPr fontId="22" type="noConversion"/>
  </si>
  <si>
    <t>青钢</t>
    <phoneticPr fontId="22" type="noConversion"/>
  </si>
  <si>
    <t>翡翠</t>
    <phoneticPr fontId="22" type="noConversion"/>
  </si>
  <si>
    <t>海蓝</t>
    <phoneticPr fontId="22" type="noConversion"/>
  </si>
  <si>
    <r>
      <t>蓝+</t>
    </r>
    <r>
      <rPr>
        <sz val="10"/>
        <color theme="1"/>
        <rFont val="宋体"/>
        <family val="2"/>
        <charset val="134"/>
        <scheme val="minor"/>
      </rPr>
      <t>3</t>
    </r>
  </si>
  <si>
    <t>金刚</t>
    <phoneticPr fontId="22" type="noConversion"/>
  </si>
  <si>
    <t>升级经验</t>
    <phoneticPr fontId="22" type="noConversion"/>
  </si>
  <si>
    <t>需要战队等级</t>
    <phoneticPr fontId="22" type="noConversion"/>
  </si>
  <si>
    <t>需要材料等级</t>
    <phoneticPr fontId="22" type="noConversion"/>
  </si>
  <si>
    <t>材料数</t>
    <phoneticPr fontId="22" type="noConversion"/>
  </si>
  <si>
    <t>卷轴数</t>
    <phoneticPr fontId="22" type="noConversion"/>
  </si>
  <si>
    <t>升品蓝1</t>
    <phoneticPr fontId="22" type="noConversion"/>
  </si>
  <si>
    <t>换成3星红丸</t>
    <phoneticPr fontId="22" type="noConversion"/>
  </si>
  <si>
    <t>升品前</t>
    <phoneticPr fontId="22" type="noConversion"/>
  </si>
  <si>
    <t>升品后</t>
    <phoneticPr fontId="22" type="noConversion"/>
  </si>
  <si>
    <t>觉醒2星</t>
    <phoneticPr fontId="22" type="noConversion"/>
  </si>
  <si>
    <t>升级装备</t>
    <phoneticPr fontId="22" type="noConversion"/>
  </si>
  <si>
    <t>获得3星千丈</t>
    <phoneticPr fontId="22" type="noConversion"/>
  </si>
  <si>
    <t>进阶升级装备</t>
    <phoneticPr fontId="22" type="noConversion"/>
  </si>
  <si>
    <t>升级装备</t>
    <phoneticPr fontId="22" type="noConversion"/>
  </si>
  <si>
    <t>开启神器</t>
    <phoneticPr fontId="22" type="noConversion"/>
  </si>
  <si>
    <t>神器</t>
    <phoneticPr fontId="22" type="noConversion"/>
  </si>
  <si>
    <t>等级礼包</t>
    <phoneticPr fontId="22" type="noConversion"/>
  </si>
  <si>
    <t>神器</t>
    <phoneticPr fontId="22" type="noConversion"/>
  </si>
  <si>
    <t>升星蓝1</t>
    <phoneticPr fontId="22" type="noConversion"/>
  </si>
  <si>
    <t>开启新通灵，开放新的勾玉孔，领取日常奖励</t>
    <phoneticPr fontId="22" type="noConversion"/>
  </si>
  <si>
    <t>3星千丈</t>
    <phoneticPr fontId="22" type="noConversion"/>
  </si>
  <si>
    <t>换为3星千丈</t>
    <phoneticPr fontId="22" type="noConversion"/>
  </si>
  <si>
    <t>神器</t>
    <phoneticPr fontId="22" type="noConversion"/>
  </si>
  <si>
    <t>按阶段开启不同的神器（前一个满级），波动随机成长</t>
    <phoneticPr fontId="22" type="noConversion"/>
  </si>
  <si>
    <t>神器</t>
    <phoneticPr fontId="22" type="noConversion"/>
  </si>
  <si>
    <r>
      <t>开放后，维持在6</t>
    </r>
    <r>
      <rPr>
        <sz val="10"/>
        <color theme="1"/>
        <rFont val="宋体"/>
        <family val="2"/>
        <charset val="134"/>
        <scheme val="minor"/>
      </rPr>
      <t>%左右</t>
    </r>
    <phoneticPr fontId="22" type="noConversion"/>
  </si>
  <si>
    <r>
      <t>从高到低，到第5天维持在1</t>
    </r>
    <r>
      <rPr>
        <sz val="10"/>
        <color theme="1"/>
        <rFont val="宋体"/>
        <family val="2"/>
        <charset val="134"/>
        <scheme val="minor"/>
      </rPr>
      <t>3</t>
    </r>
    <r>
      <rPr>
        <sz val="10"/>
        <color theme="1"/>
        <rFont val="宋体"/>
        <family val="2"/>
        <charset val="134"/>
        <scheme val="minor"/>
      </rPr>
      <t>%左右</t>
    </r>
    <phoneticPr fontId="22" type="noConversion"/>
  </si>
  <si>
    <r>
      <t>逐步提高，在通灵开放后大幅降低，到第5天维持在2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%左右</t>
    </r>
    <phoneticPr fontId="22" type="noConversion"/>
  </si>
  <si>
    <t>到第5天维持在7%左右</t>
    <phoneticPr fontId="22" type="noConversion"/>
  </si>
  <si>
    <t>到第5天维持在2%左右</t>
    <phoneticPr fontId="22" type="noConversion"/>
  </si>
  <si>
    <r>
      <t>爆发成长，到第5天维持在4</t>
    </r>
    <r>
      <rPr>
        <sz val="10"/>
        <color theme="1"/>
        <rFont val="宋体"/>
        <family val="2"/>
        <charset val="134"/>
        <scheme val="minor"/>
      </rPr>
      <t>0</t>
    </r>
    <r>
      <rPr>
        <sz val="10"/>
        <color theme="1"/>
        <rFont val="宋体"/>
        <family val="2"/>
        <charset val="134"/>
        <scheme val="minor"/>
      </rPr>
      <t>%左右</t>
    </r>
    <phoneticPr fontId="22" type="noConversion"/>
  </si>
  <si>
    <t>从高到低，在新的属性系统开放后降低，到第5天维持在6%左右</t>
    <phoneticPr fontId="22" type="noConversion"/>
  </si>
  <si>
    <t>忍玉、金币</t>
    <phoneticPr fontId="22" type="noConversion"/>
  </si>
  <si>
    <t>商城购买少量；金币洗练随机属性</t>
    <phoneticPr fontId="22" type="noConversion"/>
  </si>
  <si>
    <t>常规日常付费提升，鼓励提高战力；阶段小额付费</t>
    <phoneticPr fontId="22" type="noConversion"/>
  </si>
  <si>
    <t>人物升级</t>
    <phoneticPr fontId="22" type="noConversion"/>
  </si>
  <si>
    <t>免费第5天的内容</t>
    <phoneticPr fontId="22" type="noConversion"/>
  </si>
  <si>
    <t>免费第6天的内容</t>
    <phoneticPr fontId="22" type="noConversion"/>
  </si>
  <si>
    <t>经验、铜币（有首次奖励）</t>
    <phoneticPr fontId="22" type="noConversion"/>
  </si>
  <si>
    <t>天赋点（首次）</t>
    <phoneticPr fontId="22" type="noConversion"/>
  </si>
  <si>
    <t>天数</t>
    <phoneticPr fontId="22" type="noConversion"/>
  </si>
  <si>
    <t>战队等级</t>
    <phoneticPr fontId="22" type="noConversion"/>
  </si>
  <si>
    <t>总战力</t>
    <phoneticPr fontId="22" type="noConversion"/>
  </si>
  <si>
    <t>等级</t>
    <phoneticPr fontId="22" type="noConversion"/>
  </si>
  <si>
    <t>天数</t>
    <phoneticPr fontId="22" type="noConversion"/>
  </si>
  <si>
    <t>开启系统</t>
  </si>
  <si>
    <t>说明</t>
  </si>
  <si>
    <t>酒吧</t>
  </si>
  <si>
    <t>钻石免费抽取获得1星雅典娜</t>
    <phoneticPr fontId="22" type="noConversion"/>
  </si>
  <si>
    <t>英雄升品</t>
  </si>
  <si>
    <t>英雄升品</t>
    <phoneticPr fontId="22" type="noConversion"/>
  </si>
  <si>
    <t>领取奖励，获得金碎片，引导合成获得新英雄</t>
    <phoneticPr fontId="22" type="noConversion"/>
  </si>
  <si>
    <t>英雄升星</t>
  </si>
  <si>
    <t>引导草稚京升至2星</t>
    <phoneticPr fontId="22" type="noConversion"/>
  </si>
  <si>
    <t>技能升级</t>
  </si>
  <si>
    <t>引导草稚京技能升级</t>
  </si>
  <si>
    <t>英雄升级</t>
  </si>
  <si>
    <t>引导草稚京升级</t>
  </si>
  <si>
    <t>开启装备</t>
  </si>
  <si>
    <t>引导草稚京装备升级</t>
  </si>
  <si>
    <t>精英副本，装备升品</t>
    <phoneticPr fontId="22" type="noConversion"/>
  </si>
  <si>
    <t>引导装备升品</t>
  </si>
  <si>
    <t>日常任务</t>
    <phoneticPr fontId="22" type="noConversion"/>
  </si>
  <si>
    <t>开启竞技场、点金</t>
  </si>
  <si>
    <t>引导竞技</t>
  </si>
  <si>
    <t>金币挑战</t>
  </si>
  <si>
    <t>开启社团</t>
  </si>
  <si>
    <t>开启徽章、秘籍</t>
  </si>
  <si>
    <t>开启终极试炼</t>
  </si>
  <si>
    <t>经验挑战，金币普通难度</t>
    <phoneticPr fontId="22" type="noConversion"/>
  </si>
  <si>
    <t>主线章节</t>
  </si>
  <si>
    <t>产出材料等级</t>
  </si>
  <si>
    <t>需要等级</t>
  </si>
  <si>
    <t>补充产出材料等级</t>
    <phoneticPr fontId="22" type="noConversion"/>
  </si>
  <si>
    <t>精英章节</t>
  </si>
  <si>
    <t>产出卷轴等级</t>
  </si>
  <si>
    <t>关卡数量</t>
  </si>
  <si>
    <t>升品前</t>
  </si>
  <si>
    <t>升品后</t>
  </si>
  <si>
    <t>需要英雄等级</t>
  </si>
  <si>
    <t>升品材料等级</t>
  </si>
  <si>
    <t>材料数量</t>
  </si>
  <si>
    <t>强化药剂</t>
  </si>
  <si>
    <t>白</t>
  </si>
  <si>
    <t>绿</t>
  </si>
  <si>
    <t>绿+1</t>
  </si>
  <si>
    <t>绿+2</t>
  </si>
  <si>
    <t>蓝</t>
  </si>
  <si>
    <t>蓝+1</t>
  </si>
  <si>
    <t>蓝+2</t>
  </si>
  <si>
    <t>蓝+3</t>
  </si>
  <si>
    <t>装备升品</t>
  </si>
  <si>
    <t>升品后品质</t>
  </si>
  <si>
    <t>需要战队等级</t>
  </si>
  <si>
    <t>需要卷轴等级</t>
  </si>
  <si>
    <t>卷轴数</t>
  </si>
  <si>
    <t>需要材料等级</t>
  </si>
  <si>
    <t>材料数</t>
  </si>
  <si>
    <t>英雄等级</t>
    <phoneticPr fontId="22" type="noConversion"/>
  </si>
  <si>
    <t>战力</t>
  </si>
  <si>
    <t>品质</t>
    <phoneticPr fontId="22" type="noConversion"/>
  </si>
  <si>
    <t>白</t>
    <phoneticPr fontId="22" type="noConversion"/>
  </si>
  <si>
    <t>绿</t>
    <phoneticPr fontId="22" type="noConversion"/>
  </si>
  <si>
    <t>蓝</t>
    <phoneticPr fontId="22" type="noConversion"/>
  </si>
  <si>
    <t>蓝+1</t>
    <phoneticPr fontId="22" type="noConversion"/>
  </si>
  <si>
    <t>以3星千丈为例</t>
    <phoneticPr fontId="22" type="noConversion"/>
  </si>
  <si>
    <t>装备属性</t>
    <phoneticPr fontId="22" type="noConversion"/>
  </si>
  <si>
    <t>装备等级</t>
    <phoneticPr fontId="22" type="noConversion"/>
  </si>
  <si>
    <t>总属性</t>
    <phoneticPr fontId="22" type="noConversion"/>
  </si>
  <si>
    <t>攻击</t>
    <phoneticPr fontId="22" type="noConversion"/>
  </si>
  <si>
    <t>英雄占比</t>
    <phoneticPr fontId="22" type="noConversion"/>
  </si>
  <si>
    <t>0星装备属性</t>
    <phoneticPr fontId="22" type="noConversion"/>
  </si>
  <si>
    <t>需要装备等级</t>
    <phoneticPr fontId="22" type="noConversion"/>
  </si>
  <si>
    <t>1属性战力</t>
    <phoneticPr fontId="22" type="noConversion"/>
  </si>
  <si>
    <t>装备品质</t>
    <phoneticPr fontId="22" type="noConversion"/>
  </si>
  <si>
    <t>总战力</t>
    <phoneticPr fontId="22" type="noConversion"/>
  </si>
  <si>
    <t>主要成长</t>
    <phoneticPr fontId="22" type="noConversion"/>
  </si>
  <si>
    <t>获得新的英雄</t>
    <phoneticPr fontId="22" type="noConversion"/>
  </si>
  <si>
    <t>产出材料等级</t>
    <phoneticPr fontId="22" type="noConversion"/>
  </si>
  <si>
    <t>英雄品质可升</t>
    <phoneticPr fontId="22" type="noConversion"/>
  </si>
  <si>
    <r>
      <t>蓝+</t>
    </r>
    <r>
      <rPr>
        <sz val="10"/>
        <color theme="1"/>
        <rFont val="宋体"/>
        <family val="2"/>
        <charset val="134"/>
        <scheme val="minor"/>
      </rPr>
      <t>2</t>
    </r>
    <phoneticPr fontId="22" type="noConversion"/>
  </si>
  <si>
    <t>英雄升品消耗材料等级</t>
    <phoneticPr fontId="22" type="noConversion"/>
  </si>
  <si>
    <t>装备品质可升</t>
    <phoneticPr fontId="22" type="noConversion"/>
  </si>
  <si>
    <t>装备升品消耗材料等级</t>
    <phoneticPr fontId="22" type="noConversion"/>
  </si>
  <si>
    <t>从材料产出和英雄升品需要的材料来看，英雄升品需要的材料需要下一阶段的主线副本才产出，一方面限制英雄成长，鼓励等级到后推进副本；另一方面，商城、活动会提前随机产出需要的材料，保证吸引力</t>
    <phoneticPr fontId="22" type="noConversion"/>
  </si>
  <si>
    <t>同时，由于英雄升下品的材料产出受限制，间接引导玩家去提升装备（前期消耗体力获得卷轴，后期获得卷轴的同时，消耗体力去获得低级材料（比当前英雄升品需要的材料要低1个等级）</t>
    <phoneticPr fontId="22" type="noConversion"/>
  </si>
  <si>
    <t>英雄、装备升品说明</t>
    <phoneticPr fontId="22" type="noConversion"/>
  </si>
  <si>
    <t>装备卷轴等级</t>
    <phoneticPr fontId="22" type="noConversion"/>
  </si>
  <si>
    <t>属性系统</t>
    <phoneticPr fontId="22" type="noConversion"/>
  </si>
  <si>
    <t>英雄收集</t>
    <phoneticPr fontId="22" type="noConversion"/>
  </si>
  <si>
    <t>英雄升级</t>
    <phoneticPr fontId="22" type="noConversion"/>
  </si>
  <si>
    <t>英雄升品</t>
    <phoneticPr fontId="22" type="noConversion"/>
  </si>
  <si>
    <t>英雄升星</t>
    <phoneticPr fontId="22" type="noConversion"/>
  </si>
  <si>
    <t>英雄技能升级</t>
    <phoneticPr fontId="22" type="noConversion"/>
  </si>
  <si>
    <t>英雄战魂升级</t>
    <phoneticPr fontId="22" type="noConversion"/>
  </si>
  <si>
    <t>英雄宿命</t>
    <phoneticPr fontId="22" type="noConversion"/>
  </si>
  <si>
    <t>装备升级</t>
    <phoneticPr fontId="22" type="noConversion"/>
  </si>
  <si>
    <t>装备升品</t>
    <phoneticPr fontId="22" type="noConversion"/>
  </si>
  <si>
    <t>装备觉醒</t>
    <phoneticPr fontId="22" type="noConversion"/>
  </si>
  <si>
    <t>免费</t>
    <phoneticPr fontId="22" type="noConversion"/>
  </si>
  <si>
    <t>成长追求分析</t>
    <phoneticPr fontId="22" type="noConversion"/>
  </si>
  <si>
    <t>登录等活动奖励获得，免费抽卡，日常产出碎片</t>
    <phoneticPr fontId="22" type="noConversion"/>
  </si>
  <si>
    <t>经验挑战</t>
    <phoneticPr fontId="22" type="noConversion"/>
  </si>
  <si>
    <t>消耗大量体力收集材料</t>
    <phoneticPr fontId="22" type="noConversion"/>
  </si>
  <si>
    <t>消耗多余材料</t>
    <phoneticPr fontId="22" type="noConversion"/>
  </si>
  <si>
    <t>消耗金币，获得金币</t>
    <phoneticPr fontId="22" type="noConversion"/>
  </si>
  <si>
    <t>挑战精英，消耗大量体力收集材料</t>
    <phoneticPr fontId="22" type="noConversion"/>
  </si>
  <si>
    <t>登录等活动奖励获得，免费抽卡，日常产出碎片</t>
    <phoneticPr fontId="22" type="noConversion"/>
  </si>
  <si>
    <t>登录等活动奖励获得，免费抽宝箱</t>
    <phoneticPr fontId="22" type="noConversion"/>
  </si>
  <si>
    <t>付费</t>
    <phoneticPr fontId="22" type="noConversion"/>
  </si>
  <si>
    <t>钻石抽卡，排行榜类特殊英雄，充值类特殊英雄</t>
    <phoneticPr fontId="22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</si>
  <si>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IP多购买体力加速</t>
    </r>
    <phoneticPr fontId="22" type="noConversion"/>
  </si>
  <si>
    <t>时间恢复技能点</t>
    <phoneticPr fontId="22" type="noConversion"/>
  </si>
  <si>
    <t>钻石购买技能点，加速</t>
    <phoneticPr fontId="22" type="noConversion"/>
  </si>
  <si>
    <t>更多材料，加速</t>
    <phoneticPr fontId="22" type="noConversion"/>
  </si>
  <si>
    <t>钻石抽宝箱，充值类奖励特定觉醒材料</t>
    <phoneticPr fontId="22" type="noConversion"/>
  </si>
  <si>
    <t>开启名人堂</t>
    <phoneticPr fontId="22" type="noConversion"/>
  </si>
  <si>
    <t>女格斗家挑战、幻象挑战</t>
    <phoneticPr fontId="22" type="noConversion"/>
  </si>
  <si>
    <t>金币副本</t>
    <phoneticPr fontId="22" type="noConversion"/>
  </si>
  <si>
    <t>产出金币</t>
    <phoneticPr fontId="22" type="noConversion"/>
  </si>
  <si>
    <t>普通</t>
    <phoneticPr fontId="22" type="noConversion"/>
  </si>
  <si>
    <t>简单</t>
    <phoneticPr fontId="22" type="noConversion"/>
  </si>
  <si>
    <t>困难</t>
    <phoneticPr fontId="22" type="noConversion"/>
  </si>
  <si>
    <t>大师</t>
    <phoneticPr fontId="22" type="noConversion"/>
  </si>
  <si>
    <t>深渊</t>
    <phoneticPr fontId="22" type="noConversion"/>
  </si>
  <si>
    <t>死亡</t>
    <phoneticPr fontId="22" type="noConversion"/>
  </si>
  <si>
    <t>道具金币</t>
    <phoneticPr fontId="22" type="noConversion"/>
  </si>
  <si>
    <t>蓝+4</t>
  </si>
  <si>
    <t>铜币副本产出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</si>
</sst>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20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6" fontId="1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火影忍者分析!$F$20</c:f>
              <c:strCache>
                <c:ptCount val="1"/>
                <c:pt idx="0">
                  <c:v>生命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火影忍者分析!$E$21:$E$58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火影忍者分析!$F$21:$F$58</c:f>
              <c:numCache>
                <c:formatCode>General</c:formatCode>
                <c:ptCount val="38"/>
                <c:pt idx="4">
                  <c:v>326</c:v>
                </c:pt>
                <c:pt idx="5">
                  <c:v>341</c:v>
                </c:pt>
                <c:pt idx="6">
                  <c:v>403</c:v>
                </c:pt>
                <c:pt idx="7">
                  <c:v>426</c:v>
                </c:pt>
                <c:pt idx="8">
                  <c:v>493</c:v>
                </c:pt>
                <c:pt idx="9">
                  <c:v>530</c:v>
                </c:pt>
                <c:pt idx="10">
                  <c:v>579</c:v>
                </c:pt>
                <c:pt idx="11">
                  <c:v>614</c:v>
                </c:pt>
                <c:pt idx="12">
                  <c:v>835</c:v>
                </c:pt>
                <c:pt idx="13">
                  <c:v>1079</c:v>
                </c:pt>
                <c:pt idx="14">
                  <c:v>1100</c:v>
                </c:pt>
                <c:pt idx="15">
                  <c:v>1287</c:v>
                </c:pt>
                <c:pt idx="16">
                  <c:v>1353</c:v>
                </c:pt>
                <c:pt idx="17">
                  <c:v>1503</c:v>
                </c:pt>
                <c:pt idx="18">
                  <c:v>1599</c:v>
                </c:pt>
                <c:pt idx="19">
                  <c:v>2087</c:v>
                </c:pt>
                <c:pt idx="20">
                  <c:v>2359</c:v>
                </c:pt>
                <c:pt idx="21">
                  <c:v>4102</c:v>
                </c:pt>
                <c:pt idx="22">
                  <c:v>5694</c:v>
                </c:pt>
                <c:pt idx="23">
                  <c:v>5827</c:v>
                </c:pt>
                <c:pt idx="24">
                  <c:v>6172</c:v>
                </c:pt>
                <c:pt idx="25">
                  <c:v>6439</c:v>
                </c:pt>
                <c:pt idx="26">
                  <c:v>7091</c:v>
                </c:pt>
                <c:pt idx="27">
                  <c:v>7975</c:v>
                </c:pt>
                <c:pt idx="28">
                  <c:v>8929</c:v>
                </c:pt>
                <c:pt idx="29">
                  <c:v>9531</c:v>
                </c:pt>
                <c:pt idx="30">
                  <c:v>10212</c:v>
                </c:pt>
                <c:pt idx="31">
                  <c:v>10886</c:v>
                </c:pt>
                <c:pt idx="32">
                  <c:v>11590</c:v>
                </c:pt>
                <c:pt idx="33">
                  <c:v>13720</c:v>
                </c:pt>
                <c:pt idx="34">
                  <c:v>14157</c:v>
                </c:pt>
                <c:pt idx="35">
                  <c:v>15560</c:v>
                </c:pt>
                <c:pt idx="36">
                  <c:v>15939</c:v>
                </c:pt>
                <c:pt idx="37">
                  <c:v>17085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火影忍者分析!$G$20</c:f>
              <c:strCache>
                <c:ptCount val="1"/>
                <c:pt idx="0">
                  <c:v>攻击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火影忍者分析!$E$21:$E$58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火影忍者分析!$G$21:$G$58</c:f>
              <c:numCache>
                <c:formatCode>General</c:formatCode>
                <c:ptCount val="38"/>
                <c:pt idx="4">
                  <c:v>93</c:v>
                </c:pt>
                <c:pt idx="5">
                  <c:v>101</c:v>
                </c:pt>
                <c:pt idx="6">
                  <c:v>119</c:v>
                </c:pt>
                <c:pt idx="7">
                  <c:v>141</c:v>
                </c:pt>
                <c:pt idx="8">
                  <c:v>166</c:v>
                </c:pt>
                <c:pt idx="9">
                  <c:v>182</c:v>
                </c:pt>
                <c:pt idx="10">
                  <c:v>200</c:v>
                </c:pt>
                <c:pt idx="11">
                  <c:v>211</c:v>
                </c:pt>
                <c:pt idx="12">
                  <c:v>296</c:v>
                </c:pt>
                <c:pt idx="13">
                  <c:v>355</c:v>
                </c:pt>
                <c:pt idx="14">
                  <c:v>360</c:v>
                </c:pt>
                <c:pt idx="15">
                  <c:v>488</c:v>
                </c:pt>
                <c:pt idx="16">
                  <c:v>509</c:v>
                </c:pt>
                <c:pt idx="17">
                  <c:v>546</c:v>
                </c:pt>
                <c:pt idx="18">
                  <c:v>567</c:v>
                </c:pt>
                <c:pt idx="19">
                  <c:v>653</c:v>
                </c:pt>
                <c:pt idx="20">
                  <c:v>815</c:v>
                </c:pt>
                <c:pt idx="21">
                  <c:v>1205</c:v>
                </c:pt>
                <c:pt idx="22">
                  <c:v>1646</c:v>
                </c:pt>
                <c:pt idx="23">
                  <c:v>1718</c:v>
                </c:pt>
                <c:pt idx="24">
                  <c:v>1857</c:v>
                </c:pt>
                <c:pt idx="25">
                  <c:v>1944</c:v>
                </c:pt>
                <c:pt idx="26">
                  <c:v>2139</c:v>
                </c:pt>
                <c:pt idx="27">
                  <c:v>2391</c:v>
                </c:pt>
                <c:pt idx="28">
                  <c:v>2631</c:v>
                </c:pt>
                <c:pt idx="29">
                  <c:v>2860</c:v>
                </c:pt>
                <c:pt idx="30">
                  <c:v>3062</c:v>
                </c:pt>
                <c:pt idx="31">
                  <c:v>3217</c:v>
                </c:pt>
                <c:pt idx="32">
                  <c:v>3413</c:v>
                </c:pt>
                <c:pt idx="33">
                  <c:v>3965</c:v>
                </c:pt>
                <c:pt idx="34">
                  <c:v>4225</c:v>
                </c:pt>
                <c:pt idx="35">
                  <c:v>4673</c:v>
                </c:pt>
                <c:pt idx="36">
                  <c:v>4808</c:v>
                </c:pt>
                <c:pt idx="37">
                  <c:v>5162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火影忍者分析!$H$20</c:f>
              <c:strCache>
                <c:ptCount val="1"/>
                <c:pt idx="0">
                  <c:v>防御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火影忍者分析!$E$21:$E$58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火影忍者分析!$H$21:$H$58</c:f>
              <c:numCache>
                <c:formatCode>General</c:formatCode>
                <c:ptCount val="38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17</c:v>
                </c:pt>
                <c:pt idx="13">
                  <c:v>42</c:v>
                </c:pt>
                <c:pt idx="14">
                  <c:v>49</c:v>
                </c:pt>
                <c:pt idx="15">
                  <c:v>86</c:v>
                </c:pt>
                <c:pt idx="16">
                  <c:v>99</c:v>
                </c:pt>
                <c:pt idx="17">
                  <c:v>119</c:v>
                </c:pt>
                <c:pt idx="18">
                  <c:v>131</c:v>
                </c:pt>
                <c:pt idx="19">
                  <c:v>159</c:v>
                </c:pt>
                <c:pt idx="20">
                  <c:v>173</c:v>
                </c:pt>
                <c:pt idx="21">
                  <c:v>294</c:v>
                </c:pt>
                <c:pt idx="22">
                  <c:v>437</c:v>
                </c:pt>
                <c:pt idx="23">
                  <c:v>457</c:v>
                </c:pt>
                <c:pt idx="24">
                  <c:v>489</c:v>
                </c:pt>
                <c:pt idx="25">
                  <c:v>509</c:v>
                </c:pt>
                <c:pt idx="26">
                  <c:v>557</c:v>
                </c:pt>
                <c:pt idx="27">
                  <c:v>643</c:v>
                </c:pt>
                <c:pt idx="28">
                  <c:v>726</c:v>
                </c:pt>
                <c:pt idx="29">
                  <c:v>762</c:v>
                </c:pt>
                <c:pt idx="30">
                  <c:v>817</c:v>
                </c:pt>
                <c:pt idx="31">
                  <c:v>872</c:v>
                </c:pt>
                <c:pt idx="32">
                  <c:v>920</c:v>
                </c:pt>
                <c:pt idx="33">
                  <c:v>1101</c:v>
                </c:pt>
                <c:pt idx="34">
                  <c:v>1135</c:v>
                </c:pt>
                <c:pt idx="35">
                  <c:v>1238</c:v>
                </c:pt>
                <c:pt idx="36">
                  <c:v>1277</c:v>
                </c:pt>
                <c:pt idx="37">
                  <c:v>1386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火影忍者分析!$I$20</c:f>
              <c:strCache>
                <c:ptCount val="1"/>
                <c:pt idx="0">
                  <c:v>等级战力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火影忍者分析!$E$21:$E$58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火影忍者分析!$I$21:$I$58</c:f>
              <c:numCache>
                <c:formatCode>General</c:formatCode>
                <c:ptCount val="38"/>
                <c:pt idx="0">
                  <c:v>528</c:v>
                </c:pt>
                <c:pt idx="1">
                  <c:v>562</c:v>
                </c:pt>
                <c:pt idx="2">
                  <c:v>594</c:v>
                </c:pt>
                <c:pt idx="3">
                  <c:v>650</c:v>
                </c:pt>
                <c:pt idx="4">
                  <c:v>683</c:v>
                </c:pt>
                <c:pt idx="5">
                  <c:v>723</c:v>
                </c:pt>
                <c:pt idx="6">
                  <c:v>859</c:v>
                </c:pt>
                <c:pt idx="7">
                  <c:v>963</c:v>
                </c:pt>
                <c:pt idx="8">
                  <c:v>1160</c:v>
                </c:pt>
                <c:pt idx="9">
                  <c:v>1253</c:v>
                </c:pt>
                <c:pt idx="10">
                  <c:v>1369</c:v>
                </c:pt>
                <c:pt idx="11">
                  <c:v>1442</c:v>
                </c:pt>
                <c:pt idx="12">
                  <c:v>2096</c:v>
                </c:pt>
                <c:pt idx="13">
                  <c:v>2837</c:v>
                </c:pt>
                <c:pt idx="14">
                  <c:v>2837</c:v>
                </c:pt>
                <c:pt idx="15">
                  <c:v>4021</c:v>
                </c:pt>
                <c:pt idx="16">
                  <c:v>4314</c:v>
                </c:pt>
                <c:pt idx="17">
                  <c:v>4822</c:v>
                </c:pt>
                <c:pt idx="18">
                  <c:v>5131</c:v>
                </c:pt>
                <c:pt idx="19">
                  <c:v>6248</c:v>
                </c:pt>
                <c:pt idx="20">
                  <c:v>7246</c:v>
                </c:pt>
                <c:pt idx="21">
                  <c:v>11761</c:v>
                </c:pt>
                <c:pt idx="22">
                  <c:v>16552</c:v>
                </c:pt>
                <c:pt idx="23">
                  <c:v>17173</c:v>
                </c:pt>
                <c:pt idx="24">
                  <c:v>18375</c:v>
                </c:pt>
                <c:pt idx="25">
                  <c:v>19175</c:v>
                </c:pt>
                <c:pt idx="26">
                  <c:v>21067</c:v>
                </c:pt>
                <c:pt idx="27">
                  <c:v>23830</c:v>
                </c:pt>
                <c:pt idx="28">
                  <c:v>26587</c:v>
                </c:pt>
                <c:pt idx="29">
                  <c:v>28412</c:v>
                </c:pt>
                <c:pt idx="30">
                  <c:v>30438</c:v>
                </c:pt>
                <c:pt idx="31">
                  <c:v>32289</c:v>
                </c:pt>
                <c:pt idx="32">
                  <c:v>34236</c:v>
                </c:pt>
                <c:pt idx="33">
                  <c:v>40397</c:v>
                </c:pt>
                <c:pt idx="34">
                  <c:v>42139</c:v>
                </c:pt>
                <c:pt idx="35">
                  <c:v>46304</c:v>
                </c:pt>
                <c:pt idx="36">
                  <c:v>47608</c:v>
                </c:pt>
                <c:pt idx="37">
                  <c:v>51261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2"/>
        <c:axId val="130462512"/>
      </c:scatterChart>
      <c:valAx>
        <c:axId val="1304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62512"/>
        <c:crosses val="autoZero"/>
        <c:crossBetween val="midCat"/>
      </c:valAx>
      <c:valAx>
        <c:axId val="1304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拳皇98分析!$D$11</c:f>
              <c:strCache>
                <c:ptCount val="1"/>
                <c:pt idx="0">
                  <c:v>总战力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拳皇98分析!$C$12:$C$45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拳皇98分析!$D$12:$D$45</c:f>
              <c:numCache>
                <c:formatCode>General</c:formatCode>
                <c:ptCount val="34"/>
                <c:pt idx="0">
                  <c:v>533</c:v>
                </c:pt>
                <c:pt idx="1">
                  <c:v>539</c:v>
                </c:pt>
                <c:pt idx="2">
                  <c:v>631</c:v>
                </c:pt>
                <c:pt idx="3">
                  <c:v>771</c:v>
                </c:pt>
                <c:pt idx="4">
                  <c:v>783</c:v>
                </c:pt>
                <c:pt idx="5">
                  <c:v>901</c:v>
                </c:pt>
                <c:pt idx="6">
                  <c:v>913</c:v>
                </c:pt>
                <c:pt idx="7">
                  <c:v>1034</c:v>
                </c:pt>
                <c:pt idx="8">
                  <c:v>1248</c:v>
                </c:pt>
                <c:pt idx="9">
                  <c:v>1317</c:v>
                </c:pt>
                <c:pt idx="10">
                  <c:v>1360</c:v>
                </c:pt>
                <c:pt idx="11">
                  <c:v>1455</c:v>
                </c:pt>
                <c:pt idx="12">
                  <c:v>1455</c:v>
                </c:pt>
                <c:pt idx="13">
                  <c:v>1654</c:v>
                </c:pt>
                <c:pt idx="14">
                  <c:v>1879</c:v>
                </c:pt>
                <c:pt idx="15">
                  <c:v>2443</c:v>
                </c:pt>
                <c:pt idx="16">
                  <c:v>2454</c:v>
                </c:pt>
                <c:pt idx="17">
                  <c:v>2454</c:v>
                </c:pt>
                <c:pt idx="18">
                  <c:v>2686</c:v>
                </c:pt>
                <c:pt idx="19">
                  <c:v>2686</c:v>
                </c:pt>
                <c:pt idx="20">
                  <c:v>2686</c:v>
                </c:pt>
                <c:pt idx="21">
                  <c:v>2686</c:v>
                </c:pt>
                <c:pt idx="22">
                  <c:v>3552</c:v>
                </c:pt>
                <c:pt idx="23">
                  <c:v>3552</c:v>
                </c:pt>
                <c:pt idx="24">
                  <c:v>6624</c:v>
                </c:pt>
                <c:pt idx="25">
                  <c:v>6624</c:v>
                </c:pt>
                <c:pt idx="26">
                  <c:v>7422</c:v>
                </c:pt>
                <c:pt idx="27">
                  <c:v>7422</c:v>
                </c:pt>
                <c:pt idx="28">
                  <c:v>9594</c:v>
                </c:pt>
                <c:pt idx="29">
                  <c:v>9594</c:v>
                </c:pt>
                <c:pt idx="30">
                  <c:v>13414</c:v>
                </c:pt>
                <c:pt idx="31">
                  <c:v>13728</c:v>
                </c:pt>
                <c:pt idx="32">
                  <c:v>13728</c:v>
                </c:pt>
                <c:pt idx="33">
                  <c:v>15982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120"/>
        <c:axId val="67227680"/>
      </c:scatterChart>
      <c:valAx>
        <c:axId val="672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27680"/>
        <c:crosses val="autoZero"/>
        <c:crossBetween val="midCat"/>
      </c:valAx>
      <c:valAx>
        <c:axId val="672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拳皇98分析!$Q$93</c:f>
              <c:strCache>
                <c:ptCount val="1"/>
                <c:pt idx="0">
                  <c:v>总战力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拳皇98分析!$Q$94:$Q$124</c:f>
              <c:numCache>
                <c:formatCode>General</c:formatCode>
                <c:ptCount val="31"/>
                <c:pt idx="0">
                  <c:v>537</c:v>
                </c:pt>
                <c:pt idx="1">
                  <c:v>551</c:v>
                </c:pt>
                <c:pt idx="2">
                  <c:v>645</c:v>
                </c:pt>
                <c:pt idx="3">
                  <c:v>662</c:v>
                </c:pt>
                <c:pt idx="4">
                  <c:v>679</c:v>
                </c:pt>
                <c:pt idx="5">
                  <c:v>783</c:v>
                </c:pt>
                <c:pt idx="6">
                  <c:v>803</c:v>
                </c:pt>
                <c:pt idx="7">
                  <c:v>915</c:v>
                </c:pt>
                <c:pt idx="8">
                  <c:v>938</c:v>
                </c:pt>
                <c:pt idx="9">
                  <c:v>1089</c:v>
                </c:pt>
                <c:pt idx="10">
                  <c:v>1112</c:v>
                </c:pt>
                <c:pt idx="11">
                  <c:v>1135</c:v>
                </c:pt>
                <c:pt idx="12">
                  <c:v>1158</c:v>
                </c:pt>
                <c:pt idx="13">
                  <c:v>1181</c:v>
                </c:pt>
                <c:pt idx="14">
                  <c:v>1203</c:v>
                </c:pt>
                <c:pt idx="15">
                  <c:v>1484</c:v>
                </c:pt>
                <c:pt idx="16">
                  <c:v>1509</c:v>
                </c:pt>
                <c:pt idx="17">
                  <c:v>1535</c:v>
                </c:pt>
                <c:pt idx="18">
                  <c:v>1560</c:v>
                </c:pt>
                <c:pt idx="19">
                  <c:v>1717</c:v>
                </c:pt>
                <c:pt idx="20">
                  <c:v>1742</c:v>
                </c:pt>
                <c:pt idx="21">
                  <c:v>2043</c:v>
                </c:pt>
                <c:pt idx="22">
                  <c:v>2071</c:v>
                </c:pt>
                <c:pt idx="23">
                  <c:v>2099</c:v>
                </c:pt>
                <c:pt idx="24">
                  <c:v>2279</c:v>
                </c:pt>
                <c:pt idx="25">
                  <c:v>2307</c:v>
                </c:pt>
                <c:pt idx="26">
                  <c:v>2335</c:v>
                </c:pt>
                <c:pt idx="27">
                  <c:v>2364</c:v>
                </c:pt>
                <c:pt idx="28">
                  <c:v>2392</c:v>
                </c:pt>
                <c:pt idx="29">
                  <c:v>2653</c:v>
                </c:pt>
                <c:pt idx="30">
                  <c:v>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9920"/>
        <c:axId val="67230480"/>
      </c:scatterChart>
      <c:valAx>
        <c:axId val="672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0480"/>
        <c:crosses val="autoZero"/>
        <c:crossBetween val="midCat"/>
      </c:valAx>
      <c:valAx>
        <c:axId val="67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790581</xdr:colOff>
      <xdr:row>20</xdr:row>
      <xdr:rowOff>147637</xdr:rowOff>
    </xdr:from>
    <xdr:to>
      <xdr:col>8</xdr:col>
      <xdr:colOff>257181</xdr:colOff>
      <xdr:row>38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866775</xdr:colOff>
      <xdr:row>15</xdr:row>
      <xdr:rowOff>123825</xdr:rowOff>
    </xdr:from>
    <xdr:to>
      <xdr:col>13</xdr:col>
      <xdr:colOff>85725</xdr:colOff>
      <xdr:row>33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1438275</xdr:colOff>
      <xdr:row>94</xdr:row>
      <xdr:rowOff>114300</xdr:rowOff>
    </xdr:from>
    <xdr:to>
      <xdr:col>10</xdr:col>
      <xdr:colOff>552450</xdr:colOff>
      <xdr:row>112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sqref="A1:XFD1048576"/>
    </sheetView>
  </sheetViews>
  <sheetFormatPr defaultRowHeight="12" x14ac:dyDescent="0.15"/>
  <cols>
    <col min="1" max="3" width="9" style="1"/>
    <col min="4" max="4" width="10.875" style="1" customWidth="1"/>
    <col min="5" max="5" width="11.25" style="1" customWidth="1"/>
    <col min="6" max="6" width="9" style="1"/>
    <col min="7" max="7" width="12.5" style="1" customWidth="1"/>
    <col min="8" max="8" width="9" style="1"/>
    <col min="9" max="9" width="9" style="2"/>
    <col min="10" max="16384" width="9" style="1"/>
  </cols>
  <sheetData>
    <row r="2" spans="1:9" x14ac:dyDescent="0.15">
      <c r="B2" s="1" t="s">
        <v>6</v>
      </c>
      <c r="C2" s="3">
        <v>0.63888888888888895</v>
      </c>
      <c r="D2" s="3"/>
      <c r="E2" s="4" t="s">
        <v>74</v>
      </c>
    </row>
    <row r="3" spans="1:9" x14ac:dyDescent="0.15">
      <c r="B3" s="1" t="s">
        <v>0</v>
      </c>
      <c r="C3" s="1" t="s">
        <v>56</v>
      </c>
      <c r="D3" s="1" t="s">
        <v>1</v>
      </c>
      <c r="G3" s="1" t="s">
        <v>62</v>
      </c>
      <c r="H3" s="1" t="s">
        <v>2</v>
      </c>
      <c r="I3" s="2" t="s">
        <v>4</v>
      </c>
    </row>
    <row r="4" spans="1:9" x14ac:dyDescent="0.15">
      <c r="A4" s="1">
        <v>1</v>
      </c>
      <c r="B4" s="1" t="s">
        <v>8</v>
      </c>
      <c r="C4" s="1">
        <v>1</v>
      </c>
      <c r="D4" s="1">
        <v>2</v>
      </c>
      <c r="G4" s="1" t="s">
        <v>3</v>
      </c>
      <c r="H4" s="1">
        <v>2</v>
      </c>
      <c r="I4" s="2" t="s">
        <v>5</v>
      </c>
    </row>
    <row r="5" spans="1:9" x14ac:dyDescent="0.15">
      <c r="A5" s="1">
        <v>1</v>
      </c>
      <c r="B5" s="1" t="s">
        <v>7</v>
      </c>
      <c r="C5" s="1">
        <v>2</v>
      </c>
      <c r="D5" s="1">
        <v>3</v>
      </c>
      <c r="G5" s="1" t="s">
        <v>9</v>
      </c>
      <c r="H5" s="1">
        <v>3</v>
      </c>
      <c r="I5" s="2" t="s">
        <v>39</v>
      </c>
    </row>
    <row r="6" spans="1:9" x14ac:dyDescent="0.15">
      <c r="A6" s="1">
        <v>1</v>
      </c>
      <c r="B6" s="1" t="s">
        <v>10</v>
      </c>
      <c r="C6" s="1">
        <v>3</v>
      </c>
      <c r="D6" s="1">
        <v>4</v>
      </c>
      <c r="G6" s="1" t="s">
        <v>28</v>
      </c>
      <c r="H6" s="1">
        <v>3</v>
      </c>
      <c r="I6" s="2" t="s">
        <v>29</v>
      </c>
    </row>
    <row r="7" spans="1:9" x14ac:dyDescent="0.15">
      <c r="A7" s="1">
        <v>1</v>
      </c>
      <c r="B7" s="1" t="s">
        <v>11</v>
      </c>
      <c r="C7" s="1">
        <v>4</v>
      </c>
      <c r="D7" s="1">
        <v>5</v>
      </c>
      <c r="G7" s="1" t="s">
        <v>30</v>
      </c>
      <c r="H7" s="1">
        <v>3</v>
      </c>
      <c r="I7" s="2" t="s">
        <v>31</v>
      </c>
    </row>
    <row r="8" spans="1:9" x14ac:dyDescent="0.15">
      <c r="A8" s="1">
        <v>1</v>
      </c>
      <c r="B8" s="1" t="s">
        <v>12</v>
      </c>
      <c r="C8" s="1">
        <v>5</v>
      </c>
      <c r="D8" s="1">
        <v>6</v>
      </c>
      <c r="G8" s="1" t="s">
        <v>32</v>
      </c>
      <c r="H8" s="1">
        <v>4</v>
      </c>
      <c r="I8" s="2" t="s">
        <v>37</v>
      </c>
    </row>
    <row r="9" spans="1:9" x14ac:dyDescent="0.15">
      <c r="A9" s="1">
        <v>2</v>
      </c>
      <c r="B9" s="1" t="s">
        <v>13</v>
      </c>
      <c r="C9" s="1">
        <v>6</v>
      </c>
      <c r="D9" s="1">
        <v>7</v>
      </c>
      <c r="G9" s="1" t="s">
        <v>33</v>
      </c>
      <c r="H9" s="1">
        <v>4</v>
      </c>
      <c r="I9" s="2" t="s">
        <v>34</v>
      </c>
    </row>
    <row r="10" spans="1:9" x14ac:dyDescent="0.15">
      <c r="A10" s="1">
        <v>2</v>
      </c>
      <c r="B10" s="1" t="s">
        <v>14</v>
      </c>
      <c r="C10" s="1">
        <v>7</v>
      </c>
      <c r="D10" s="1">
        <v>8</v>
      </c>
      <c r="G10" s="1" t="s">
        <v>35</v>
      </c>
      <c r="H10" s="1">
        <v>4</v>
      </c>
    </row>
    <row r="11" spans="1:9" x14ac:dyDescent="0.15">
      <c r="A11" s="1">
        <v>2</v>
      </c>
      <c r="B11" s="1" t="s">
        <v>15</v>
      </c>
      <c r="C11" s="1">
        <v>8</v>
      </c>
      <c r="D11" s="1">
        <v>8</v>
      </c>
      <c r="G11" s="1" t="s">
        <v>36</v>
      </c>
      <c r="H11" s="1">
        <v>4</v>
      </c>
    </row>
    <row r="12" spans="1:9" x14ac:dyDescent="0.15">
      <c r="A12" s="1">
        <v>2</v>
      </c>
      <c r="B12" s="1" t="s">
        <v>16</v>
      </c>
      <c r="C12" s="1">
        <v>8</v>
      </c>
      <c r="D12" s="1">
        <v>9</v>
      </c>
      <c r="G12" s="1" t="s">
        <v>38</v>
      </c>
      <c r="H12" s="1">
        <v>4</v>
      </c>
    </row>
    <row r="13" spans="1:9" x14ac:dyDescent="0.15">
      <c r="A13" s="1">
        <v>2</v>
      </c>
      <c r="B13" s="1" t="s">
        <v>17</v>
      </c>
      <c r="C13" s="1">
        <v>9</v>
      </c>
      <c r="D13" s="1">
        <v>9</v>
      </c>
      <c r="G13" s="1" t="s">
        <v>9</v>
      </c>
      <c r="H13" s="1">
        <v>5</v>
      </c>
      <c r="I13" s="2" t="s">
        <v>40</v>
      </c>
    </row>
    <row r="14" spans="1:9" x14ac:dyDescent="0.15">
      <c r="A14" s="1">
        <v>2</v>
      </c>
      <c r="B14" s="1" t="s">
        <v>18</v>
      </c>
      <c r="C14" s="1">
        <v>9</v>
      </c>
      <c r="D14" s="1">
        <v>10</v>
      </c>
      <c r="G14" s="1" t="s">
        <v>41</v>
      </c>
      <c r="H14" s="1">
        <v>5</v>
      </c>
    </row>
    <row r="15" spans="1:9" x14ac:dyDescent="0.15">
      <c r="A15" s="1">
        <v>3</v>
      </c>
      <c r="B15" s="1" t="s">
        <v>19</v>
      </c>
      <c r="C15" s="1">
        <v>11</v>
      </c>
      <c r="D15" s="1">
        <v>11</v>
      </c>
      <c r="G15" s="1" t="s">
        <v>42</v>
      </c>
      <c r="H15" s="1">
        <v>6</v>
      </c>
      <c r="I15" s="2" t="s">
        <v>43</v>
      </c>
    </row>
    <row r="16" spans="1:9" x14ac:dyDescent="0.15">
      <c r="A16" s="1">
        <v>3</v>
      </c>
      <c r="B16" s="1" t="s">
        <v>20</v>
      </c>
      <c r="C16" s="1">
        <v>12</v>
      </c>
      <c r="G16" s="1" t="s">
        <v>44</v>
      </c>
      <c r="H16" s="1">
        <v>6</v>
      </c>
      <c r="I16" s="2" t="s">
        <v>45</v>
      </c>
    </row>
    <row r="17" spans="1:9" x14ac:dyDescent="0.15">
      <c r="A17" s="1">
        <v>3</v>
      </c>
      <c r="B17" s="1" t="s">
        <v>21</v>
      </c>
      <c r="C17" s="1">
        <v>12</v>
      </c>
      <c r="G17" s="1" t="s">
        <v>46</v>
      </c>
      <c r="H17" s="1">
        <v>6</v>
      </c>
    </row>
    <row r="18" spans="1:9" x14ac:dyDescent="0.15">
      <c r="A18" s="1">
        <v>3</v>
      </c>
      <c r="B18" s="1" t="s">
        <v>22</v>
      </c>
      <c r="C18" s="1">
        <v>12</v>
      </c>
      <c r="G18" s="1" t="s">
        <v>47</v>
      </c>
      <c r="H18" s="1">
        <v>6</v>
      </c>
      <c r="I18" s="2" t="s">
        <v>48</v>
      </c>
    </row>
    <row r="19" spans="1:9" x14ac:dyDescent="0.15">
      <c r="A19" s="1">
        <v>3</v>
      </c>
      <c r="B19" s="1" t="s">
        <v>23</v>
      </c>
      <c r="C19" s="1">
        <v>12</v>
      </c>
      <c r="G19" s="1" t="s">
        <v>49</v>
      </c>
      <c r="H19" s="1">
        <v>7</v>
      </c>
    </row>
    <row r="20" spans="1:9" x14ac:dyDescent="0.15">
      <c r="A20" s="1">
        <v>3</v>
      </c>
      <c r="B20" s="1" t="s">
        <v>24</v>
      </c>
      <c r="C20" s="1">
        <v>12</v>
      </c>
      <c r="G20" s="1" t="s">
        <v>50</v>
      </c>
      <c r="H20" s="1">
        <v>7</v>
      </c>
    </row>
    <row r="21" spans="1:9" x14ac:dyDescent="0.15">
      <c r="A21" s="1">
        <v>3</v>
      </c>
      <c r="B21" s="1" t="s">
        <v>25</v>
      </c>
      <c r="C21" s="1">
        <v>12</v>
      </c>
      <c r="G21" s="1" t="s">
        <v>41</v>
      </c>
      <c r="H21" s="1">
        <v>8</v>
      </c>
      <c r="I21" s="2" t="s">
        <v>51</v>
      </c>
    </row>
    <row r="22" spans="1:9" x14ac:dyDescent="0.15">
      <c r="A22" s="1">
        <v>4</v>
      </c>
      <c r="B22" s="1" t="s">
        <v>26</v>
      </c>
      <c r="C22" s="1">
        <v>15</v>
      </c>
      <c r="G22" s="1" t="s">
        <v>52</v>
      </c>
      <c r="H22" s="1">
        <v>9</v>
      </c>
      <c r="I22" s="2" t="s">
        <v>53</v>
      </c>
    </row>
    <row r="23" spans="1:9" x14ac:dyDescent="0.15">
      <c r="A23" s="1">
        <v>4</v>
      </c>
      <c r="B23" s="1" t="s">
        <v>27</v>
      </c>
      <c r="C23" s="1">
        <v>15</v>
      </c>
      <c r="G23" s="1" t="s">
        <v>54</v>
      </c>
      <c r="H23" s="1">
        <v>10</v>
      </c>
      <c r="I23" s="2" t="s">
        <v>55</v>
      </c>
    </row>
    <row r="24" spans="1:9" x14ac:dyDescent="0.15">
      <c r="A24" s="1">
        <v>4</v>
      </c>
      <c r="B24" s="1" t="s">
        <v>67</v>
      </c>
      <c r="C24" s="1">
        <v>15</v>
      </c>
      <c r="G24" s="1" t="s">
        <v>57</v>
      </c>
      <c r="H24" s="1">
        <v>11</v>
      </c>
    </row>
    <row r="25" spans="1:9" x14ac:dyDescent="0.15">
      <c r="A25" s="1">
        <v>4</v>
      </c>
      <c r="B25" s="1" t="s">
        <v>68</v>
      </c>
      <c r="C25" s="1">
        <v>15</v>
      </c>
      <c r="G25" s="1" t="s">
        <v>9</v>
      </c>
      <c r="H25" s="1">
        <v>11</v>
      </c>
      <c r="I25" s="2" t="s">
        <v>58</v>
      </c>
    </row>
    <row r="26" spans="1:9" x14ac:dyDescent="0.15">
      <c r="A26" s="1">
        <v>4</v>
      </c>
      <c r="B26" s="1" t="s">
        <v>69</v>
      </c>
      <c r="C26" s="1">
        <v>16</v>
      </c>
      <c r="G26" s="1" t="s">
        <v>59</v>
      </c>
      <c r="H26" s="1">
        <v>12</v>
      </c>
      <c r="I26" s="2" t="s">
        <v>60</v>
      </c>
    </row>
    <row r="27" spans="1:9" x14ac:dyDescent="0.15">
      <c r="A27" s="1">
        <v>4</v>
      </c>
      <c r="B27" s="1" t="s">
        <v>70</v>
      </c>
      <c r="C27" s="1">
        <v>16</v>
      </c>
      <c r="G27" s="1" t="s">
        <v>61</v>
      </c>
      <c r="H27" s="1">
        <v>12</v>
      </c>
    </row>
    <row r="28" spans="1:9" x14ac:dyDescent="0.15">
      <c r="A28" s="1">
        <v>4</v>
      </c>
      <c r="B28" s="1" t="s">
        <v>71</v>
      </c>
      <c r="C28" s="1">
        <v>16</v>
      </c>
      <c r="G28" s="1" t="s">
        <v>63</v>
      </c>
      <c r="H28" s="1">
        <v>13</v>
      </c>
      <c r="I28" s="2" t="s">
        <v>64</v>
      </c>
    </row>
    <row r="29" spans="1:9" x14ac:dyDescent="0.15">
      <c r="G29" s="1" t="s">
        <v>65</v>
      </c>
      <c r="H29" s="1">
        <v>15</v>
      </c>
    </row>
    <row r="30" spans="1:9" x14ac:dyDescent="0.15">
      <c r="G30" s="1" t="s">
        <v>66</v>
      </c>
      <c r="H30" s="1">
        <v>16</v>
      </c>
    </row>
    <row r="31" spans="1:9" x14ac:dyDescent="0.15">
      <c r="G31" s="1" t="s">
        <v>72</v>
      </c>
      <c r="H31" s="1">
        <v>16</v>
      </c>
      <c r="I31" s="2" t="s">
        <v>73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5"/>
  <sheetViews>
    <sheetView workbookViewId="0">
      <selection activeCell="B3" sqref="B3:B35"/>
    </sheetView>
  </sheetViews>
  <sheetFormatPr defaultColWidth="7.125" defaultRowHeight="12" x14ac:dyDescent="0.15"/>
  <cols>
    <col min="1" max="3" width="7.125" style="12"/>
    <col min="4" max="5" width="8" style="12" customWidth="1"/>
    <col min="6" max="10" width="7.125" style="12"/>
    <col min="11" max="11" width="46" style="12" customWidth="1"/>
    <col min="12" max="16" width="7.125" style="12"/>
    <col min="17" max="19" width="5.375" style="12" customWidth="1"/>
    <col min="20" max="20" width="7.125" style="12"/>
    <col min="21" max="23" width="5.375" style="12" customWidth="1"/>
    <col min="24" max="24" width="7.125" style="12"/>
    <col min="25" max="27" width="5.625" style="12" customWidth="1"/>
    <col min="28" max="28" width="7.125" style="12"/>
    <col min="29" max="31" width="5.625" style="12" customWidth="1"/>
    <col min="32" max="32" width="7.125" style="12"/>
    <col min="33" max="35" width="5.625" style="12" customWidth="1"/>
    <col min="36" max="16384" width="7.125" style="12"/>
  </cols>
  <sheetData>
    <row r="2" spans="1:35" x14ac:dyDescent="0.15">
      <c r="M2" s="12" t="s">
        <v>195</v>
      </c>
      <c r="Q2" s="12" t="s">
        <v>138</v>
      </c>
      <c r="U2" s="12" t="s">
        <v>103</v>
      </c>
      <c r="Y2" s="12" t="s">
        <v>140</v>
      </c>
      <c r="AC2" s="12" t="s">
        <v>173</v>
      </c>
      <c r="AG2" s="12" t="s">
        <v>133</v>
      </c>
    </row>
    <row r="3" spans="1:35" x14ac:dyDescent="0.15">
      <c r="B3" s="12" t="s">
        <v>131</v>
      </c>
      <c r="C3" s="12" t="s">
        <v>122</v>
      </c>
      <c r="D3" s="12" t="s">
        <v>0</v>
      </c>
      <c r="E3" s="12" t="s">
        <v>222</v>
      </c>
      <c r="F3" s="12" t="s">
        <v>228</v>
      </c>
      <c r="G3" s="12" t="s">
        <v>142</v>
      </c>
      <c r="H3" s="12" t="s">
        <v>143</v>
      </c>
      <c r="I3" s="12" t="s">
        <v>144</v>
      </c>
      <c r="J3" s="12" t="s">
        <v>178</v>
      </c>
      <c r="K3" s="20" t="s">
        <v>342</v>
      </c>
      <c r="M3" s="12" t="s">
        <v>142</v>
      </c>
      <c r="N3" s="12" t="s">
        <v>143</v>
      </c>
      <c r="O3" s="12" t="s">
        <v>144</v>
      </c>
      <c r="Q3" s="12" t="s">
        <v>142</v>
      </c>
      <c r="R3" s="12" t="s">
        <v>143</v>
      </c>
      <c r="S3" s="12" t="s">
        <v>144</v>
      </c>
      <c r="U3" s="12" t="s">
        <v>142</v>
      </c>
      <c r="V3" s="12" t="s">
        <v>143</v>
      </c>
      <c r="W3" s="12" t="s">
        <v>144</v>
      </c>
      <c r="Y3" s="12" t="s">
        <v>142</v>
      </c>
      <c r="Z3" s="12" t="s">
        <v>143</v>
      </c>
      <c r="AA3" s="12" t="s">
        <v>144</v>
      </c>
      <c r="AC3" s="12" t="s">
        <v>142</v>
      </c>
      <c r="AD3" s="12" t="s">
        <v>143</v>
      </c>
      <c r="AE3" s="12" t="s">
        <v>144</v>
      </c>
      <c r="AG3" s="12" t="s">
        <v>142</v>
      </c>
      <c r="AH3" s="12" t="s">
        <v>143</v>
      </c>
      <c r="AI3" s="12" t="s">
        <v>144</v>
      </c>
    </row>
    <row r="4" spans="1:35" x14ac:dyDescent="0.15">
      <c r="B4" s="12">
        <v>1</v>
      </c>
      <c r="C4" s="12">
        <v>1</v>
      </c>
      <c r="D4" s="12">
        <v>0</v>
      </c>
      <c r="F4" s="19">
        <v>1</v>
      </c>
      <c r="J4" s="12">
        <v>528</v>
      </c>
      <c r="M4" s="12">
        <v>250</v>
      </c>
      <c r="N4" s="12">
        <v>67</v>
      </c>
      <c r="O4" s="12">
        <v>0</v>
      </c>
    </row>
    <row r="5" spans="1:35" x14ac:dyDescent="0.15">
      <c r="A5" s="12">
        <v>1</v>
      </c>
      <c r="B5" s="12">
        <v>1</v>
      </c>
      <c r="C5" s="12">
        <v>1</v>
      </c>
      <c r="D5" s="12">
        <v>1</v>
      </c>
      <c r="F5" s="19">
        <v>2</v>
      </c>
      <c r="J5" s="12">
        <v>562</v>
      </c>
      <c r="M5" s="12">
        <v>265</v>
      </c>
      <c r="N5" s="12">
        <v>73</v>
      </c>
      <c r="O5" s="12">
        <v>0</v>
      </c>
    </row>
    <row r="6" spans="1:35" x14ac:dyDescent="0.15">
      <c r="A6" s="12">
        <v>2</v>
      </c>
      <c r="B6" s="12">
        <v>1</v>
      </c>
      <c r="C6" s="12">
        <v>1</v>
      </c>
      <c r="D6" s="12">
        <v>2</v>
      </c>
      <c r="F6" s="19">
        <v>3</v>
      </c>
      <c r="J6" s="12">
        <v>594</v>
      </c>
      <c r="M6" s="12">
        <v>280</v>
      </c>
      <c r="N6" s="12">
        <v>79</v>
      </c>
      <c r="O6" s="12">
        <v>0</v>
      </c>
    </row>
    <row r="7" spans="1:35" x14ac:dyDescent="0.15">
      <c r="A7" s="12">
        <v>3</v>
      </c>
      <c r="B7" s="12">
        <v>1</v>
      </c>
      <c r="C7" s="12">
        <v>1</v>
      </c>
      <c r="D7" s="12">
        <v>3</v>
      </c>
      <c r="F7" s="19">
        <v>4</v>
      </c>
      <c r="J7" s="12">
        <v>650</v>
      </c>
      <c r="M7" s="12">
        <v>295</v>
      </c>
      <c r="N7" s="12">
        <v>85</v>
      </c>
      <c r="O7" s="12">
        <v>0</v>
      </c>
      <c r="Q7" s="12">
        <v>16</v>
      </c>
      <c r="R7" s="12">
        <v>2</v>
      </c>
      <c r="S7" s="12">
        <v>0</v>
      </c>
    </row>
    <row r="8" spans="1:35" x14ac:dyDescent="0.15">
      <c r="A8" s="12">
        <v>4</v>
      </c>
      <c r="B8" s="12">
        <v>1</v>
      </c>
      <c r="C8" s="12">
        <v>1</v>
      </c>
      <c r="D8" s="12">
        <v>4</v>
      </c>
      <c r="F8" s="19">
        <v>5</v>
      </c>
      <c r="G8" s="12">
        <v>326</v>
      </c>
      <c r="H8" s="12">
        <v>93</v>
      </c>
      <c r="I8" s="12">
        <v>0</v>
      </c>
      <c r="J8" s="12">
        <v>683</v>
      </c>
      <c r="M8" s="12">
        <f t="shared" ref="M8:M35" si="0">G8-Q8-U8-Y8-AC8-AG8</f>
        <v>310</v>
      </c>
      <c r="N8" s="12">
        <f t="shared" ref="N8:N35" si="1">H8-R8-V8-Z8-AD8-AH8</f>
        <v>91</v>
      </c>
      <c r="O8" s="12">
        <f t="shared" ref="O8:O35" si="2">I8-S8-W8-AA8-AE8-AI8</f>
        <v>0</v>
      </c>
      <c r="Q8" s="12">
        <v>16</v>
      </c>
      <c r="R8" s="12">
        <v>2</v>
      </c>
      <c r="S8" s="12">
        <v>0</v>
      </c>
    </row>
    <row r="9" spans="1:35" x14ac:dyDescent="0.15">
      <c r="A9" s="12">
        <v>5</v>
      </c>
      <c r="B9" s="12">
        <v>1</v>
      </c>
      <c r="C9" s="12">
        <v>1</v>
      </c>
      <c r="D9" s="12">
        <v>5</v>
      </c>
      <c r="F9" s="19">
        <v>6</v>
      </c>
      <c r="G9" s="12">
        <v>341</v>
      </c>
      <c r="H9" s="12">
        <v>101</v>
      </c>
      <c r="I9" s="12">
        <v>0</v>
      </c>
      <c r="J9" s="12">
        <v>723</v>
      </c>
      <c r="M9" s="12">
        <f t="shared" si="0"/>
        <v>325</v>
      </c>
      <c r="N9" s="12">
        <f t="shared" si="1"/>
        <v>97</v>
      </c>
      <c r="O9" s="12">
        <f t="shared" si="2"/>
        <v>0</v>
      </c>
      <c r="Q9" s="12">
        <v>16</v>
      </c>
      <c r="R9" s="12">
        <v>4</v>
      </c>
      <c r="S9" s="12">
        <v>0</v>
      </c>
    </row>
    <row r="10" spans="1:35" x14ac:dyDescent="0.15">
      <c r="A10" s="12">
        <v>6</v>
      </c>
      <c r="B10" s="12">
        <v>1</v>
      </c>
      <c r="C10" s="12">
        <v>1</v>
      </c>
      <c r="D10" s="12">
        <v>6</v>
      </c>
      <c r="F10" s="19">
        <v>7</v>
      </c>
      <c r="G10" s="12">
        <v>403</v>
      </c>
      <c r="H10" s="12">
        <v>119</v>
      </c>
      <c r="I10" s="12">
        <v>1</v>
      </c>
      <c r="J10" s="12">
        <v>859</v>
      </c>
      <c r="K10" s="20" t="s">
        <v>344</v>
      </c>
      <c r="M10" s="12">
        <f t="shared" si="0"/>
        <v>341</v>
      </c>
      <c r="N10" s="12">
        <f t="shared" si="1"/>
        <v>102</v>
      </c>
      <c r="O10" s="12">
        <f t="shared" si="2"/>
        <v>0</v>
      </c>
      <c r="Q10" s="12">
        <v>32</v>
      </c>
      <c r="R10" s="12">
        <v>4</v>
      </c>
      <c r="S10" s="12">
        <v>0</v>
      </c>
      <c r="U10" s="12">
        <v>30</v>
      </c>
      <c r="V10" s="12">
        <v>13</v>
      </c>
      <c r="W10" s="12">
        <v>1</v>
      </c>
    </row>
    <row r="11" spans="1:35" x14ac:dyDescent="0.15">
      <c r="A11" s="12">
        <v>7</v>
      </c>
      <c r="B11" s="12">
        <v>1</v>
      </c>
      <c r="C11" s="12">
        <v>1</v>
      </c>
      <c r="D11" s="12">
        <v>7</v>
      </c>
      <c r="F11" s="19">
        <v>8</v>
      </c>
      <c r="G11" s="12">
        <v>426</v>
      </c>
      <c r="H11" s="12">
        <v>141</v>
      </c>
      <c r="I11" s="12">
        <v>1</v>
      </c>
      <c r="J11" s="12">
        <v>963</v>
      </c>
      <c r="K11" s="20" t="s">
        <v>350</v>
      </c>
      <c r="M11" s="12">
        <f t="shared" si="0"/>
        <v>356</v>
      </c>
      <c r="N11" s="12">
        <f t="shared" si="1"/>
        <v>107</v>
      </c>
      <c r="O11" s="12">
        <f t="shared" si="2"/>
        <v>0</v>
      </c>
      <c r="Q11" s="12">
        <v>32</v>
      </c>
      <c r="R11" s="12">
        <v>9</v>
      </c>
      <c r="S11" s="12">
        <v>0</v>
      </c>
      <c r="U11" s="12">
        <v>38</v>
      </c>
      <c r="V11" s="12">
        <v>25</v>
      </c>
      <c r="W11" s="12">
        <v>1</v>
      </c>
    </row>
    <row r="12" spans="1:35" x14ac:dyDescent="0.15">
      <c r="A12" s="12">
        <v>8</v>
      </c>
      <c r="B12" s="12">
        <v>1</v>
      </c>
      <c r="C12" s="12">
        <v>1</v>
      </c>
      <c r="D12" s="12">
        <v>8</v>
      </c>
      <c r="F12" s="19">
        <v>9</v>
      </c>
      <c r="G12" s="12">
        <v>493</v>
      </c>
      <c r="H12" s="12">
        <v>166</v>
      </c>
      <c r="I12" s="12">
        <v>5</v>
      </c>
      <c r="J12" s="12">
        <v>1160</v>
      </c>
      <c r="K12" s="20" t="s">
        <v>346</v>
      </c>
      <c r="M12" s="12">
        <f t="shared" si="0"/>
        <v>372</v>
      </c>
      <c r="N12" s="12">
        <f t="shared" si="1"/>
        <v>113</v>
      </c>
      <c r="O12" s="12">
        <f t="shared" si="2"/>
        <v>0</v>
      </c>
      <c r="Q12" s="12">
        <v>50</v>
      </c>
      <c r="R12" s="12">
        <v>9</v>
      </c>
      <c r="S12" s="12">
        <v>0</v>
      </c>
      <c r="U12" s="12">
        <v>71</v>
      </c>
      <c r="V12" s="12">
        <v>44</v>
      </c>
      <c r="W12" s="12">
        <v>5</v>
      </c>
    </row>
    <row r="13" spans="1:35" x14ac:dyDescent="0.15">
      <c r="A13" s="12">
        <v>9</v>
      </c>
      <c r="B13" s="12">
        <v>1</v>
      </c>
      <c r="C13" s="12">
        <v>1</v>
      </c>
      <c r="D13" s="12">
        <v>9</v>
      </c>
      <c r="F13" s="19">
        <v>10</v>
      </c>
      <c r="G13" s="12">
        <v>530</v>
      </c>
      <c r="H13" s="12">
        <v>182</v>
      </c>
      <c r="I13" s="12">
        <v>5</v>
      </c>
      <c r="J13" s="12">
        <v>1253</v>
      </c>
      <c r="K13" s="20" t="s">
        <v>348</v>
      </c>
      <c r="M13" s="12">
        <f t="shared" si="0"/>
        <v>388</v>
      </c>
      <c r="N13" s="12">
        <f t="shared" si="1"/>
        <v>118</v>
      </c>
      <c r="O13" s="12">
        <f t="shared" si="2"/>
        <v>0</v>
      </c>
      <c r="Q13" s="12">
        <v>50</v>
      </c>
      <c r="R13" s="12">
        <v>14</v>
      </c>
      <c r="S13" s="12">
        <v>0</v>
      </c>
      <c r="U13" s="12">
        <v>92</v>
      </c>
      <c r="V13" s="12">
        <v>50</v>
      </c>
      <c r="W13" s="12">
        <v>5</v>
      </c>
    </row>
    <row r="14" spans="1:35" x14ac:dyDescent="0.15">
      <c r="A14" s="12">
        <v>11</v>
      </c>
      <c r="B14" s="12">
        <v>1</v>
      </c>
      <c r="C14" s="12">
        <v>1</v>
      </c>
      <c r="D14" s="12">
        <v>11</v>
      </c>
      <c r="F14" s="19">
        <v>11</v>
      </c>
      <c r="G14" s="12">
        <v>579</v>
      </c>
      <c r="H14" s="12">
        <v>200</v>
      </c>
      <c r="I14" s="12">
        <v>5</v>
      </c>
      <c r="J14" s="12">
        <v>1369</v>
      </c>
      <c r="K14" s="20" t="s">
        <v>352</v>
      </c>
      <c r="M14" s="12">
        <f t="shared" si="0"/>
        <v>404</v>
      </c>
      <c r="N14" s="12">
        <f t="shared" si="1"/>
        <v>123</v>
      </c>
      <c r="O14" s="12">
        <f t="shared" si="2"/>
        <v>0</v>
      </c>
      <c r="Q14" s="12">
        <v>70</v>
      </c>
      <c r="R14" s="12">
        <v>17</v>
      </c>
      <c r="S14" s="12">
        <v>0</v>
      </c>
      <c r="U14" s="12">
        <v>105</v>
      </c>
      <c r="V14" s="12">
        <v>60</v>
      </c>
      <c r="W14" s="12">
        <v>5</v>
      </c>
    </row>
    <row r="15" spans="1:35" x14ac:dyDescent="0.15">
      <c r="A15" s="12">
        <v>12</v>
      </c>
      <c r="B15" s="12">
        <v>1</v>
      </c>
      <c r="C15" s="12">
        <v>1</v>
      </c>
      <c r="D15" s="12">
        <v>12</v>
      </c>
      <c r="F15" s="19">
        <v>12</v>
      </c>
      <c r="G15" s="12">
        <v>614</v>
      </c>
      <c r="H15" s="12">
        <v>211</v>
      </c>
      <c r="I15" s="12">
        <v>5</v>
      </c>
      <c r="J15" s="12">
        <v>1442</v>
      </c>
      <c r="M15" s="12">
        <f t="shared" si="0"/>
        <v>419</v>
      </c>
      <c r="N15" s="12">
        <f t="shared" si="1"/>
        <v>128</v>
      </c>
      <c r="O15" s="12">
        <f t="shared" si="2"/>
        <v>0</v>
      </c>
      <c r="Q15" s="12">
        <v>81</v>
      </c>
      <c r="R15" s="12">
        <v>17</v>
      </c>
      <c r="S15" s="12">
        <v>0</v>
      </c>
      <c r="U15" s="12">
        <v>114</v>
      </c>
      <c r="V15" s="12">
        <v>66</v>
      </c>
      <c r="W15" s="12">
        <v>5</v>
      </c>
    </row>
    <row r="16" spans="1:35" x14ac:dyDescent="0.15">
      <c r="A16" s="12">
        <f t="shared" ref="A16:A23" si="3">D16-12</f>
        <v>2</v>
      </c>
      <c r="B16" s="12">
        <v>1</v>
      </c>
      <c r="C16" s="12">
        <v>2</v>
      </c>
      <c r="D16" s="12">
        <v>14</v>
      </c>
      <c r="F16" s="19">
        <v>13</v>
      </c>
      <c r="G16" s="12">
        <v>835</v>
      </c>
      <c r="H16" s="12">
        <v>296</v>
      </c>
      <c r="I16" s="12">
        <v>17</v>
      </c>
      <c r="J16" s="12">
        <v>2096</v>
      </c>
      <c r="K16" s="20" t="s">
        <v>356</v>
      </c>
      <c r="M16" s="12">
        <f t="shared" si="0"/>
        <v>438</v>
      </c>
      <c r="N16" s="12">
        <f t="shared" si="1"/>
        <v>135</v>
      </c>
      <c r="O16" s="12">
        <f t="shared" si="2"/>
        <v>0</v>
      </c>
      <c r="Q16" s="12">
        <v>93</v>
      </c>
      <c r="R16" s="12">
        <v>20</v>
      </c>
      <c r="S16" s="12">
        <v>0</v>
      </c>
      <c r="U16" s="12">
        <v>304</v>
      </c>
      <c r="V16" s="12">
        <v>110</v>
      </c>
      <c r="W16" s="12">
        <v>17</v>
      </c>
      <c r="Y16" s="12">
        <v>0</v>
      </c>
      <c r="Z16" s="12">
        <v>31</v>
      </c>
      <c r="AA16" s="12">
        <v>0</v>
      </c>
    </row>
    <row r="17" spans="1:35" x14ac:dyDescent="0.15">
      <c r="A17" s="12">
        <f t="shared" si="3"/>
        <v>5</v>
      </c>
      <c r="B17" s="12">
        <v>1</v>
      </c>
      <c r="C17" s="12">
        <v>2</v>
      </c>
      <c r="D17" s="12">
        <v>17</v>
      </c>
      <c r="F17" s="19">
        <v>14</v>
      </c>
      <c r="G17" s="12">
        <v>1079</v>
      </c>
      <c r="H17" s="12">
        <v>355</v>
      </c>
      <c r="I17" s="12">
        <v>42</v>
      </c>
      <c r="J17" s="12">
        <v>2837</v>
      </c>
      <c r="K17" s="20" t="s">
        <v>355</v>
      </c>
      <c r="M17" s="12">
        <f t="shared" si="0"/>
        <v>457</v>
      </c>
      <c r="N17" s="12">
        <f t="shared" si="1"/>
        <v>141</v>
      </c>
      <c r="O17" s="12">
        <f t="shared" si="2"/>
        <v>7</v>
      </c>
      <c r="Q17" s="12">
        <v>113</v>
      </c>
      <c r="R17" s="12">
        <v>25</v>
      </c>
      <c r="S17" s="12">
        <v>2</v>
      </c>
      <c r="U17" s="12">
        <v>509</v>
      </c>
      <c r="V17" s="12">
        <v>158</v>
      </c>
      <c r="W17" s="12">
        <v>33</v>
      </c>
      <c r="Y17" s="12">
        <v>0</v>
      </c>
      <c r="Z17" s="12">
        <v>31</v>
      </c>
      <c r="AA17" s="12">
        <v>0</v>
      </c>
    </row>
    <row r="18" spans="1:35" x14ac:dyDescent="0.15">
      <c r="A18" s="12">
        <f t="shared" si="3"/>
        <v>6</v>
      </c>
      <c r="B18" s="12">
        <v>1</v>
      </c>
      <c r="C18" s="12">
        <v>2</v>
      </c>
      <c r="D18" s="12">
        <v>18</v>
      </c>
      <c r="F18" s="19">
        <v>15</v>
      </c>
      <c r="G18" s="15">
        <v>1100</v>
      </c>
      <c r="H18" s="15">
        <v>360</v>
      </c>
      <c r="I18" s="15">
        <v>49</v>
      </c>
      <c r="J18" s="15">
        <v>2837</v>
      </c>
      <c r="M18" s="12">
        <f t="shared" si="0"/>
        <v>478</v>
      </c>
      <c r="N18" s="12">
        <f t="shared" si="1"/>
        <v>146</v>
      </c>
      <c r="O18" s="12">
        <f t="shared" si="2"/>
        <v>14</v>
      </c>
      <c r="Q18" s="12">
        <v>113</v>
      </c>
      <c r="R18" s="12">
        <v>25</v>
      </c>
      <c r="S18" s="12">
        <v>2</v>
      </c>
      <c r="U18" s="12">
        <v>509</v>
      </c>
      <c r="V18" s="12">
        <v>158</v>
      </c>
      <c r="W18" s="12">
        <v>33</v>
      </c>
      <c r="Y18" s="12">
        <v>0</v>
      </c>
      <c r="Z18" s="12">
        <v>31</v>
      </c>
      <c r="AA18" s="12">
        <v>0</v>
      </c>
    </row>
    <row r="19" spans="1:35" x14ac:dyDescent="0.15">
      <c r="A19" s="12">
        <f t="shared" si="3"/>
        <v>8</v>
      </c>
      <c r="B19" s="12">
        <v>1</v>
      </c>
      <c r="C19" s="12">
        <v>2</v>
      </c>
      <c r="D19" s="12">
        <v>20</v>
      </c>
      <c r="F19" s="19">
        <v>16</v>
      </c>
      <c r="G19" s="12">
        <v>1287</v>
      </c>
      <c r="H19" s="12">
        <v>488</v>
      </c>
      <c r="I19" s="12">
        <v>86</v>
      </c>
      <c r="J19" s="12">
        <v>4021</v>
      </c>
      <c r="K19" s="20" t="s">
        <v>362</v>
      </c>
      <c r="M19" s="12">
        <f t="shared" si="0"/>
        <v>490</v>
      </c>
      <c r="N19" s="12">
        <f t="shared" si="1"/>
        <v>153</v>
      </c>
      <c r="O19" s="12">
        <f t="shared" si="2"/>
        <v>21</v>
      </c>
      <c r="Q19" s="12">
        <v>155</v>
      </c>
      <c r="R19" s="12">
        <v>32</v>
      </c>
      <c r="S19" s="12">
        <v>4</v>
      </c>
      <c r="U19" s="12">
        <v>642</v>
      </c>
      <c r="V19" s="12">
        <v>241</v>
      </c>
      <c r="W19" s="12">
        <v>61</v>
      </c>
      <c r="Y19" s="12">
        <v>0</v>
      </c>
      <c r="Z19" s="12">
        <v>62</v>
      </c>
      <c r="AA19" s="12">
        <v>0</v>
      </c>
    </row>
    <row r="20" spans="1:35" x14ac:dyDescent="0.15">
      <c r="A20" s="12">
        <f t="shared" si="3"/>
        <v>8</v>
      </c>
      <c r="B20" s="12">
        <v>1</v>
      </c>
      <c r="C20" s="12">
        <v>2</v>
      </c>
      <c r="D20" s="12">
        <v>20</v>
      </c>
      <c r="F20" s="19">
        <v>17</v>
      </c>
      <c r="G20" s="12">
        <v>1353</v>
      </c>
      <c r="H20" s="12">
        <v>509</v>
      </c>
      <c r="I20" s="12">
        <v>99</v>
      </c>
      <c r="J20" s="12">
        <v>4314</v>
      </c>
      <c r="K20" s="20" t="s">
        <v>359</v>
      </c>
      <c r="M20" s="12">
        <f t="shared" si="0"/>
        <v>506</v>
      </c>
      <c r="N20" s="12">
        <f t="shared" si="1"/>
        <v>158</v>
      </c>
      <c r="O20" s="12">
        <f t="shared" si="2"/>
        <v>28</v>
      </c>
      <c r="Q20" s="12">
        <v>155</v>
      </c>
      <c r="R20" s="12">
        <v>32</v>
      </c>
      <c r="S20" s="12">
        <v>4</v>
      </c>
      <c r="U20" s="12">
        <v>692</v>
      </c>
      <c r="V20" s="12">
        <v>257</v>
      </c>
      <c r="W20" s="12">
        <v>67</v>
      </c>
      <c r="Y20" s="12">
        <v>0</v>
      </c>
      <c r="Z20" s="12">
        <v>62</v>
      </c>
      <c r="AA20" s="12">
        <v>0</v>
      </c>
    </row>
    <row r="21" spans="1:35" x14ac:dyDescent="0.15">
      <c r="A21" s="12">
        <f t="shared" si="3"/>
        <v>11</v>
      </c>
      <c r="B21" s="12">
        <v>1</v>
      </c>
      <c r="C21" s="12">
        <v>2</v>
      </c>
      <c r="D21" s="12">
        <v>23</v>
      </c>
      <c r="F21" s="19">
        <v>18</v>
      </c>
      <c r="G21" s="12">
        <v>1503</v>
      </c>
      <c r="H21" s="12">
        <v>546</v>
      </c>
      <c r="I21" s="12">
        <v>119</v>
      </c>
      <c r="J21" s="12">
        <v>4822</v>
      </c>
      <c r="K21" s="20" t="s">
        <v>359</v>
      </c>
      <c r="M21" s="12">
        <f t="shared" si="0"/>
        <v>534</v>
      </c>
      <c r="N21" s="12">
        <f t="shared" si="1"/>
        <v>164</v>
      </c>
      <c r="O21" s="12">
        <f t="shared" si="2"/>
        <v>35</v>
      </c>
      <c r="Q21" s="12">
        <v>205</v>
      </c>
      <c r="R21" s="12">
        <v>45</v>
      </c>
      <c r="S21" s="12">
        <v>9</v>
      </c>
      <c r="U21" s="12">
        <v>764</v>
      </c>
      <c r="V21" s="12">
        <v>275</v>
      </c>
      <c r="W21" s="12">
        <v>75</v>
      </c>
      <c r="Y21" s="12">
        <v>0</v>
      </c>
      <c r="Z21" s="12">
        <v>62</v>
      </c>
      <c r="AA21" s="12">
        <v>0</v>
      </c>
    </row>
    <row r="22" spans="1:35" x14ac:dyDescent="0.15">
      <c r="A22" s="12">
        <f t="shared" si="3"/>
        <v>11</v>
      </c>
      <c r="B22" s="12">
        <v>1</v>
      </c>
      <c r="C22" s="12">
        <v>2</v>
      </c>
      <c r="D22" s="12">
        <v>23</v>
      </c>
      <c r="F22" s="19">
        <v>19</v>
      </c>
      <c r="G22" s="12">
        <v>1599</v>
      </c>
      <c r="H22" s="12">
        <v>567</v>
      </c>
      <c r="I22" s="12">
        <v>131</v>
      </c>
      <c r="J22" s="12">
        <v>5131</v>
      </c>
      <c r="K22" s="20" t="s">
        <v>359</v>
      </c>
      <c r="M22" s="12">
        <f t="shared" si="0"/>
        <v>574</v>
      </c>
      <c r="N22" s="12">
        <f t="shared" si="1"/>
        <v>169</v>
      </c>
      <c r="O22" s="12">
        <f t="shared" si="2"/>
        <v>43</v>
      </c>
      <c r="Q22" s="12">
        <v>205</v>
      </c>
      <c r="R22" s="12">
        <v>45</v>
      </c>
      <c r="S22" s="12">
        <v>9</v>
      </c>
      <c r="U22" s="12">
        <v>820</v>
      </c>
      <c r="V22" s="12">
        <v>291</v>
      </c>
      <c r="W22" s="12">
        <v>79</v>
      </c>
      <c r="Y22" s="12">
        <v>0</v>
      </c>
      <c r="Z22" s="12">
        <v>62</v>
      </c>
      <c r="AA22" s="12">
        <v>0</v>
      </c>
    </row>
    <row r="23" spans="1:35" x14ac:dyDescent="0.15">
      <c r="A23" s="12">
        <f t="shared" si="3"/>
        <v>13</v>
      </c>
      <c r="B23" s="12">
        <v>1</v>
      </c>
      <c r="C23" s="12">
        <v>2</v>
      </c>
      <c r="D23" s="12">
        <v>25</v>
      </c>
      <c r="F23" s="19">
        <v>20</v>
      </c>
      <c r="G23" s="12">
        <v>2087</v>
      </c>
      <c r="H23" s="12">
        <v>653</v>
      </c>
      <c r="I23" s="12">
        <v>159</v>
      </c>
      <c r="J23" s="12">
        <v>6248</v>
      </c>
      <c r="K23" s="20" t="s">
        <v>360</v>
      </c>
      <c r="M23" s="12">
        <f t="shared" si="0"/>
        <v>623</v>
      </c>
      <c r="N23" s="12">
        <f t="shared" si="1"/>
        <v>179</v>
      </c>
      <c r="O23" s="12">
        <f t="shared" si="2"/>
        <v>50</v>
      </c>
      <c r="Q23" s="12">
        <v>205</v>
      </c>
      <c r="R23" s="12">
        <v>60</v>
      </c>
      <c r="S23" s="12">
        <v>14</v>
      </c>
      <c r="U23" s="12">
        <v>1205</v>
      </c>
      <c r="V23" s="12">
        <v>352</v>
      </c>
      <c r="W23" s="12">
        <v>95</v>
      </c>
      <c r="Y23" s="12">
        <v>54</v>
      </c>
      <c r="Z23" s="12">
        <v>62</v>
      </c>
      <c r="AA23" s="12">
        <v>0</v>
      </c>
    </row>
    <row r="24" spans="1:35" x14ac:dyDescent="0.15">
      <c r="A24" s="12">
        <f t="shared" ref="A24:A33" si="4">D24-25</f>
        <v>2</v>
      </c>
      <c r="B24" s="12">
        <v>1</v>
      </c>
      <c r="C24" s="12">
        <v>3</v>
      </c>
      <c r="D24" s="12">
        <v>27</v>
      </c>
      <c r="F24" s="19">
        <v>21</v>
      </c>
      <c r="G24" s="12">
        <v>2359</v>
      </c>
      <c r="H24" s="12">
        <v>815</v>
      </c>
      <c r="I24" s="12">
        <v>173</v>
      </c>
      <c r="J24" s="12">
        <v>7246</v>
      </c>
      <c r="K24" s="20" t="s">
        <v>364</v>
      </c>
      <c r="M24" s="12">
        <f t="shared" si="0"/>
        <v>673</v>
      </c>
      <c r="N24" s="12">
        <f t="shared" si="1"/>
        <v>195</v>
      </c>
      <c r="O24" s="12">
        <f t="shared" si="2"/>
        <v>56</v>
      </c>
      <c r="Q24" s="12">
        <v>255</v>
      </c>
      <c r="R24" s="12">
        <v>75</v>
      </c>
      <c r="S24" s="12">
        <v>14</v>
      </c>
      <c r="U24" s="12">
        <v>1269</v>
      </c>
      <c r="V24" s="12">
        <v>368</v>
      </c>
      <c r="W24" s="12">
        <v>103</v>
      </c>
      <c r="Y24" s="12">
        <v>162</v>
      </c>
      <c r="Z24" s="12">
        <v>77</v>
      </c>
      <c r="AA24" s="12">
        <v>0</v>
      </c>
      <c r="AC24" s="12">
        <v>0</v>
      </c>
      <c r="AD24" s="12">
        <v>100</v>
      </c>
      <c r="AE24" s="12">
        <v>0</v>
      </c>
    </row>
    <row r="25" spans="1:35" x14ac:dyDescent="0.15">
      <c r="A25" s="12">
        <f t="shared" si="4"/>
        <v>4</v>
      </c>
      <c r="B25" s="19">
        <v>1</v>
      </c>
      <c r="C25" s="12">
        <v>3</v>
      </c>
      <c r="D25" s="12">
        <v>29</v>
      </c>
      <c r="F25" s="19">
        <v>22</v>
      </c>
      <c r="G25" s="12">
        <v>4102</v>
      </c>
      <c r="H25" s="12">
        <v>1205</v>
      </c>
      <c r="I25" s="12">
        <v>294</v>
      </c>
      <c r="J25" s="12">
        <v>11761</v>
      </c>
      <c r="K25" s="20" t="s">
        <v>366</v>
      </c>
      <c r="M25" s="12">
        <f t="shared" si="0"/>
        <v>748</v>
      </c>
      <c r="N25" s="12">
        <f t="shared" si="1"/>
        <v>214</v>
      </c>
      <c r="O25" s="12">
        <f t="shared" si="2"/>
        <v>63</v>
      </c>
      <c r="Q25" s="12">
        <v>305</v>
      </c>
      <c r="R25" s="12">
        <v>75</v>
      </c>
      <c r="S25" s="12">
        <v>19</v>
      </c>
      <c r="U25" s="12">
        <v>1393</v>
      </c>
      <c r="V25" s="12">
        <v>388</v>
      </c>
      <c r="W25" s="12">
        <v>111</v>
      </c>
      <c r="Y25" s="12">
        <v>258</v>
      </c>
      <c r="Z25" s="12">
        <v>98</v>
      </c>
      <c r="AA25" s="12">
        <v>8</v>
      </c>
      <c r="AC25" s="12">
        <v>311</v>
      </c>
      <c r="AD25" s="12">
        <v>100</v>
      </c>
      <c r="AE25" s="12">
        <v>0</v>
      </c>
      <c r="AG25" s="12">
        <v>1087</v>
      </c>
      <c r="AH25" s="12">
        <v>330</v>
      </c>
      <c r="AI25" s="12">
        <v>93</v>
      </c>
    </row>
    <row r="26" spans="1:35" x14ac:dyDescent="0.15">
      <c r="A26" s="12">
        <f t="shared" si="4"/>
        <v>6</v>
      </c>
      <c r="B26" s="15">
        <v>2</v>
      </c>
      <c r="C26" s="12">
        <v>3</v>
      </c>
      <c r="D26" s="12">
        <v>31</v>
      </c>
      <c r="F26" s="19">
        <v>23</v>
      </c>
      <c r="G26" s="12">
        <v>5694</v>
      </c>
      <c r="H26" s="12">
        <v>1646</v>
      </c>
      <c r="I26" s="12">
        <v>437</v>
      </c>
      <c r="J26" s="12">
        <v>16552</v>
      </c>
      <c r="K26" s="20" t="s">
        <v>368</v>
      </c>
      <c r="M26" s="12">
        <f t="shared" si="0"/>
        <v>824</v>
      </c>
      <c r="N26" s="12">
        <f t="shared" si="1"/>
        <v>236</v>
      </c>
      <c r="O26" s="12">
        <f t="shared" si="2"/>
        <v>69</v>
      </c>
      <c r="Q26" s="12">
        <v>305</v>
      </c>
      <c r="R26" s="12">
        <v>75</v>
      </c>
      <c r="S26" s="12">
        <v>19</v>
      </c>
      <c r="U26" s="12">
        <v>1567</v>
      </c>
      <c r="V26" s="12">
        <v>437</v>
      </c>
      <c r="W26" s="12">
        <v>123</v>
      </c>
      <c r="Y26" s="12">
        <v>258</v>
      </c>
      <c r="Z26" s="12">
        <v>98</v>
      </c>
      <c r="AA26" s="12">
        <v>17</v>
      </c>
      <c r="AC26" s="12">
        <v>311</v>
      </c>
      <c r="AD26" s="12">
        <v>100</v>
      </c>
      <c r="AE26" s="12">
        <v>0</v>
      </c>
      <c r="AG26" s="12">
        <v>2429</v>
      </c>
      <c r="AH26" s="12">
        <v>700</v>
      </c>
      <c r="AI26" s="12">
        <v>209</v>
      </c>
    </row>
    <row r="27" spans="1:35" x14ac:dyDescent="0.15">
      <c r="A27" s="12">
        <f t="shared" si="4"/>
        <v>7</v>
      </c>
      <c r="B27" s="12">
        <v>2</v>
      </c>
      <c r="C27" s="12">
        <v>3</v>
      </c>
      <c r="D27" s="12">
        <v>32</v>
      </c>
      <c r="E27" s="12">
        <v>24</v>
      </c>
      <c r="F27" s="19">
        <v>24</v>
      </c>
      <c r="G27" s="12">
        <v>5827</v>
      </c>
      <c r="H27" s="12">
        <v>1718</v>
      </c>
      <c r="I27" s="12">
        <v>457</v>
      </c>
      <c r="J27" s="12">
        <v>17173</v>
      </c>
      <c r="K27" s="20" t="s">
        <v>370</v>
      </c>
      <c r="M27" s="12">
        <f t="shared" si="0"/>
        <v>881</v>
      </c>
      <c r="N27" s="12">
        <f t="shared" si="1"/>
        <v>253</v>
      </c>
      <c r="O27" s="12">
        <f t="shared" si="2"/>
        <v>75</v>
      </c>
      <c r="Q27" s="12">
        <v>305</v>
      </c>
      <c r="R27" s="12">
        <v>90</v>
      </c>
      <c r="S27" s="12">
        <v>24</v>
      </c>
      <c r="U27" s="12">
        <v>1643</v>
      </c>
      <c r="V27" s="12">
        <v>477</v>
      </c>
      <c r="W27" s="12">
        <v>132</v>
      </c>
      <c r="Y27" s="12">
        <v>258</v>
      </c>
      <c r="Z27" s="12">
        <v>98</v>
      </c>
      <c r="AA27" s="12">
        <v>17</v>
      </c>
      <c r="AC27" s="12">
        <v>311</v>
      </c>
      <c r="AD27" s="12">
        <v>100</v>
      </c>
      <c r="AE27" s="12">
        <v>0</v>
      </c>
      <c r="AG27" s="12">
        <v>2429</v>
      </c>
      <c r="AH27" s="12">
        <v>700</v>
      </c>
      <c r="AI27" s="12">
        <v>209</v>
      </c>
    </row>
    <row r="28" spans="1:35" x14ac:dyDescent="0.15">
      <c r="A28" s="12">
        <f t="shared" si="4"/>
        <v>8</v>
      </c>
      <c r="B28" s="12">
        <v>2</v>
      </c>
      <c r="C28" s="12">
        <v>3</v>
      </c>
      <c r="D28" s="12">
        <v>33</v>
      </c>
      <c r="E28" s="12">
        <v>25</v>
      </c>
      <c r="F28" s="19">
        <v>25</v>
      </c>
      <c r="G28" s="12">
        <v>6172</v>
      </c>
      <c r="H28" s="12">
        <v>1857</v>
      </c>
      <c r="I28" s="12">
        <v>489</v>
      </c>
      <c r="J28" s="12">
        <v>18375</v>
      </c>
      <c r="K28" s="20" t="s">
        <v>372</v>
      </c>
      <c r="M28" s="12">
        <f t="shared" si="0"/>
        <v>946</v>
      </c>
      <c r="N28" s="12">
        <f t="shared" si="1"/>
        <v>272</v>
      </c>
      <c r="O28" s="12">
        <f t="shared" si="2"/>
        <v>80</v>
      </c>
      <c r="Q28" s="12">
        <v>379</v>
      </c>
      <c r="R28" s="12">
        <v>112</v>
      </c>
      <c r="S28" s="12">
        <v>24</v>
      </c>
      <c r="U28" s="12">
        <v>1778</v>
      </c>
      <c r="V28" s="12">
        <v>525</v>
      </c>
      <c r="W28" s="12">
        <v>143</v>
      </c>
      <c r="Y28" s="12">
        <v>258</v>
      </c>
      <c r="Z28" s="12">
        <v>115</v>
      </c>
      <c r="AA28" s="12">
        <v>23</v>
      </c>
      <c r="AC28" s="12">
        <v>311</v>
      </c>
      <c r="AD28" s="12">
        <v>100</v>
      </c>
      <c r="AE28" s="12">
        <v>0</v>
      </c>
      <c r="AG28" s="12">
        <v>2500</v>
      </c>
      <c r="AH28" s="12">
        <v>733</v>
      </c>
      <c r="AI28" s="12">
        <v>219</v>
      </c>
    </row>
    <row r="29" spans="1:35" x14ac:dyDescent="0.15">
      <c r="A29" s="12">
        <f t="shared" si="4"/>
        <v>8</v>
      </c>
      <c r="B29" s="12">
        <v>2</v>
      </c>
      <c r="C29" s="12">
        <v>3</v>
      </c>
      <c r="D29" s="12">
        <v>33</v>
      </c>
      <c r="F29" s="19">
        <v>26</v>
      </c>
      <c r="G29" s="12">
        <v>6439</v>
      </c>
      <c r="H29" s="12">
        <v>1944</v>
      </c>
      <c r="I29" s="12">
        <v>509</v>
      </c>
      <c r="J29" s="12">
        <v>19175</v>
      </c>
      <c r="K29" s="20" t="s">
        <v>374</v>
      </c>
      <c r="M29" s="12">
        <f t="shared" si="0"/>
        <v>1012</v>
      </c>
      <c r="N29" s="12">
        <f t="shared" si="1"/>
        <v>291</v>
      </c>
      <c r="O29" s="12">
        <f t="shared" si="2"/>
        <v>86</v>
      </c>
      <c r="Q29" s="12">
        <v>379</v>
      </c>
      <c r="R29" s="12">
        <v>112</v>
      </c>
      <c r="S29" s="12">
        <v>24</v>
      </c>
      <c r="U29" s="12">
        <v>1860</v>
      </c>
      <c r="V29" s="12">
        <v>559</v>
      </c>
      <c r="W29" s="12">
        <v>151</v>
      </c>
      <c r="Y29" s="12">
        <v>258</v>
      </c>
      <c r="Z29" s="12">
        <v>115</v>
      </c>
      <c r="AA29" s="12">
        <v>23</v>
      </c>
      <c r="AC29" s="12">
        <v>311</v>
      </c>
      <c r="AD29" s="12">
        <v>100</v>
      </c>
      <c r="AE29" s="12">
        <v>0</v>
      </c>
      <c r="AG29" s="12">
        <v>2619</v>
      </c>
      <c r="AH29" s="12">
        <v>767</v>
      </c>
      <c r="AI29" s="12">
        <v>225</v>
      </c>
    </row>
    <row r="30" spans="1:35" x14ac:dyDescent="0.15">
      <c r="A30" s="12">
        <f t="shared" si="4"/>
        <v>10</v>
      </c>
      <c r="B30" s="12">
        <v>2</v>
      </c>
      <c r="C30" s="12">
        <v>3</v>
      </c>
      <c r="D30" s="12">
        <v>35</v>
      </c>
      <c r="F30" s="19">
        <v>27</v>
      </c>
      <c r="G30" s="12">
        <v>7091</v>
      </c>
      <c r="H30" s="12">
        <v>2139</v>
      </c>
      <c r="I30" s="12">
        <v>557</v>
      </c>
      <c r="J30" s="12">
        <v>21067</v>
      </c>
      <c r="K30" s="20" t="s">
        <v>374</v>
      </c>
      <c r="M30" s="12">
        <f t="shared" si="0"/>
        <v>1088</v>
      </c>
      <c r="N30" s="12">
        <f t="shared" si="1"/>
        <v>313</v>
      </c>
      <c r="O30" s="12">
        <f t="shared" si="2"/>
        <v>92</v>
      </c>
      <c r="Q30" s="12">
        <v>379</v>
      </c>
      <c r="R30" s="12">
        <v>112</v>
      </c>
      <c r="S30" s="12">
        <v>24</v>
      </c>
      <c r="U30" s="12">
        <v>1952</v>
      </c>
      <c r="V30" s="12">
        <v>585</v>
      </c>
      <c r="W30" s="12">
        <v>159</v>
      </c>
      <c r="Y30" s="12">
        <v>378</v>
      </c>
      <c r="Z30" s="12">
        <v>157</v>
      </c>
      <c r="AA30" s="12">
        <v>23</v>
      </c>
      <c r="AC30" s="12">
        <v>311</v>
      </c>
      <c r="AD30" s="12">
        <v>100</v>
      </c>
      <c r="AE30" s="12">
        <v>0</v>
      </c>
      <c r="AG30" s="12">
        <v>2983</v>
      </c>
      <c r="AH30" s="12">
        <v>872</v>
      </c>
      <c r="AI30" s="12">
        <v>259</v>
      </c>
    </row>
    <row r="31" spans="1:35" x14ac:dyDescent="0.15">
      <c r="A31" s="12">
        <f t="shared" si="4"/>
        <v>12</v>
      </c>
      <c r="B31" s="19">
        <v>2</v>
      </c>
      <c r="C31" s="12">
        <v>3</v>
      </c>
      <c r="D31" s="12">
        <v>37</v>
      </c>
      <c r="F31" s="19">
        <v>28</v>
      </c>
      <c r="G31" s="12">
        <v>7975</v>
      </c>
      <c r="H31" s="12">
        <v>2391</v>
      </c>
      <c r="I31" s="12">
        <v>643</v>
      </c>
      <c r="J31" s="12">
        <v>23830</v>
      </c>
      <c r="K31" s="20" t="s">
        <v>374</v>
      </c>
      <c r="M31" s="12">
        <f t="shared" si="0"/>
        <v>1172</v>
      </c>
      <c r="N31" s="12">
        <f t="shared" si="1"/>
        <v>337</v>
      </c>
      <c r="O31" s="12">
        <f t="shared" si="2"/>
        <v>100</v>
      </c>
      <c r="Q31" s="12">
        <v>500</v>
      </c>
      <c r="R31" s="12">
        <v>149</v>
      </c>
      <c r="S31" s="12">
        <v>36</v>
      </c>
      <c r="U31" s="12">
        <v>2201</v>
      </c>
      <c r="V31" s="12">
        <v>663</v>
      </c>
      <c r="W31" s="12">
        <v>183</v>
      </c>
      <c r="Y31" s="12">
        <v>558</v>
      </c>
      <c r="Z31" s="12">
        <v>199</v>
      </c>
      <c r="AA31" s="12">
        <v>48</v>
      </c>
      <c r="AC31" s="12">
        <v>311</v>
      </c>
      <c r="AD31" s="12">
        <v>100</v>
      </c>
      <c r="AE31" s="12">
        <v>0</v>
      </c>
      <c r="AG31" s="12">
        <v>3233</v>
      </c>
      <c r="AH31" s="12">
        <v>943</v>
      </c>
      <c r="AI31" s="12">
        <v>276</v>
      </c>
    </row>
    <row r="32" spans="1:35" x14ac:dyDescent="0.15">
      <c r="A32" s="12">
        <f t="shared" si="4"/>
        <v>12</v>
      </c>
      <c r="B32" s="15">
        <v>3</v>
      </c>
      <c r="C32" s="12">
        <v>3</v>
      </c>
      <c r="D32" s="12">
        <v>37</v>
      </c>
      <c r="F32" s="19">
        <v>29</v>
      </c>
      <c r="G32" s="12">
        <v>8929</v>
      </c>
      <c r="H32" s="12">
        <v>2631</v>
      </c>
      <c r="I32" s="12">
        <v>726</v>
      </c>
      <c r="J32" s="12">
        <v>26587</v>
      </c>
      <c r="K32" s="20" t="s">
        <v>368</v>
      </c>
      <c r="M32" s="12">
        <f t="shared" si="0"/>
        <v>1260</v>
      </c>
      <c r="N32" s="12">
        <f t="shared" si="1"/>
        <v>362</v>
      </c>
      <c r="O32" s="12">
        <f t="shared" si="2"/>
        <v>107</v>
      </c>
      <c r="Q32" s="12">
        <v>500</v>
      </c>
      <c r="R32" s="12">
        <v>149</v>
      </c>
      <c r="S32" s="12">
        <v>36</v>
      </c>
      <c r="U32" s="12">
        <v>2301</v>
      </c>
      <c r="V32" s="12">
        <v>691</v>
      </c>
      <c r="W32" s="12">
        <v>191</v>
      </c>
      <c r="Y32" s="12">
        <v>673</v>
      </c>
      <c r="Z32" s="12">
        <v>199</v>
      </c>
      <c r="AA32" s="12">
        <v>55</v>
      </c>
      <c r="AC32" s="12">
        <v>311</v>
      </c>
      <c r="AD32" s="12">
        <v>100</v>
      </c>
      <c r="AE32" s="12">
        <v>0</v>
      </c>
      <c r="AG32" s="12">
        <v>3884</v>
      </c>
      <c r="AH32" s="12">
        <v>1130</v>
      </c>
      <c r="AI32" s="12">
        <v>337</v>
      </c>
    </row>
    <row r="33" spans="1:35" x14ac:dyDescent="0.15">
      <c r="A33" s="12">
        <f t="shared" si="4"/>
        <v>12</v>
      </c>
      <c r="B33" s="12">
        <v>3</v>
      </c>
      <c r="C33" s="12">
        <v>3</v>
      </c>
      <c r="D33" s="12">
        <v>37</v>
      </c>
      <c r="F33" s="19">
        <v>30</v>
      </c>
      <c r="G33" s="12">
        <v>9531</v>
      </c>
      <c r="H33" s="12">
        <v>2860</v>
      </c>
      <c r="I33" s="12">
        <v>762</v>
      </c>
      <c r="J33" s="12">
        <v>28412</v>
      </c>
      <c r="K33" s="20" t="s">
        <v>375</v>
      </c>
      <c r="M33" s="12">
        <f t="shared" si="0"/>
        <v>1348</v>
      </c>
      <c r="N33" s="12">
        <f t="shared" si="1"/>
        <v>387</v>
      </c>
      <c r="O33" s="12">
        <f t="shared" si="2"/>
        <v>115</v>
      </c>
      <c r="Q33" s="12">
        <v>500</v>
      </c>
      <c r="R33" s="12">
        <v>149</v>
      </c>
      <c r="S33" s="12">
        <v>36</v>
      </c>
      <c r="U33" s="12">
        <v>2627</v>
      </c>
      <c r="V33" s="12">
        <v>757</v>
      </c>
      <c r="W33" s="12">
        <v>207</v>
      </c>
      <c r="Y33" s="12">
        <v>727</v>
      </c>
      <c r="Z33" s="12">
        <v>214</v>
      </c>
      <c r="AA33" s="12">
        <v>60</v>
      </c>
      <c r="AC33" s="12">
        <v>311</v>
      </c>
      <c r="AD33" s="12">
        <v>200</v>
      </c>
      <c r="AE33" s="12">
        <v>0</v>
      </c>
      <c r="AG33" s="12">
        <v>4018</v>
      </c>
      <c r="AH33" s="12">
        <v>1153</v>
      </c>
      <c r="AI33" s="12">
        <v>344</v>
      </c>
    </row>
    <row r="34" spans="1:35" x14ac:dyDescent="0.15">
      <c r="A34" s="12">
        <f t="shared" ref="A34:A35" si="5">D34-37</f>
        <v>2</v>
      </c>
      <c r="B34" s="12">
        <v>3</v>
      </c>
      <c r="C34" s="12">
        <v>4</v>
      </c>
      <c r="D34" s="12">
        <v>39</v>
      </c>
      <c r="F34" s="19">
        <v>31</v>
      </c>
      <c r="G34" s="12">
        <v>10212</v>
      </c>
      <c r="H34" s="12">
        <v>3062</v>
      </c>
      <c r="I34" s="12">
        <v>817</v>
      </c>
      <c r="J34" s="12">
        <v>30438</v>
      </c>
      <c r="K34" s="20" t="s">
        <v>377</v>
      </c>
      <c r="M34" s="12">
        <f t="shared" si="0"/>
        <v>1440</v>
      </c>
      <c r="N34" s="12">
        <f t="shared" si="1"/>
        <v>413</v>
      </c>
      <c r="O34" s="12">
        <f t="shared" si="2"/>
        <v>122</v>
      </c>
      <c r="Q34" s="12">
        <v>500</v>
      </c>
      <c r="R34" s="12">
        <v>149</v>
      </c>
      <c r="S34" s="12">
        <v>36</v>
      </c>
      <c r="U34" s="12">
        <v>2737</v>
      </c>
      <c r="V34" s="12">
        <v>789</v>
      </c>
      <c r="W34" s="12">
        <v>217</v>
      </c>
      <c r="Y34" s="12">
        <v>793</v>
      </c>
      <c r="Z34" s="12">
        <v>224</v>
      </c>
      <c r="AA34" s="12">
        <v>62</v>
      </c>
      <c r="AC34" s="12">
        <v>311</v>
      </c>
      <c r="AD34" s="12">
        <v>200</v>
      </c>
      <c r="AE34" s="12">
        <v>0</v>
      </c>
      <c r="AG34" s="12">
        <v>4431</v>
      </c>
      <c r="AH34" s="12">
        <v>1287</v>
      </c>
      <c r="AI34" s="12">
        <v>380</v>
      </c>
    </row>
    <row r="35" spans="1:35" x14ac:dyDescent="0.15">
      <c r="A35" s="12">
        <f t="shared" si="5"/>
        <v>3</v>
      </c>
      <c r="B35" s="19">
        <v>3</v>
      </c>
      <c r="C35" s="12">
        <v>4</v>
      </c>
      <c r="D35" s="12">
        <v>40</v>
      </c>
      <c r="F35" s="19">
        <v>32</v>
      </c>
      <c r="G35" s="12">
        <v>10886</v>
      </c>
      <c r="H35" s="12">
        <v>3217</v>
      </c>
      <c r="I35" s="12">
        <v>872</v>
      </c>
      <c r="J35" s="12">
        <v>32289</v>
      </c>
      <c r="K35" s="20" t="s">
        <v>379</v>
      </c>
      <c r="M35" s="12">
        <f t="shared" si="0"/>
        <v>1598</v>
      </c>
      <c r="N35" s="12">
        <f t="shared" si="1"/>
        <v>441</v>
      </c>
      <c r="O35" s="12">
        <f t="shared" si="2"/>
        <v>130</v>
      </c>
      <c r="Q35" s="12">
        <v>621</v>
      </c>
      <c r="R35" s="12">
        <v>186</v>
      </c>
      <c r="S35" s="12">
        <v>48</v>
      </c>
      <c r="U35" s="12">
        <v>2992</v>
      </c>
      <c r="V35" s="12">
        <v>847</v>
      </c>
      <c r="W35" s="12">
        <v>237</v>
      </c>
      <c r="Y35" s="12">
        <v>793</v>
      </c>
      <c r="Z35" s="12">
        <v>232</v>
      </c>
      <c r="AA35" s="12">
        <v>65</v>
      </c>
      <c r="AC35" s="12">
        <v>311</v>
      </c>
      <c r="AD35" s="12">
        <v>200</v>
      </c>
      <c r="AE35" s="12">
        <v>0</v>
      </c>
      <c r="AG35" s="12">
        <v>4571</v>
      </c>
      <c r="AH35" s="12">
        <v>1311</v>
      </c>
      <c r="AI35" s="12">
        <v>392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9"/>
  <sheetViews>
    <sheetView workbookViewId="0">
      <selection activeCell="A9" sqref="A9:XFD9"/>
    </sheetView>
  </sheetViews>
  <sheetFormatPr defaultColWidth="7.25" defaultRowHeight="12" x14ac:dyDescent="0.15"/>
  <cols>
    <col min="1" max="16384" width="7.25" style="27"/>
  </cols>
  <sheetData>
    <row r="2" spans="2:36" x14ac:dyDescent="0.15">
      <c r="B2" s="32" t="s">
        <v>561</v>
      </c>
      <c r="L2" s="27" t="s">
        <v>521</v>
      </c>
      <c r="M2" s="27" t="s">
        <v>124</v>
      </c>
      <c r="Q2" s="27" t="s">
        <v>289</v>
      </c>
      <c r="R2" s="27" t="s">
        <v>523</v>
      </c>
      <c r="V2" s="27" t="s">
        <v>528</v>
      </c>
      <c r="W2" s="27" t="s">
        <v>529</v>
      </c>
      <c r="AA2" s="27" t="s">
        <v>317</v>
      </c>
      <c r="AB2" s="27" t="s">
        <v>532</v>
      </c>
      <c r="AF2" s="27" t="s">
        <v>533</v>
      </c>
      <c r="AG2" s="27" t="s">
        <v>534</v>
      </c>
    </row>
    <row r="3" spans="2:36" x14ac:dyDescent="0.15">
      <c r="B3" s="27" t="s">
        <v>132</v>
      </c>
      <c r="C3" s="27" t="s">
        <v>541</v>
      </c>
      <c r="D3" s="27" t="s">
        <v>180</v>
      </c>
      <c r="E3" s="27" t="s">
        <v>518</v>
      </c>
      <c r="F3" s="27" t="s">
        <v>142</v>
      </c>
      <c r="G3" s="27" t="s">
        <v>520</v>
      </c>
      <c r="L3" s="27" t="s">
        <v>180</v>
      </c>
      <c r="M3" s="27" t="s">
        <v>518</v>
      </c>
      <c r="N3" s="27" t="s">
        <v>142</v>
      </c>
      <c r="O3" s="27" t="s">
        <v>520</v>
      </c>
      <c r="Q3" s="27" t="s">
        <v>180</v>
      </c>
      <c r="R3" s="27" t="s">
        <v>518</v>
      </c>
      <c r="S3" s="27" t="s">
        <v>142</v>
      </c>
      <c r="T3" s="27" t="s">
        <v>520</v>
      </c>
      <c r="V3" s="27" t="s">
        <v>180</v>
      </c>
      <c r="W3" s="27" t="s">
        <v>518</v>
      </c>
      <c r="X3" s="27" t="s">
        <v>142</v>
      </c>
      <c r="Y3" s="27" t="s">
        <v>520</v>
      </c>
      <c r="AA3" s="27" t="s">
        <v>180</v>
      </c>
      <c r="AB3" s="27" t="s">
        <v>518</v>
      </c>
      <c r="AC3" s="27" t="s">
        <v>142</v>
      </c>
      <c r="AD3" s="27" t="s">
        <v>520</v>
      </c>
      <c r="AF3" s="27" t="s">
        <v>180</v>
      </c>
      <c r="AG3" s="27" t="s">
        <v>518</v>
      </c>
      <c r="AH3" s="27" t="s">
        <v>142</v>
      </c>
      <c r="AI3" s="27" t="s">
        <v>520</v>
      </c>
    </row>
    <row r="4" spans="2:36" x14ac:dyDescent="0.15">
      <c r="B4" s="27">
        <v>1</v>
      </c>
      <c r="C4" s="27">
        <v>28</v>
      </c>
      <c r="D4" s="27">
        <v>358</v>
      </c>
      <c r="E4" s="27">
        <v>258</v>
      </c>
      <c r="F4" s="27">
        <v>2787</v>
      </c>
      <c r="G4" s="27">
        <v>537</v>
      </c>
      <c r="I4" s="27" t="s">
        <v>624</v>
      </c>
      <c r="L4" s="27">
        <f>L5+L5-L6</f>
        <v>421</v>
      </c>
      <c r="M4" s="27">
        <f t="shared" ref="M4" si="0">M5+M5-M6</f>
        <v>286</v>
      </c>
      <c r="N4" s="27">
        <f t="shared" ref="N4" si="1">N5+N5-N6</f>
        <v>3216</v>
      </c>
      <c r="O4" s="27">
        <f t="shared" ref="O4" si="2">O5+O5-O6</f>
        <v>611</v>
      </c>
      <c r="Q4" s="27">
        <f t="shared" ref="Q4:Q11" si="3">Q5+Q5-Q6</f>
        <v>477</v>
      </c>
      <c r="R4" s="27">
        <f t="shared" ref="R4" si="4">R5+R5-R6</f>
        <v>306</v>
      </c>
      <c r="S4" s="27">
        <f t="shared" ref="S4" si="5">S5+S5-S6</f>
        <v>3662</v>
      </c>
      <c r="T4" s="27">
        <f t="shared" ref="T4" si="6">T5+T5-T6</f>
        <v>683</v>
      </c>
      <c r="V4" s="27">
        <f t="shared" ref="V4:V14" si="7">V5+V5-V6</f>
        <v>541</v>
      </c>
      <c r="W4" s="27">
        <f t="shared" ref="W4:W6" si="8">W5+W5-W6</f>
        <v>343</v>
      </c>
      <c r="X4" s="27">
        <f t="shared" ref="X4:X6" si="9">X5+X5-X6</f>
        <v>4084</v>
      </c>
      <c r="Y4" s="27">
        <f t="shared" ref="Y4:Y6" si="10">Y5+Y5-Y6</f>
        <v>754</v>
      </c>
      <c r="AA4" s="27">
        <f>AA5+AA5-AA6</f>
        <v>726</v>
      </c>
      <c r="AB4" s="27">
        <f t="shared" ref="AB4:AB5" si="11">AB5+AB5-AB6</f>
        <v>424</v>
      </c>
      <c r="AC4" s="27">
        <f t="shared" ref="AC4:AC5" si="12">AC5+AC5-AC6</f>
        <v>5362</v>
      </c>
      <c r="AD4" s="27">
        <f t="shared" ref="AD4:AD5" si="13">AD5+AD5-AD6</f>
        <v>981</v>
      </c>
      <c r="AF4" s="27">
        <f>AF5+AF5-AF6</f>
        <v>893</v>
      </c>
      <c r="AG4" s="27">
        <f t="shared" ref="AG4:AG18" si="14">AG5+AG5-AG6</f>
        <v>506</v>
      </c>
      <c r="AH4" s="27">
        <f t="shared" ref="AH4:AH18" si="15">AH5+AH5-AH6</f>
        <v>6626</v>
      </c>
      <c r="AI4" s="27">
        <f t="shared" ref="AI4:AI18" si="16">AI5+AI5-AI6</f>
        <v>1196</v>
      </c>
    </row>
    <row r="5" spans="2:36" x14ac:dyDescent="0.15">
      <c r="B5" s="27">
        <v>2</v>
      </c>
      <c r="C5" s="27">
        <v>56</v>
      </c>
      <c r="D5" s="27">
        <v>370</v>
      </c>
      <c r="E5" s="27">
        <v>263</v>
      </c>
      <c r="F5" s="27">
        <v>2870</v>
      </c>
      <c r="G5" s="27">
        <v>551</v>
      </c>
      <c r="I5" s="27" t="s">
        <v>624</v>
      </c>
      <c r="L5" s="27">
        <f>L6+L6-L7</f>
        <v>435</v>
      </c>
      <c r="M5" s="27">
        <f t="shared" ref="M5" si="17">M6+M6-M7</f>
        <v>292</v>
      </c>
      <c r="N5" s="27">
        <f t="shared" ref="N5" si="18">N6+N6-N7</f>
        <v>3317</v>
      </c>
      <c r="O5" s="27">
        <f t="shared" ref="O5" si="19">O6+O6-O7</f>
        <v>628</v>
      </c>
      <c r="P5" s="27">
        <f>O5-O4</f>
        <v>17</v>
      </c>
      <c r="Q5" s="27">
        <f t="shared" si="3"/>
        <v>494</v>
      </c>
      <c r="R5" s="27">
        <f t="shared" ref="R5" si="20">R6+R6-R7</f>
        <v>314</v>
      </c>
      <c r="S5" s="27">
        <f t="shared" ref="S5" si="21">S6+S6-S7</f>
        <v>3778</v>
      </c>
      <c r="T5" s="27">
        <f t="shared" ref="T5" si="22">T6+T6-T7</f>
        <v>703</v>
      </c>
      <c r="U5" s="27">
        <f>T5-T4</f>
        <v>20</v>
      </c>
      <c r="V5" s="27">
        <f t="shared" si="7"/>
        <v>560</v>
      </c>
      <c r="W5" s="27">
        <f t="shared" si="8"/>
        <v>351</v>
      </c>
      <c r="X5" s="27">
        <f t="shared" si="9"/>
        <v>4218</v>
      </c>
      <c r="Y5" s="27">
        <f t="shared" si="10"/>
        <v>777</v>
      </c>
      <c r="Z5" s="27">
        <f>Y5-Y4</f>
        <v>23</v>
      </c>
      <c r="AA5" s="27">
        <f>AA6+AA6-AA7</f>
        <v>747</v>
      </c>
      <c r="AB5" s="27">
        <f t="shared" si="11"/>
        <v>433</v>
      </c>
      <c r="AC5" s="27">
        <f t="shared" si="12"/>
        <v>5512</v>
      </c>
      <c r="AD5" s="27">
        <f t="shared" si="13"/>
        <v>1006</v>
      </c>
      <c r="AE5" s="27">
        <f>AD5-AD4</f>
        <v>25</v>
      </c>
      <c r="AF5" s="27">
        <f>AF6+AF6-AF7</f>
        <v>917</v>
      </c>
      <c r="AG5" s="27">
        <f t="shared" si="14"/>
        <v>516</v>
      </c>
      <c r="AH5" s="27">
        <f t="shared" si="15"/>
        <v>6793</v>
      </c>
      <c r="AI5" s="27">
        <f t="shared" si="16"/>
        <v>1224</v>
      </c>
      <c r="AJ5" s="27">
        <f>AI5-AI4</f>
        <v>28</v>
      </c>
    </row>
    <row r="6" spans="2:36" x14ac:dyDescent="0.15">
      <c r="B6" s="27">
        <v>3</v>
      </c>
      <c r="C6" s="27">
        <v>84</v>
      </c>
      <c r="D6" s="27">
        <v>382</v>
      </c>
      <c r="E6" s="27">
        <v>268</v>
      </c>
      <c r="F6" s="27">
        <v>2953</v>
      </c>
      <c r="G6" s="27">
        <v>565</v>
      </c>
      <c r="I6" s="27" t="s">
        <v>625</v>
      </c>
      <c r="L6" s="27">
        <f>L7+L7-L8</f>
        <v>449</v>
      </c>
      <c r="M6" s="27">
        <f t="shared" ref="M6" si="23">M7+M7-M8</f>
        <v>298</v>
      </c>
      <c r="N6" s="27">
        <f t="shared" ref="N6" si="24">N7+N7-N8</f>
        <v>3418</v>
      </c>
      <c r="O6" s="27">
        <f t="shared" ref="O6" si="25">O7+O7-O8</f>
        <v>645</v>
      </c>
      <c r="P6" s="27">
        <f t="shared" ref="P6:P34" si="26">O6-O5</f>
        <v>17</v>
      </c>
      <c r="Q6" s="27">
        <f t="shared" si="3"/>
        <v>511</v>
      </c>
      <c r="R6" s="27">
        <f t="shared" ref="R6" si="27">R7+R7-R8</f>
        <v>322</v>
      </c>
      <c r="S6" s="27">
        <f t="shared" ref="S6" si="28">S7+S7-S8</f>
        <v>3894</v>
      </c>
      <c r="T6" s="27">
        <f t="shared" ref="T6" si="29">T7+T7-T8</f>
        <v>723</v>
      </c>
      <c r="U6" s="27">
        <f t="shared" ref="U6:U34" si="30">T6-T5</f>
        <v>20</v>
      </c>
      <c r="V6" s="27">
        <f t="shared" si="7"/>
        <v>579</v>
      </c>
      <c r="W6" s="27">
        <f t="shared" si="8"/>
        <v>359</v>
      </c>
      <c r="X6" s="27">
        <f t="shared" si="9"/>
        <v>4352</v>
      </c>
      <c r="Y6" s="27">
        <f t="shared" si="10"/>
        <v>800</v>
      </c>
      <c r="Z6" s="27">
        <f t="shared" ref="Z6:Z34" si="31">Y6-Y5</f>
        <v>23</v>
      </c>
      <c r="AA6" s="27">
        <f t="shared" ref="AA6:AA16" si="32">AA7+AA7-AA8</f>
        <v>768</v>
      </c>
      <c r="AB6" s="27">
        <f t="shared" ref="AB6:AB16" si="33">AB7+AB7-AB8</f>
        <v>442</v>
      </c>
      <c r="AC6" s="27">
        <f t="shared" ref="AC6:AC16" si="34">AC7+AC7-AC8</f>
        <v>5662</v>
      </c>
      <c r="AD6" s="27">
        <f t="shared" ref="AD6:AD16" si="35">AD7+AD7-AD8</f>
        <v>1031</v>
      </c>
      <c r="AE6" s="27">
        <f t="shared" ref="AE6:AE34" si="36">AD6-AD5</f>
        <v>25</v>
      </c>
      <c r="AF6" s="27">
        <f t="shared" ref="AF6:AF16" si="37">AF7+AF7-AF8</f>
        <v>941</v>
      </c>
      <c r="AG6" s="27">
        <f t="shared" si="14"/>
        <v>526</v>
      </c>
      <c r="AH6" s="27">
        <f t="shared" si="15"/>
        <v>6960</v>
      </c>
      <c r="AI6" s="27">
        <f t="shared" si="16"/>
        <v>1252</v>
      </c>
      <c r="AJ6" s="27">
        <f t="shared" ref="AJ6:AJ34" si="38">AI6-AI5</f>
        <v>28</v>
      </c>
    </row>
    <row r="7" spans="2:36" x14ac:dyDescent="0.15">
      <c r="B7" s="27">
        <v>4</v>
      </c>
      <c r="C7" s="27">
        <v>112</v>
      </c>
      <c r="D7" s="27">
        <v>394</v>
      </c>
      <c r="E7" s="27">
        <v>273</v>
      </c>
      <c r="F7" s="27">
        <v>3037</v>
      </c>
      <c r="G7" s="27">
        <v>580</v>
      </c>
      <c r="I7" s="27" t="s">
        <v>625</v>
      </c>
      <c r="L7" s="27">
        <f>L8+L8-L9</f>
        <v>463</v>
      </c>
      <c r="M7" s="27">
        <f t="shared" ref="M7:O7" si="39">M8+M8-M9</f>
        <v>304</v>
      </c>
      <c r="N7" s="27">
        <f t="shared" si="39"/>
        <v>3519</v>
      </c>
      <c r="O7" s="27">
        <f t="shared" si="39"/>
        <v>662</v>
      </c>
      <c r="P7" s="27">
        <f t="shared" si="26"/>
        <v>17</v>
      </c>
      <c r="Q7" s="27">
        <f t="shared" si="3"/>
        <v>528</v>
      </c>
      <c r="R7" s="27">
        <f t="shared" ref="R7" si="40">R8+R8-R9</f>
        <v>330</v>
      </c>
      <c r="S7" s="27">
        <f t="shared" ref="S7" si="41">S8+S8-S9</f>
        <v>4010</v>
      </c>
      <c r="T7" s="27">
        <f t="shared" ref="T7" si="42">T8+T8-T9</f>
        <v>743</v>
      </c>
      <c r="U7" s="27">
        <f t="shared" si="30"/>
        <v>20</v>
      </c>
      <c r="V7" s="27">
        <f t="shared" si="7"/>
        <v>598</v>
      </c>
      <c r="W7" s="27">
        <f t="shared" ref="W7:W8" si="43">W8+W8-W9</f>
        <v>367</v>
      </c>
      <c r="X7" s="27">
        <f t="shared" ref="X7:X8" si="44">X8+X8-X9</f>
        <v>4486</v>
      </c>
      <c r="Y7" s="27">
        <f t="shared" ref="Y7:Y8" si="45">Y8+Y8-Y9</f>
        <v>823</v>
      </c>
      <c r="Z7" s="27">
        <f t="shared" si="31"/>
        <v>23</v>
      </c>
      <c r="AA7" s="27">
        <f t="shared" si="32"/>
        <v>789</v>
      </c>
      <c r="AB7" s="27">
        <f t="shared" si="33"/>
        <v>451</v>
      </c>
      <c r="AC7" s="27">
        <f t="shared" si="34"/>
        <v>5812</v>
      </c>
      <c r="AD7" s="27">
        <f t="shared" si="35"/>
        <v>1056</v>
      </c>
      <c r="AE7" s="27">
        <f t="shared" si="36"/>
        <v>25</v>
      </c>
      <c r="AF7" s="27">
        <f t="shared" si="37"/>
        <v>965</v>
      </c>
      <c r="AG7" s="27">
        <f t="shared" si="14"/>
        <v>536</v>
      </c>
      <c r="AH7" s="27">
        <f t="shared" si="15"/>
        <v>7127</v>
      </c>
      <c r="AI7" s="27">
        <f t="shared" si="16"/>
        <v>1280</v>
      </c>
      <c r="AJ7" s="27">
        <f t="shared" si="38"/>
        <v>28</v>
      </c>
    </row>
    <row r="8" spans="2:36" x14ac:dyDescent="0.15">
      <c r="B8" s="27">
        <v>5</v>
      </c>
      <c r="C8" s="27">
        <v>140</v>
      </c>
      <c r="D8" s="27">
        <v>406</v>
      </c>
      <c r="E8" s="27">
        <v>279</v>
      </c>
      <c r="F8" s="27">
        <v>3120</v>
      </c>
      <c r="G8" s="27">
        <v>594</v>
      </c>
      <c r="I8" s="27" t="s">
        <v>625</v>
      </c>
      <c r="L8" s="27">
        <f>L9+L9-D10</f>
        <v>477</v>
      </c>
      <c r="M8" s="27">
        <f t="shared" ref="M8:O8" si="46">M9+M9-E10</f>
        <v>310</v>
      </c>
      <c r="N8" s="27">
        <f t="shared" si="46"/>
        <v>3620</v>
      </c>
      <c r="O8" s="27">
        <f t="shared" si="46"/>
        <v>679</v>
      </c>
      <c r="P8" s="27">
        <f t="shared" si="26"/>
        <v>17</v>
      </c>
      <c r="Q8" s="27">
        <f t="shared" si="3"/>
        <v>545</v>
      </c>
      <c r="R8" s="27">
        <f t="shared" ref="R8" si="47">R9+R9-R10</f>
        <v>338</v>
      </c>
      <c r="S8" s="27">
        <f t="shared" ref="S8" si="48">S9+S9-S10</f>
        <v>4126</v>
      </c>
      <c r="T8" s="27">
        <f t="shared" ref="T8" si="49">T9+T9-T10</f>
        <v>763</v>
      </c>
      <c r="U8" s="27">
        <f t="shared" si="30"/>
        <v>20</v>
      </c>
      <c r="V8" s="27">
        <f t="shared" si="7"/>
        <v>617</v>
      </c>
      <c r="W8" s="27">
        <f t="shared" si="43"/>
        <v>375</v>
      </c>
      <c r="X8" s="27">
        <f t="shared" si="44"/>
        <v>4620</v>
      </c>
      <c r="Y8" s="27">
        <f t="shared" si="45"/>
        <v>846</v>
      </c>
      <c r="Z8" s="27">
        <f t="shared" si="31"/>
        <v>23</v>
      </c>
      <c r="AA8" s="27">
        <f t="shared" si="32"/>
        <v>810</v>
      </c>
      <c r="AB8" s="27">
        <f t="shared" si="33"/>
        <v>460</v>
      </c>
      <c r="AC8" s="27">
        <f t="shared" si="34"/>
        <v>5962</v>
      </c>
      <c r="AD8" s="27">
        <f t="shared" si="35"/>
        <v>1081</v>
      </c>
      <c r="AE8" s="27">
        <f t="shared" si="36"/>
        <v>25</v>
      </c>
      <c r="AF8" s="27">
        <f t="shared" si="37"/>
        <v>989</v>
      </c>
      <c r="AG8" s="27">
        <f t="shared" si="14"/>
        <v>546</v>
      </c>
      <c r="AH8" s="27">
        <f t="shared" si="15"/>
        <v>7294</v>
      </c>
      <c r="AI8" s="27">
        <f t="shared" si="16"/>
        <v>1308</v>
      </c>
      <c r="AJ8" s="27">
        <f t="shared" si="38"/>
        <v>28</v>
      </c>
    </row>
    <row r="9" spans="2:36" x14ac:dyDescent="0.15">
      <c r="B9" s="27">
        <v>6</v>
      </c>
      <c r="C9" s="27">
        <v>168</v>
      </c>
      <c r="D9" s="27">
        <v>418</v>
      </c>
      <c r="E9" s="27">
        <v>284</v>
      </c>
      <c r="F9" s="27">
        <v>3204</v>
      </c>
      <c r="G9" s="27">
        <v>608</v>
      </c>
      <c r="I9" s="27" t="s">
        <v>626</v>
      </c>
      <c r="L9" s="35">
        <v>491</v>
      </c>
      <c r="M9" s="35">
        <v>316</v>
      </c>
      <c r="N9" s="35">
        <v>3721</v>
      </c>
      <c r="O9" s="35">
        <v>696</v>
      </c>
      <c r="P9" s="27">
        <f t="shared" si="26"/>
        <v>17</v>
      </c>
      <c r="Q9" s="27">
        <f t="shared" si="3"/>
        <v>562</v>
      </c>
      <c r="R9" s="27">
        <f t="shared" ref="R9" si="50">R10+R10-R11</f>
        <v>346</v>
      </c>
      <c r="S9" s="27">
        <f t="shared" ref="S9" si="51">S10+S10-S11</f>
        <v>4242</v>
      </c>
      <c r="T9" s="27">
        <f t="shared" ref="T9" si="52">T10+T10-T11</f>
        <v>783</v>
      </c>
      <c r="U9" s="27">
        <f t="shared" si="30"/>
        <v>20</v>
      </c>
      <c r="V9" s="27">
        <f t="shared" si="7"/>
        <v>636</v>
      </c>
      <c r="W9" s="27">
        <f t="shared" ref="W9:W11" si="53">W10+W10-W11</f>
        <v>383</v>
      </c>
      <c r="X9" s="27">
        <f t="shared" ref="X9:X11" si="54">X10+X10-X11</f>
        <v>4754</v>
      </c>
      <c r="Y9" s="27">
        <f t="shared" ref="Y9:Y11" si="55">Y10+Y10-Y11</f>
        <v>869</v>
      </c>
      <c r="Z9" s="27">
        <f t="shared" si="31"/>
        <v>23</v>
      </c>
      <c r="AA9" s="27">
        <f t="shared" si="32"/>
        <v>831</v>
      </c>
      <c r="AB9" s="27">
        <f t="shared" si="33"/>
        <v>469</v>
      </c>
      <c r="AC9" s="27">
        <f t="shared" si="34"/>
        <v>6112</v>
      </c>
      <c r="AD9" s="27">
        <f t="shared" si="35"/>
        <v>1106</v>
      </c>
      <c r="AE9" s="27">
        <f t="shared" si="36"/>
        <v>25</v>
      </c>
      <c r="AF9" s="27">
        <f t="shared" si="37"/>
        <v>1013</v>
      </c>
      <c r="AG9" s="27">
        <f t="shared" si="14"/>
        <v>556</v>
      </c>
      <c r="AH9" s="27">
        <f t="shared" si="15"/>
        <v>7461</v>
      </c>
      <c r="AI9" s="27">
        <f t="shared" si="16"/>
        <v>1336</v>
      </c>
      <c r="AJ9" s="27">
        <f t="shared" si="38"/>
        <v>28</v>
      </c>
    </row>
    <row r="10" spans="2:36" x14ac:dyDescent="0.15">
      <c r="B10" s="27">
        <v>7</v>
      </c>
      <c r="C10" s="27">
        <v>210</v>
      </c>
      <c r="D10" s="27">
        <v>505</v>
      </c>
      <c r="E10" s="27">
        <v>322</v>
      </c>
      <c r="F10" s="27">
        <v>3822</v>
      </c>
      <c r="G10" s="27">
        <v>713</v>
      </c>
      <c r="I10" s="27" t="s">
        <v>626</v>
      </c>
      <c r="L10" s="27">
        <f>L9+L9-L8</f>
        <v>505</v>
      </c>
      <c r="M10" s="27">
        <f t="shared" ref="M10:O10" si="56">M9+M9-M8</f>
        <v>322</v>
      </c>
      <c r="N10" s="27">
        <f t="shared" si="56"/>
        <v>3822</v>
      </c>
      <c r="O10" s="27">
        <f t="shared" si="56"/>
        <v>713</v>
      </c>
      <c r="P10" s="27">
        <f t="shared" si="26"/>
        <v>17</v>
      </c>
      <c r="Q10" s="27">
        <f t="shared" si="3"/>
        <v>579</v>
      </c>
      <c r="R10" s="27">
        <f t="shared" ref="R10" si="57">R11+R11-R12</f>
        <v>354</v>
      </c>
      <c r="S10" s="27">
        <f t="shared" ref="S10" si="58">S11+S11-S12</f>
        <v>4358</v>
      </c>
      <c r="T10" s="27">
        <f t="shared" ref="T10" si="59">T11+T11-T12</f>
        <v>803</v>
      </c>
      <c r="U10" s="27">
        <f t="shared" si="30"/>
        <v>20</v>
      </c>
      <c r="V10" s="27">
        <f t="shared" si="7"/>
        <v>655</v>
      </c>
      <c r="W10" s="27">
        <f t="shared" si="53"/>
        <v>391</v>
      </c>
      <c r="X10" s="27">
        <f t="shared" si="54"/>
        <v>4888</v>
      </c>
      <c r="Y10" s="27">
        <f t="shared" si="55"/>
        <v>892</v>
      </c>
      <c r="Z10" s="27">
        <f t="shared" si="31"/>
        <v>23</v>
      </c>
      <c r="AA10" s="27">
        <f t="shared" si="32"/>
        <v>852</v>
      </c>
      <c r="AB10" s="27">
        <f t="shared" si="33"/>
        <v>478</v>
      </c>
      <c r="AC10" s="27">
        <f t="shared" si="34"/>
        <v>6262</v>
      </c>
      <c r="AD10" s="27">
        <f t="shared" si="35"/>
        <v>1131</v>
      </c>
      <c r="AE10" s="27">
        <f t="shared" si="36"/>
        <v>25</v>
      </c>
      <c r="AF10" s="27">
        <f t="shared" si="37"/>
        <v>1037</v>
      </c>
      <c r="AG10" s="27">
        <f t="shared" si="14"/>
        <v>566</v>
      </c>
      <c r="AH10" s="27">
        <f t="shared" si="15"/>
        <v>7628</v>
      </c>
      <c r="AI10" s="27">
        <f t="shared" si="16"/>
        <v>1364</v>
      </c>
      <c r="AJ10" s="27">
        <f t="shared" si="38"/>
        <v>28</v>
      </c>
    </row>
    <row r="11" spans="2:36" x14ac:dyDescent="0.15">
      <c r="B11" s="27">
        <v>8</v>
      </c>
      <c r="C11" s="27">
        <v>280</v>
      </c>
      <c r="D11" s="27">
        <v>519</v>
      </c>
      <c r="E11" s="27">
        <v>329</v>
      </c>
      <c r="F11" s="27">
        <v>3922</v>
      </c>
      <c r="G11" s="27">
        <v>730</v>
      </c>
      <c r="I11" s="27" t="s">
        <v>627</v>
      </c>
      <c r="L11" s="27">
        <f>L10+L10-L9</f>
        <v>519</v>
      </c>
      <c r="M11" s="27">
        <f t="shared" ref="M11" si="60">M10+M10-M9</f>
        <v>328</v>
      </c>
      <c r="N11" s="27">
        <f t="shared" ref="N11" si="61">N10+N10-N9</f>
        <v>3923</v>
      </c>
      <c r="O11" s="27">
        <f t="shared" ref="O11" si="62">O10+O10-O9</f>
        <v>730</v>
      </c>
      <c r="P11" s="27">
        <f t="shared" si="26"/>
        <v>17</v>
      </c>
      <c r="Q11" s="27">
        <f t="shared" si="3"/>
        <v>596</v>
      </c>
      <c r="R11" s="27">
        <f t="shared" ref="R11" si="63">R12+R12-R13</f>
        <v>362</v>
      </c>
      <c r="S11" s="27">
        <f t="shared" ref="S11" si="64">S12+S12-S13</f>
        <v>4474</v>
      </c>
      <c r="T11" s="27">
        <f t="shared" ref="T11" si="65">T12+T12-T13</f>
        <v>823</v>
      </c>
      <c r="U11" s="27">
        <f t="shared" si="30"/>
        <v>20</v>
      </c>
      <c r="V11" s="27">
        <f t="shared" si="7"/>
        <v>674</v>
      </c>
      <c r="W11" s="27">
        <f t="shared" si="53"/>
        <v>399</v>
      </c>
      <c r="X11" s="27">
        <f t="shared" si="54"/>
        <v>5022</v>
      </c>
      <c r="Y11" s="27">
        <f t="shared" si="55"/>
        <v>915</v>
      </c>
      <c r="Z11" s="27">
        <f t="shared" si="31"/>
        <v>23</v>
      </c>
      <c r="AA11" s="27">
        <f t="shared" si="32"/>
        <v>873</v>
      </c>
      <c r="AB11" s="27">
        <f t="shared" si="33"/>
        <v>487</v>
      </c>
      <c r="AC11" s="27">
        <f t="shared" si="34"/>
        <v>6412</v>
      </c>
      <c r="AD11" s="27">
        <f t="shared" si="35"/>
        <v>1156</v>
      </c>
      <c r="AE11" s="27">
        <f t="shared" si="36"/>
        <v>25</v>
      </c>
      <c r="AF11" s="27">
        <f t="shared" si="37"/>
        <v>1061</v>
      </c>
      <c r="AG11" s="27">
        <f t="shared" si="14"/>
        <v>576</v>
      </c>
      <c r="AH11" s="27">
        <f t="shared" si="15"/>
        <v>7795</v>
      </c>
      <c r="AI11" s="27">
        <f t="shared" si="16"/>
        <v>1392</v>
      </c>
      <c r="AJ11" s="27">
        <f t="shared" si="38"/>
        <v>28</v>
      </c>
    </row>
    <row r="12" spans="2:36" x14ac:dyDescent="0.15">
      <c r="B12" s="27">
        <v>9</v>
      </c>
      <c r="C12" s="27">
        <v>420</v>
      </c>
      <c r="D12" s="27">
        <v>533</v>
      </c>
      <c r="E12" s="27">
        <v>335</v>
      </c>
      <c r="F12" s="27">
        <v>4022</v>
      </c>
      <c r="G12" s="27">
        <v>747</v>
      </c>
      <c r="I12" s="27" t="s">
        <v>627</v>
      </c>
      <c r="L12" s="27">
        <f t="shared" ref="L12:L34" si="66">L11+L11-L10</f>
        <v>533</v>
      </c>
      <c r="M12" s="27">
        <f t="shared" ref="M12:M34" si="67">M11+M11-M10</f>
        <v>334</v>
      </c>
      <c r="N12" s="27">
        <f t="shared" ref="N12:N34" si="68">N11+N11-N10</f>
        <v>4024</v>
      </c>
      <c r="O12" s="27">
        <f t="shared" ref="O12:O34" si="69">O11+O11-O10</f>
        <v>747</v>
      </c>
      <c r="P12" s="27">
        <f t="shared" si="26"/>
        <v>17</v>
      </c>
      <c r="Q12" s="35">
        <v>613</v>
      </c>
      <c r="R12" s="35">
        <v>370</v>
      </c>
      <c r="S12" s="35">
        <v>4590</v>
      </c>
      <c r="T12" s="35">
        <v>843</v>
      </c>
      <c r="U12" s="27">
        <f t="shared" si="30"/>
        <v>20</v>
      </c>
      <c r="V12" s="27">
        <f t="shared" si="7"/>
        <v>693</v>
      </c>
      <c r="W12" s="27">
        <f t="shared" ref="W12" si="70">W13+W13-W14</f>
        <v>407</v>
      </c>
      <c r="X12" s="27">
        <f t="shared" ref="X12" si="71">X13+X13-X14</f>
        <v>5156</v>
      </c>
      <c r="Y12" s="27">
        <f t="shared" ref="Y12" si="72">Y13+Y13-Y14</f>
        <v>938</v>
      </c>
      <c r="Z12" s="27">
        <f t="shared" si="31"/>
        <v>23</v>
      </c>
      <c r="AA12" s="27">
        <f t="shared" si="32"/>
        <v>894</v>
      </c>
      <c r="AB12" s="27">
        <f t="shared" si="33"/>
        <v>496</v>
      </c>
      <c r="AC12" s="27">
        <f t="shared" si="34"/>
        <v>6562</v>
      </c>
      <c r="AD12" s="27">
        <f t="shared" si="35"/>
        <v>1181</v>
      </c>
      <c r="AE12" s="27">
        <f t="shared" si="36"/>
        <v>25</v>
      </c>
      <c r="AF12" s="27">
        <f t="shared" si="37"/>
        <v>1085</v>
      </c>
      <c r="AG12" s="27">
        <f t="shared" si="14"/>
        <v>586</v>
      </c>
      <c r="AH12" s="27">
        <f t="shared" si="15"/>
        <v>7962</v>
      </c>
      <c r="AI12" s="27">
        <f t="shared" si="16"/>
        <v>1420</v>
      </c>
      <c r="AJ12" s="27">
        <f t="shared" si="38"/>
        <v>28</v>
      </c>
    </row>
    <row r="13" spans="2:36" x14ac:dyDescent="0.15">
      <c r="B13" s="27">
        <v>10</v>
      </c>
      <c r="C13" s="27">
        <v>560</v>
      </c>
      <c r="D13" s="27">
        <v>630</v>
      </c>
      <c r="E13" s="27">
        <v>378</v>
      </c>
      <c r="F13" s="27">
        <v>4706</v>
      </c>
      <c r="G13" s="27">
        <v>863</v>
      </c>
      <c r="I13" s="27" t="s">
        <v>627</v>
      </c>
      <c r="L13" s="27">
        <f t="shared" si="66"/>
        <v>547</v>
      </c>
      <c r="M13" s="27">
        <f t="shared" si="67"/>
        <v>340</v>
      </c>
      <c r="N13" s="27">
        <f t="shared" si="68"/>
        <v>4125</v>
      </c>
      <c r="O13" s="27">
        <f t="shared" si="69"/>
        <v>764</v>
      </c>
      <c r="P13" s="27">
        <f t="shared" si="26"/>
        <v>17</v>
      </c>
      <c r="Q13" s="27">
        <f>D13</f>
        <v>630</v>
      </c>
      <c r="R13" s="27">
        <f t="shared" ref="R13:T13" si="73">E13</f>
        <v>378</v>
      </c>
      <c r="S13" s="27">
        <f t="shared" si="73"/>
        <v>4706</v>
      </c>
      <c r="T13" s="27">
        <f t="shared" si="73"/>
        <v>863</v>
      </c>
      <c r="U13" s="27">
        <f t="shared" si="30"/>
        <v>20</v>
      </c>
      <c r="V13" s="27">
        <f t="shared" si="7"/>
        <v>712</v>
      </c>
      <c r="W13" s="27">
        <f t="shared" ref="W13" si="74">W14+W14-W15</f>
        <v>415</v>
      </c>
      <c r="X13" s="27">
        <f t="shared" ref="X13" si="75">X14+X14-X15</f>
        <v>5290</v>
      </c>
      <c r="Y13" s="27">
        <f t="shared" ref="Y13" si="76">Y14+Y14-Y15</f>
        <v>961</v>
      </c>
      <c r="Z13" s="27">
        <f t="shared" si="31"/>
        <v>23</v>
      </c>
      <c r="AA13" s="27">
        <f t="shared" si="32"/>
        <v>915</v>
      </c>
      <c r="AB13" s="27">
        <f t="shared" si="33"/>
        <v>505</v>
      </c>
      <c r="AC13" s="27">
        <f t="shared" si="34"/>
        <v>6712</v>
      </c>
      <c r="AD13" s="27">
        <f t="shared" si="35"/>
        <v>1206</v>
      </c>
      <c r="AE13" s="27">
        <f t="shared" si="36"/>
        <v>25</v>
      </c>
      <c r="AF13" s="27">
        <f t="shared" si="37"/>
        <v>1109</v>
      </c>
      <c r="AG13" s="27">
        <f t="shared" si="14"/>
        <v>596</v>
      </c>
      <c r="AH13" s="27">
        <f t="shared" si="15"/>
        <v>8129</v>
      </c>
      <c r="AI13" s="27">
        <f t="shared" si="16"/>
        <v>1448</v>
      </c>
      <c r="AJ13" s="27">
        <f t="shared" si="38"/>
        <v>28</v>
      </c>
    </row>
    <row r="14" spans="2:36" x14ac:dyDescent="0.15">
      <c r="B14" s="27">
        <v>11</v>
      </c>
      <c r="C14" s="27">
        <v>700</v>
      </c>
      <c r="D14" s="27">
        <v>647</v>
      </c>
      <c r="E14" s="27">
        <v>385</v>
      </c>
      <c r="F14" s="27">
        <v>4823</v>
      </c>
      <c r="G14" s="27">
        <v>883</v>
      </c>
      <c r="I14" s="27" t="s">
        <v>627</v>
      </c>
      <c r="L14" s="27">
        <f t="shared" si="66"/>
        <v>561</v>
      </c>
      <c r="M14" s="27">
        <f t="shared" si="67"/>
        <v>346</v>
      </c>
      <c r="N14" s="27">
        <f t="shared" si="68"/>
        <v>4226</v>
      </c>
      <c r="O14" s="27">
        <f t="shared" si="69"/>
        <v>781</v>
      </c>
      <c r="P14" s="27">
        <f t="shared" si="26"/>
        <v>17</v>
      </c>
      <c r="Q14" s="27">
        <f>D14</f>
        <v>647</v>
      </c>
      <c r="R14" s="27">
        <f t="shared" ref="R14" si="77">E14</f>
        <v>385</v>
      </c>
      <c r="S14" s="27">
        <f t="shared" ref="S14" si="78">F14</f>
        <v>4823</v>
      </c>
      <c r="T14" s="27">
        <f t="shared" ref="T14" si="79">G14</f>
        <v>883</v>
      </c>
      <c r="U14" s="27">
        <f t="shared" si="30"/>
        <v>20</v>
      </c>
      <c r="V14" s="27">
        <f t="shared" si="7"/>
        <v>731</v>
      </c>
      <c r="W14" s="27">
        <f t="shared" ref="W14:Y14" si="80">W15+W15-W16</f>
        <v>423</v>
      </c>
      <c r="X14" s="27">
        <f t="shared" si="80"/>
        <v>5424</v>
      </c>
      <c r="Y14" s="27">
        <f t="shared" si="80"/>
        <v>984</v>
      </c>
      <c r="Z14" s="27">
        <f t="shared" si="31"/>
        <v>23</v>
      </c>
      <c r="AA14" s="27">
        <f t="shared" si="32"/>
        <v>936</v>
      </c>
      <c r="AB14" s="27">
        <f t="shared" si="33"/>
        <v>514</v>
      </c>
      <c r="AC14" s="27">
        <f t="shared" si="34"/>
        <v>6862</v>
      </c>
      <c r="AD14" s="27">
        <f t="shared" si="35"/>
        <v>1231</v>
      </c>
      <c r="AE14" s="27">
        <f t="shared" si="36"/>
        <v>25</v>
      </c>
      <c r="AF14" s="27">
        <f t="shared" si="37"/>
        <v>1133</v>
      </c>
      <c r="AG14" s="27">
        <f t="shared" si="14"/>
        <v>606</v>
      </c>
      <c r="AH14" s="27">
        <f t="shared" si="15"/>
        <v>8296</v>
      </c>
      <c r="AI14" s="27">
        <f t="shared" si="16"/>
        <v>1476</v>
      </c>
      <c r="AJ14" s="27">
        <f t="shared" si="38"/>
        <v>28</v>
      </c>
    </row>
    <row r="15" spans="2:36" x14ac:dyDescent="0.15">
      <c r="B15" s="27">
        <v>12</v>
      </c>
      <c r="C15" s="27">
        <v>840</v>
      </c>
      <c r="D15" s="27">
        <v>663</v>
      </c>
      <c r="E15" s="27">
        <v>392</v>
      </c>
      <c r="F15" s="27">
        <v>4940</v>
      </c>
      <c r="G15" s="27">
        <v>903</v>
      </c>
      <c r="I15" s="27" t="s">
        <v>627</v>
      </c>
      <c r="L15" s="27">
        <f t="shared" si="66"/>
        <v>575</v>
      </c>
      <c r="M15" s="27">
        <f t="shared" si="67"/>
        <v>352</v>
      </c>
      <c r="N15" s="27">
        <f t="shared" si="68"/>
        <v>4327</v>
      </c>
      <c r="O15" s="27">
        <f t="shared" si="69"/>
        <v>798</v>
      </c>
      <c r="P15" s="27">
        <f t="shared" si="26"/>
        <v>17</v>
      </c>
      <c r="Q15" s="27">
        <f t="shared" ref="Q15:Q34" si="81">Q14+Q14-Q13</f>
        <v>664</v>
      </c>
      <c r="R15" s="27">
        <f t="shared" ref="R15:R34" si="82">R14+R14-R13</f>
        <v>392</v>
      </c>
      <c r="S15" s="27">
        <f t="shared" ref="S15:S34" si="83">S14+S14-S13</f>
        <v>4940</v>
      </c>
      <c r="T15" s="27">
        <f t="shared" ref="T15:T34" si="84">T14+T14-T13</f>
        <v>903</v>
      </c>
      <c r="U15" s="27">
        <f t="shared" si="30"/>
        <v>20</v>
      </c>
      <c r="V15" s="35">
        <v>750</v>
      </c>
      <c r="W15" s="35">
        <v>431</v>
      </c>
      <c r="X15" s="35">
        <v>5558</v>
      </c>
      <c r="Y15" s="35">
        <v>1007</v>
      </c>
      <c r="Z15" s="27">
        <f t="shared" si="31"/>
        <v>23</v>
      </c>
      <c r="AA15" s="27">
        <f t="shared" si="32"/>
        <v>957</v>
      </c>
      <c r="AB15" s="27">
        <f t="shared" si="33"/>
        <v>523</v>
      </c>
      <c r="AC15" s="27">
        <f t="shared" si="34"/>
        <v>7012</v>
      </c>
      <c r="AD15" s="27">
        <f t="shared" si="35"/>
        <v>1256</v>
      </c>
      <c r="AE15" s="27">
        <f t="shared" si="36"/>
        <v>25</v>
      </c>
      <c r="AF15" s="27">
        <f t="shared" si="37"/>
        <v>1157</v>
      </c>
      <c r="AG15" s="27">
        <f t="shared" si="14"/>
        <v>616</v>
      </c>
      <c r="AH15" s="27">
        <f t="shared" si="15"/>
        <v>8463</v>
      </c>
      <c r="AI15" s="27">
        <f t="shared" si="16"/>
        <v>1504</v>
      </c>
      <c r="AJ15" s="27">
        <f t="shared" si="38"/>
        <v>28</v>
      </c>
    </row>
    <row r="16" spans="2:36" x14ac:dyDescent="0.15">
      <c r="B16" s="27">
        <v>13</v>
      </c>
      <c r="C16" s="27">
        <v>1120</v>
      </c>
      <c r="D16" s="27">
        <v>769</v>
      </c>
      <c r="E16" s="27">
        <v>439</v>
      </c>
      <c r="F16" s="27">
        <v>5692</v>
      </c>
      <c r="G16" s="27">
        <v>1030</v>
      </c>
      <c r="I16" s="27" t="s">
        <v>627</v>
      </c>
      <c r="L16" s="27">
        <f t="shared" si="66"/>
        <v>589</v>
      </c>
      <c r="M16" s="27">
        <f t="shared" si="67"/>
        <v>358</v>
      </c>
      <c r="N16" s="27">
        <f t="shared" si="68"/>
        <v>4428</v>
      </c>
      <c r="O16" s="27">
        <f t="shared" si="69"/>
        <v>815</v>
      </c>
      <c r="P16" s="27">
        <f t="shared" si="26"/>
        <v>17</v>
      </c>
      <c r="Q16" s="27">
        <f t="shared" si="81"/>
        <v>681</v>
      </c>
      <c r="R16" s="27">
        <f t="shared" si="82"/>
        <v>399</v>
      </c>
      <c r="S16" s="27">
        <f t="shared" si="83"/>
        <v>5057</v>
      </c>
      <c r="T16" s="27">
        <f t="shared" si="84"/>
        <v>923</v>
      </c>
      <c r="U16" s="27">
        <f t="shared" si="30"/>
        <v>20</v>
      </c>
      <c r="V16" s="27">
        <f>D16</f>
        <v>769</v>
      </c>
      <c r="W16" s="27">
        <f t="shared" ref="W16:Y16" si="85">E16</f>
        <v>439</v>
      </c>
      <c r="X16" s="27">
        <f t="shared" si="85"/>
        <v>5692</v>
      </c>
      <c r="Y16" s="27">
        <f t="shared" si="85"/>
        <v>1030</v>
      </c>
      <c r="Z16" s="27">
        <f t="shared" si="31"/>
        <v>23</v>
      </c>
      <c r="AA16" s="27">
        <f t="shared" si="32"/>
        <v>978</v>
      </c>
      <c r="AB16" s="27">
        <f t="shared" si="33"/>
        <v>532</v>
      </c>
      <c r="AC16" s="27">
        <f t="shared" si="34"/>
        <v>7162</v>
      </c>
      <c r="AD16" s="27">
        <f t="shared" si="35"/>
        <v>1281</v>
      </c>
      <c r="AE16" s="27">
        <f t="shared" si="36"/>
        <v>25</v>
      </c>
      <c r="AF16" s="27">
        <f t="shared" si="37"/>
        <v>1181</v>
      </c>
      <c r="AG16" s="27">
        <f t="shared" si="14"/>
        <v>626</v>
      </c>
      <c r="AH16" s="27">
        <f t="shared" si="15"/>
        <v>8630</v>
      </c>
      <c r="AI16" s="27">
        <f t="shared" si="16"/>
        <v>1532</v>
      </c>
      <c r="AJ16" s="27">
        <f t="shared" si="38"/>
        <v>28</v>
      </c>
    </row>
    <row r="17" spans="2:36" x14ac:dyDescent="0.15">
      <c r="B17" s="27">
        <v>14</v>
      </c>
      <c r="C17" s="27">
        <v>1400</v>
      </c>
      <c r="D17" s="27">
        <v>788</v>
      </c>
      <c r="E17" s="27">
        <v>447</v>
      </c>
      <c r="F17" s="27">
        <v>5825</v>
      </c>
      <c r="G17" s="27">
        <v>1053</v>
      </c>
      <c r="I17" s="27" t="s">
        <v>627</v>
      </c>
      <c r="L17" s="27">
        <f t="shared" si="66"/>
        <v>603</v>
      </c>
      <c r="M17" s="27">
        <f t="shared" si="67"/>
        <v>364</v>
      </c>
      <c r="N17" s="27">
        <f t="shared" si="68"/>
        <v>4529</v>
      </c>
      <c r="O17" s="27">
        <f t="shared" si="69"/>
        <v>832</v>
      </c>
      <c r="P17" s="27">
        <f t="shared" si="26"/>
        <v>17</v>
      </c>
      <c r="Q17" s="27">
        <f t="shared" si="81"/>
        <v>698</v>
      </c>
      <c r="R17" s="27">
        <f t="shared" si="82"/>
        <v>406</v>
      </c>
      <c r="S17" s="27">
        <f t="shared" si="83"/>
        <v>5174</v>
      </c>
      <c r="T17" s="27">
        <f t="shared" si="84"/>
        <v>943</v>
      </c>
      <c r="U17" s="27">
        <f t="shared" si="30"/>
        <v>20</v>
      </c>
      <c r="V17" s="27">
        <f t="shared" ref="V17:V18" si="86">D17</f>
        <v>788</v>
      </c>
      <c r="W17" s="27">
        <f t="shared" ref="W17:W18" si="87">E17</f>
        <v>447</v>
      </c>
      <c r="X17" s="27">
        <f t="shared" ref="X17:X18" si="88">F17</f>
        <v>5825</v>
      </c>
      <c r="Y17" s="27">
        <f t="shared" ref="Y17:Y18" si="89">G17</f>
        <v>1053</v>
      </c>
      <c r="Z17" s="27">
        <f t="shared" si="31"/>
        <v>23</v>
      </c>
      <c r="AA17" s="27">
        <f>AA18+AA18-AA19</f>
        <v>999</v>
      </c>
      <c r="AB17" s="27">
        <f t="shared" ref="AB17:AB18" si="90">AB18+AB18-AB19</f>
        <v>541</v>
      </c>
      <c r="AC17" s="27">
        <f t="shared" ref="AC17:AC18" si="91">AC18+AC18-AC19</f>
        <v>7312</v>
      </c>
      <c r="AD17" s="27">
        <f t="shared" ref="AD17:AD18" si="92">AD18+AD18-AD19</f>
        <v>1306</v>
      </c>
      <c r="AE17" s="27">
        <f t="shared" si="36"/>
        <v>25</v>
      </c>
      <c r="AF17" s="27">
        <f>AF18+AF18-AF19</f>
        <v>1205</v>
      </c>
      <c r="AG17" s="27">
        <f t="shared" si="14"/>
        <v>636</v>
      </c>
      <c r="AH17" s="27">
        <f t="shared" si="15"/>
        <v>8797</v>
      </c>
      <c r="AI17" s="27">
        <f t="shared" si="16"/>
        <v>1560</v>
      </c>
      <c r="AJ17" s="27">
        <f t="shared" si="38"/>
        <v>28</v>
      </c>
    </row>
    <row r="18" spans="2:36" x14ac:dyDescent="0.15">
      <c r="B18" s="27">
        <v>15</v>
      </c>
      <c r="C18" s="27">
        <v>1680</v>
      </c>
      <c r="D18" s="27">
        <v>807</v>
      </c>
      <c r="E18" s="27">
        <v>456</v>
      </c>
      <c r="F18" s="27">
        <v>5959</v>
      </c>
      <c r="G18" s="27">
        <v>1075</v>
      </c>
      <c r="I18" s="27" t="s">
        <v>627</v>
      </c>
      <c r="L18" s="27">
        <f t="shared" si="66"/>
        <v>617</v>
      </c>
      <c r="M18" s="27">
        <f t="shared" si="67"/>
        <v>370</v>
      </c>
      <c r="N18" s="27">
        <f t="shared" si="68"/>
        <v>4630</v>
      </c>
      <c r="O18" s="27">
        <f t="shared" si="69"/>
        <v>849</v>
      </c>
      <c r="P18" s="27">
        <f t="shared" si="26"/>
        <v>17</v>
      </c>
      <c r="Q18" s="27">
        <f t="shared" si="81"/>
        <v>715</v>
      </c>
      <c r="R18" s="27">
        <f t="shared" si="82"/>
        <v>413</v>
      </c>
      <c r="S18" s="27">
        <f t="shared" si="83"/>
        <v>5291</v>
      </c>
      <c r="T18" s="27">
        <f t="shared" si="84"/>
        <v>963</v>
      </c>
      <c r="U18" s="27">
        <f t="shared" si="30"/>
        <v>20</v>
      </c>
      <c r="V18" s="27">
        <f t="shared" si="86"/>
        <v>807</v>
      </c>
      <c r="W18" s="27">
        <f t="shared" si="87"/>
        <v>456</v>
      </c>
      <c r="X18" s="27">
        <f t="shared" si="88"/>
        <v>5959</v>
      </c>
      <c r="Y18" s="27">
        <f t="shared" si="89"/>
        <v>1075</v>
      </c>
      <c r="Z18" s="27">
        <f t="shared" si="31"/>
        <v>22</v>
      </c>
      <c r="AA18" s="27">
        <f>AA19+AA19-AA20</f>
        <v>1020</v>
      </c>
      <c r="AB18" s="27">
        <f t="shared" si="90"/>
        <v>550</v>
      </c>
      <c r="AC18" s="27">
        <f t="shared" si="91"/>
        <v>7462</v>
      </c>
      <c r="AD18" s="27">
        <f t="shared" si="92"/>
        <v>1331</v>
      </c>
      <c r="AE18" s="27">
        <f t="shared" si="36"/>
        <v>25</v>
      </c>
      <c r="AF18" s="27">
        <f>AF19+AF19-AF20</f>
        <v>1229</v>
      </c>
      <c r="AG18" s="27">
        <f t="shared" si="14"/>
        <v>646</v>
      </c>
      <c r="AH18" s="27">
        <f t="shared" si="15"/>
        <v>8964</v>
      </c>
      <c r="AI18" s="27">
        <f t="shared" si="16"/>
        <v>1588</v>
      </c>
      <c r="AJ18" s="27">
        <f t="shared" si="38"/>
        <v>28</v>
      </c>
    </row>
    <row r="19" spans="2:36" x14ac:dyDescent="0.15">
      <c r="B19" s="27">
        <v>16</v>
      </c>
      <c r="C19" s="27">
        <v>2380</v>
      </c>
      <c r="D19" s="27">
        <v>826</v>
      </c>
      <c r="E19" s="27">
        <v>464</v>
      </c>
      <c r="F19" s="27">
        <v>6092</v>
      </c>
      <c r="G19" s="27">
        <v>1098</v>
      </c>
      <c r="I19" s="27" t="s">
        <v>628</v>
      </c>
      <c r="L19" s="27">
        <f t="shared" si="66"/>
        <v>631</v>
      </c>
      <c r="M19" s="27">
        <f t="shared" si="67"/>
        <v>376</v>
      </c>
      <c r="N19" s="27">
        <f t="shared" si="68"/>
        <v>4731</v>
      </c>
      <c r="O19" s="27">
        <f t="shared" si="69"/>
        <v>866</v>
      </c>
      <c r="P19" s="27">
        <f t="shared" si="26"/>
        <v>17</v>
      </c>
      <c r="Q19" s="27">
        <f t="shared" si="81"/>
        <v>732</v>
      </c>
      <c r="R19" s="27">
        <f t="shared" si="82"/>
        <v>420</v>
      </c>
      <c r="S19" s="27">
        <f t="shared" si="83"/>
        <v>5408</v>
      </c>
      <c r="T19" s="27">
        <f t="shared" si="84"/>
        <v>983</v>
      </c>
      <c r="U19" s="27">
        <f t="shared" si="30"/>
        <v>20</v>
      </c>
      <c r="V19" s="27">
        <f t="shared" ref="V19:V34" si="93">V18+V18-V17</f>
        <v>826</v>
      </c>
      <c r="W19" s="27">
        <f t="shared" ref="W19:W34" si="94">W18+W18-W17</f>
        <v>465</v>
      </c>
      <c r="X19" s="27">
        <f t="shared" ref="X19:X34" si="95">X18+X18-X17</f>
        <v>6093</v>
      </c>
      <c r="Y19" s="27">
        <f t="shared" ref="Y19:Y34" si="96">Y18+Y18-Y17</f>
        <v>1097</v>
      </c>
      <c r="Z19" s="27">
        <f t="shared" si="31"/>
        <v>22</v>
      </c>
      <c r="AA19" s="35">
        <v>1041</v>
      </c>
      <c r="AB19" s="35">
        <v>559</v>
      </c>
      <c r="AC19" s="35">
        <v>7612</v>
      </c>
      <c r="AD19" s="35">
        <v>1356</v>
      </c>
      <c r="AE19" s="27">
        <f t="shared" si="36"/>
        <v>25</v>
      </c>
      <c r="AF19" s="27">
        <f>AF20+AF20-AF21</f>
        <v>1253</v>
      </c>
      <c r="AG19" s="27">
        <f t="shared" ref="AG19:AG24" si="97">AG20+AG20-AG21</f>
        <v>656</v>
      </c>
      <c r="AH19" s="27">
        <f t="shared" ref="AH19:AH24" si="98">AH20+AH20-AH21</f>
        <v>9131</v>
      </c>
      <c r="AI19" s="27">
        <f t="shared" ref="AI19:AI24" si="99">AI20+AI20-AI21</f>
        <v>1616</v>
      </c>
      <c r="AJ19" s="27">
        <f t="shared" si="38"/>
        <v>28</v>
      </c>
    </row>
    <row r="20" spans="2:36" x14ac:dyDescent="0.15">
      <c r="B20" s="27">
        <v>17</v>
      </c>
      <c r="C20" s="27">
        <v>2800</v>
      </c>
      <c r="D20" s="27">
        <v>1062</v>
      </c>
      <c r="E20" s="27">
        <v>568</v>
      </c>
      <c r="F20" s="27">
        <v>7762</v>
      </c>
      <c r="G20" s="27">
        <v>1381</v>
      </c>
      <c r="I20" s="27" t="s">
        <v>628</v>
      </c>
      <c r="L20" s="27">
        <f t="shared" si="66"/>
        <v>645</v>
      </c>
      <c r="M20" s="27">
        <f t="shared" si="67"/>
        <v>382</v>
      </c>
      <c r="N20" s="27">
        <f t="shared" si="68"/>
        <v>4832</v>
      </c>
      <c r="O20" s="27">
        <f t="shared" si="69"/>
        <v>883</v>
      </c>
      <c r="P20" s="27">
        <f t="shared" si="26"/>
        <v>17</v>
      </c>
      <c r="Q20" s="27">
        <f t="shared" si="81"/>
        <v>749</v>
      </c>
      <c r="R20" s="27">
        <f t="shared" si="82"/>
        <v>427</v>
      </c>
      <c r="S20" s="27">
        <f t="shared" si="83"/>
        <v>5525</v>
      </c>
      <c r="T20" s="27">
        <f t="shared" si="84"/>
        <v>1003</v>
      </c>
      <c r="U20" s="27">
        <f t="shared" si="30"/>
        <v>20</v>
      </c>
      <c r="V20" s="27">
        <f t="shared" si="93"/>
        <v>845</v>
      </c>
      <c r="W20" s="27">
        <f t="shared" si="94"/>
        <v>474</v>
      </c>
      <c r="X20" s="27">
        <f t="shared" si="95"/>
        <v>6227</v>
      </c>
      <c r="Y20" s="27">
        <f t="shared" si="96"/>
        <v>1119</v>
      </c>
      <c r="Z20" s="27">
        <f t="shared" si="31"/>
        <v>22</v>
      </c>
      <c r="AA20" s="27">
        <f>D20</f>
        <v>1062</v>
      </c>
      <c r="AB20" s="27">
        <f t="shared" ref="AB20:AD20" si="100">E20</f>
        <v>568</v>
      </c>
      <c r="AC20" s="27">
        <f t="shared" si="100"/>
        <v>7762</v>
      </c>
      <c r="AD20" s="27">
        <f t="shared" si="100"/>
        <v>1381</v>
      </c>
      <c r="AE20" s="27">
        <f t="shared" si="36"/>
        <v>25</v>
      </c>
      <c r="AF20" s="27">
        <f>AF21+AF21-AF22</f>
        <v>1277</v>
      </c>
      <c r="AG20" s="27">
        <f t="shared" si="97"/>
        <v>666</v>
      </c>
      <c r="AH20" s="27">
        <f t="shared" si="98"/>
        <v>9298</v>
      </c>
      <c r="AI20" s="27">
        <f t="shared" si="99"/>
        <v>1644</v>
      </c>
      <c r="AJ20" s="27">
        <f t="shared" si="38"/>
        <v>28</v>
      </c>
    </row>
    <row r="21" spans="2:36" x14ac:dyDescent="0.15">
      <c r="B21" s="27">
        <v>18</v>
      </c>
      <c r="C21" s="27">
        <v>3220</v>
      </c>
      <c r="D21" s="27">
        <v>1083</v>
      </c>
      <c r="E21" s="27">
        <v>578</v>
      </c>
      <c r="F21" s="27">
        <v>7912</v>
      </c>
      <c r="G21" s="27">
        <v>1407</v>
      </c>
      <c r="I21" s="27" t="s">
        <v>628</v>
      </c>
      <c r="L21" s="27">
        <f t="shared" si="66"/>
        <v>659</v>
      </c>
      <c r="M21" s="27">
        <f t="shared" si="67"/>
        <v>388</v>
      </c>
      <c r="N21" s="27">
        <f t="shared" si="68"/>
        <v>4933</v>
      </c>
      <c r="O21" s="27">
        <f t="shared" si="69"/>
        <v>900</v>
      </c>
      <c r="P21" s="27">
        <f t="shared" si="26"/>
        <v>17</v>
      </c>
      <c r="Q21" s="27">
        <f t="shared" si="81"/>
        <v>766</v>
      </c>
      <c r="R21" s="27">
        <f t="shared" si="82"/>
        <v>434</v>
      </c>
      <c r="S21" s="27">
        <f t="shared" si="83"/>
        <v>5642</v>
      </c>
      <c r="T21" s="27">
        <f t="shared" si="84"/>
        <v>1023</v>
      </c>
      <c r="U21" s="27">
        <f t="shared" si="30"/>
        <v>20</v>
      </c>
      <c r="V21" s="27">
        <f t="shared" si="93"/>
        <v>864</v>
      </c>
      <c r="W21" s="27">
        <f t="shared" si="94"/>
        <v>483</v>
      </c>
      <c r="X21" s="27">
        <f t="shared" si="95"/>
        <v>6361</v>
      </c>
      <c r="Y21" s="27">
        <f t="shared" si="96"/>
        <v>1141</v>
      </c>
      <c r="Z21" s="27">
        <f t="shared" si="31"/>
        <v>22</v>
      </c>
      <c r="AA21" s="27">
        <f t="shared" ref="AA21:AA24" si="101">D21</f>
        <v>1083</v>
      </c>
      <c r="AB21" s="27">
        <f t="shared" ref="AB21:AB24" si="102">E21</f>
        <v>578</v>
      </c>
      <c r="AC21" s="27">
        <f t="shared" ref="AC21:AC24" si="103">F21</f>
        <v>7912</v>
      </c>
      <c r="AD21" s="27">
        <f t="shared" ref="AD21:AD24" si="104">G21</f>
        <v>1407</v>
      </c>
      <c r="AE21" s="27">
        <f t="shared" si="36"/>
        <v>26</v>
      </c>
      <c r="AF21" s="27">
        <f t="shared" ref="AF21:AF24" si="105">AF22+AF22-AF23</f>
        <v>1301</v>
      </c>
      <c r="AG21" s="27">
        <f t="shared" si="97"/>
        <v>676</v>
      </c>
      <c r="AH21" s="27">
        <f t="shared" si="98"/>
        <v>9465</v>
      </c>
      <c r="AI21" s="27">
        <f t="shared" si="99"/>
        <v>1672</v>
      </c>
      <c r="AJ21" s="27">
        <f t="shared" si="38"/>
        <v>28</v>
      </c>
    </row>
    <row r="22" spans="2:36" x14ac:dyDescent="0.15">
      <c r="B22" s="27">
        <v>19</v>
      </c>
      <c r="C22" s="27">
        <v>3639</v>
      </c>
      <c r="D22" s="27">
        <v>1105</v>
      </c>
      <c r="E22" s="27">
        <v>587</v>
      </c>
      <c r="F22" s="27">
        <v>8062</v>
      </c>
      <c r="G22" s="27">
        <v>1432</v>
      </c>
      <c r="I22" s="27" t="s">
        <v>628</v>
      </c>
      <c r="L22" s="27">
        <f t="shared" si="66"/>
        <v>673</v>
      </c>
      <c r="M22" s="27">
        <f t="shared" si="67"/>
        <v>394</v>
      </c>
      <c r="N22" s="27">
        <f t="shared" si="68"/>
        <v>5034</v>
      </c>
      <c r="O22" s="27">
        <f t="shared" si="69"/>
        <v>917</v>
      </c>
      <c r="P22" s="27">
        <f t="shared" si="26"/>
        <v>17</v>
      </c>
      <c r="Q22" s="27">
        <f t="shared" si="81"/>
        <v>783</v>
      </c>
      <c r="R22" s="27">
        <f t="shared" si="82"/>
        <v>441</v>
      </c>
      <c r="S22" s="27">
        <f t="shared" si="83"/>
        <v>5759</v>
      </c>
      <c r="T22" s="27">
        <f t="shared" si="84"/>
        <v>1043</v>
      </c>
      <c r="U22" s="27">
        <f t="shared" si="30"/>
        <v>20</v>
      </c>
      <c r="V22" s="27">
        <f t="shared" si="93"/>
        <v>883</v>
      </c>
      <c r="W22" s="27">
        <f t="shared" si="94"/>
        <v>492</v>
      </c>
      <c r="X22" s="27">
        <f t="shared" si="95"/>
        <v>6495</v>
      </c>
      <c r="Y22" s="27">
        <f t="shared" si="96"/>
        <v>1163</v>
      </c>
      <c r="Z22" s="27">
        <f t="shared" si="31"/>
        <v>22</v>
      </c>
      <c r="AA22" s="27">
        <f t="shared" si="101"/>
        <v>1105</v>
      </c>
      <c r="AB22" s="27">
        <f t="shared" si="102"/>
        <v>587</v>
      </c>
      <c r="AC22" s="27">
        <f t="shared" si="103"/>
        <v>8062</v>
      </c>
      <c r="AD22" s="27">
        <f t="shared" si="104"/>
        <v>1432</v>
      </c>
      <c r="AE22" s="27">
        <f t="shared" si="36"/>
        <v>25</v>
      </c>
      <c r="AF22" s="27">
        <f t="shared" si="105"/>
        <v>1325</v>
      </c>
      <c r="AG22" s="27">
        <f t="shared" si="97"/>
        <v>686</v>
      </c>
      <c r="AH22" s="27">
        <f t="shared" si="98"/>
        <v>9632</v>
      </c>
      <c r="AI22" s="27">
        <f t="shared" si="99"/>
        <v>1700</v>
      </c>
      <c r="AJ22" s="27">
        <f t="shared" si="38"/>
        <v>28</v>
      </c>
    </row>
    <row r="23" spans="2:36" x14ac:dyDescent="0.15">
      <c r="B23" s="27">
        <v>20</v>
      </c>
      <c r="C23" s="27">
        <v>4059</v>
      </c>
      <c r="D23" s="27">
        <v>1126</v>
      </c>
      <c r="E23" s="27">
        <v>596</v>
      </c>
      <c r="F23" s="27">
        <v>8213</v>
      </c>
      <c r="G23" s="27">
        <v>1458</v>
      </c>
      <c r="I23" s="27" t="s">
        <v>628</v>
      </c>
      <c r="L23" s="27">
        <f t="shared" si="66"/>
        <v>687</v>
      </c>
      <c r="M23" s="27">
        <f t="shared" si="67"/>
        <v>400</v>
      </c>
      <c r="N23" s="27">
        <f t="shared" si="68"/>
        <v>5135</v>
      </c>
      <c r="O23" s="27">
        <f t="shared" si="69"/>
        <v>934</v>
      </c>
      <c r="P23" s="27">
        <f t="shared" si="26"/>
        <v>17</v>
      </c>
      <c r="Q23" s="27">
        <f t="shared" si="81"/>
        <v>800</v>
      </c>
      <c r="R23" s="27">
        <f t="shared" si="82"/>
        <v>448</v>
      </c>
      <c r="S23" s="27">
        <f t="shared" si="83"/>
        <v>5876</v>
      </c>
      <c r="T23" s="27">
        <f t="shared" si="84"/>
        <v>1063</v>
      </c>
      <c r="U23" s="27">
        <f t="shared" si="30"/>
        <v>20</v>
      </c>
      <c r="V23" s="27">
        <f t="shared" si="93"/>
        <v>902</v>
      </c>
      <c r="W23" s="27">
        <f t="shared" si="94"/>
        <v>501</v>
      </c>
      <c r="X23" s="27">
        <f t="shared" si="95"/>
        <v>6629</v>
      </c>
      <c r="Y23" s="27">
        <f t="shared" si="96"/>
        <v>1185</v>
      </c>
      <c r="Z23" s="27">
        <f t="shared" si="31"/>
        <v>22</v>
      </c>
      <c r="AA23" s="27">
        <f t="shared" si="101"/>
        <v>1126</v>
      </c>
      <c r="AB23" s="27">
        <f t="shared" si="102"/>
        <v>596</v>
      </c>
      <c r="AC23" s="27">
        <f t="shared" si="103"/>
        <v>8213</v>
      </c>
      <c r="AD23" s="27">
        <f t="shared" si="104"/>
        <v>1458</v>
      </c>
      <c r="AE23" s="27">
        <f t="shared" si="36"/>
        <v>26</v>
      </c>
      <c r="AF23" s="27">
        <f t="shared" si="105"/>
        <v>1349</v>
      </c>
      <c r="AG23" s="27">
        <f t="shared" si="97"/>
        <v>696</v>
      </c>
      <c r="AH23" s="27">
        <f t="shared" si="98"/>
        <v>9799</v>
      </c>
      <c r="AI23" s="27">
        <f t="shared" si="99"/>
        <v>1728</v>
      </c>
      <c r="AJ23" s="27">
        <f t="shared" si="38"/>
        <v>28</v>
      </c>
    </row>
    <row r="24" spans="2:36" x14ac:dyDescent="0.15">
      <c r="B24" s="27">
        <v>21</v>
      </c>
      <c r="C24" s="27">
        <v>4480</v>
      </c>
      <c r="D24" s="27">
        <v>1147</v>
      </c>
      <c r="E24" s="27">
        <v>606</v>
      </c>
      <c r="F24" s="27">
        <v>8363</v>
      </c>
      <c r="G24" s="27">
        <v>1483</v>
      </c>
      <c r="I24" s="27" t="s">
        <v>628</v>
      </c>
      <c r="L24" s="27">
        <f t="shared" si="66"/>
        <v>701</v>
      </c>
      <c r="M24" s="27">
        <f t="shared" si="67"/>
        <v>406</v>
      </c>
      <c r="N24" s="27">
        <f t="shared" si="68"/>
        <v>5236</v>
      </c>
      <c r="O24" s="27">
        <f t="shared" si="69"/>
        <v>951</v>
      </c>
      <c r="P24" s="27">
        <f t="shared" si="26"/>
        <v>17</v>
      </c>
      <c r="Q24" s="27">
        <f t="shared" si="81"/>
        <v>817</v>
      </c>
      <c r="R24" s="27">
        <f t="shared" si="82"/>
        <v>455</v>
      </c>
      <c r="S24" s="27">
        <f t="shared" si="83"/>
        <v>5993</v>
      </c>
      <c r="T24" s="27">
        <f t="shared" si="84"/>
        <v>1083</v>
      </c>
      <c r="U24" s="27">
        <f t="shared" si="30"/>
        <v>20</v>
      </c>
      <c r="V24" s="27">
        <f t="shared" si="93"/>
        <v>921</v>
      </c>
      <c r="W24" s="27">
        <f t="shared" si="94"/>
        <v>510</v>
      </c>
      <c r="X24" s="27">
        <f t="shared" si="95"/>
        <v>6763</v>
      </c>
      <c r="Y24" s="27">
        <f t="shared" si="96"/>
        <v>1207</v>
      </c>
      <c r="Z24" s="27">
        <f t="shared" si="31"/>
        <v>22</v>
      </c>
      <c r="AA24" s="27">
        <f t="shared" si="101"/>
        <v>1147</v>
      </c>
      <c r="AB24" s="27">
        <f t="shared" si="102"/>
        <v>606</v>
      </c>
      <c r="AC24" s="27">
        <f t="shared" si="103"/>
        <v>8363</v>
      </c>
      <c r="AD24" s="27">
        <f t="shared" si="104"/>
        <v>1483</v>
      </c>
      <c r="AE24" s="27">
        <f t="shared" si="36"/>
        <v>25</v>
      </c>
      <c r="AF24" s="27">
        <f t="shared" si="105"/>
        <v>1373</v>
      </c>
      <c r="AG24" s="27">
        <f t="shared" si="97"/>
        <v>706</v>
      </c>
      <c r="AH24" s="27">
        <f t="shared" si="98"/>
        <v>9966</v>
      </c>
      <c r="AI24" s="27">
        <f t="shared" si="99"/>
        <v>1756</v>
      </c>
      <c r="AJ24" s="27">
        <f t="shared" si="38"/>
        <v>28</v>
      </c>
    </row>
    <row r="25" spans="2:36" x14ac:dyDescent="0.15">
      <c r="B25" s="27">
        <v>22</v>
      </c>
      <c r="C25" s="27">
        <v>4900</v>
      </c>
      <c r="D25" s="27">
        <v>1168</v>
      </c>
      <c r="E25" s="27">
        <v>615</v>
      </c>
      <c r="F25" s="27">
        <v>8513</v>
      </c>
      <c r="G25" s="27">
        <v>1509</v>
      </c>
      <c r="I25" s="27" t="s">
        <v>629</v>
      </c>
      <c r="L25" s="27">
        <f t="shared" si="66"/>
        <v>715</v>
      </c>
      <c r="M25" s="27">
        <f t="shared" si="67"/>
        <v>412</v>
      </c>
      <c r="N25" s="27">
        <f t="shared" si="68"/>
        <v>5337</v>
      </c>
      <c r="O25" s="27">
        <f t="shared" si="69"/>
        <v>968</v>
      </c>
      <c r="P25" s="27">
        <f t="shared" si="26"/>
        <v>17</v>
      </c>
      <c r="Q25" s="27">
        <f t="shared" si="81"/>
        <v>834</v>
      </c>
      <c r="R25" s="27">
        <f t="shared" si="82"/>
        <v>462</v>
      </c>
      <c r="S25" s="27">
        <f t="shared" si="83"/>
        <v>6110</v>
      </c>
      <c r="T25" s="27">
        <f t="shared" si="84"/>
        <v>1103</v>
      </c>
      <c r="U25" s="27">
        <f t="shared" si="30"/>
        <v>20</v>
      </c>
      <c r="V25" s="27">
        <f t="shared" si="93"/>
        <v>940</v>
      </c>
      <c r="W25" s="27">
        <f t="shared" si="94"/>
        <v>519</v>
      </c>
      <c r="X25" s="27">
        <f t="shared" si="95"/>
        <v>6897</v>
      </c>
      <c r="Y25" s="27">
        <f t="shared" si="96"/>
        <v>1229</v>
      </c>
      <c r="Z25" s="27">
        <f t="shared" si="31"/>
        <v>22</v>
      </c>
      <c r="AA25" s="27">
        <f t="shared" ref="AA25:AA34" si="106">AA24+AA24-AA23</f>
        <v>1168</v>
      </c>
      <c r="AB25" s="27">
        <f t="shared" ref="AB25:AB34" si="107">AB24+AB24-AB23</f>
        <v>616</v>
      </c>
      <c r="AC25" s="27">
        <f t="shared" ref="AC25:AC34" si="108">AC24+AC24-AC23</f>
        <v>8513</v>
      </c>
      <c r="AD25" s="27">
        <f t="shared" ref="AD25:AD34" si="109">AD24+AD24-AD23</f>
        <v>1508</v>
      </c>
      <c r="AE25" s="27">
        <f t="shared" si="36"/>
        <v>25</v>
      </c>
      <c r="AF25" s="35">
        <v>1397</v>
      </c>
      <c r="AG25" s="35">
        <v>716</v>
      </c>
      <c r="AH25" s="35">
        <v>10133</v>
      </c>
      <c r="AI25" s="35">
        <v>1784</v>
      </c>
      <c r="AJ25" s="27">
        <f t="shared" si="38"/>
        <v>28</v>
      </c>
    </row>
    <row r="26" spans="2:36" x14ac:dyDescent="0.15">
      <c r="B26" s="27">
        <v>23</v>
      </c>
      <c r="C26" s="27">
        <v>5180</v>
      </c>
      <c r="D26" s="27">
        <v>1421</v>
      </c>
      <c r="E26" s="27">
        <v>726</v>
      </c>
      <c r="F26" s="27">
        <v>10300</v>
      </c>
      <c r="G26" s="27">
        <v>1812</v>
      </c>
      <c r="I26" s="27" t="s">
        <v>629</v>
      </c>
      <c r="L26" s="27">
        <f t="shared" si="66"/>
        <v>729</v>
      </c>
      <c r="M26" s="27">
        <f t="shared" si="67"/>
        <v>418</v>
      </c>
      <c r="N26" s="27">
        <f t="shared" si="68"/>
        <v>5438</v>
      </c>
      <c r="O26" s="27">
        <f t="shared" si="69"/>
        <v>985</v>
      </c>
      <c r="P26" s="27">
        <f t="shared" si="26"/>
        <v>17</v>
      </c>
      <c r="Q26" s="27">
        <f t="shared" si="81"/>
        <v>851</v>
      </c>
      <c r="R26" s="27">
        <f t="shared" si="82"/>
        <v>469</v>
      </c>
      <c r="S26" s="27">
        <f t="shared" si="83"/>
        <v>6227</v>
      </c>
      <c r="T26" s="27">
        <f t="shared" si="84"/>
        <v>1123</v>
      </c>
      <c r="U26" s="27">
        <f t="shared" si="30"/>
        <v>20</v>
      </c>
      <c r="V26" s="27">
        <f t="shared" si="93"/>
        <v>959</v>
      </c>
      <c r="W26" s="27">
        <f t="shared" si="94"/>
        <v>528</v>
      </c>
      <c r="X26" s="27">
        <f t="shared" si="95"/>
        <v>7031</v>
      </c>
      <c r="Y26" s="27">
        <f t="shared" si="96"/>
        <v>1251</v>
      </c>
      <c r="Z26" s="27">
        <f t="shared" si="31"/>
        <v>22</v>
      </c>
      <c r="AA26" s="27">
        <f t="shared" si="106"/>
        <v>1189</v>
      </c>
      <c r="AB26" s="27">
        <f t="shared" si="107"/>
        <v>626</v>
      </c>
      <c r="AC26" s="27">
        <f t="shared" si="108"/>
        <v>8663</v>
      </c>
      <c r="AD26" s="27">
        <f t="shared" si="109"/>
        <v>1533</v>
      </c>
      <c r="AE26" s="27">
        <f t="shared" si="36"/>
        <v>25</v>
      </c>
      <c r="AF26" s="27">
        <f>D26</f>
        <v>1421</v>
      </c>
      <c r="AG26" s="27">
        <f t="shared" ref="AG26:AI26" si="110">E26</f>
        <v>726</v>
      </c>
      <c r="AH26" s="27">
        <f t="shared" si="110"/>
        <v>10300</v>
      </c>
      <c r="AI26" s="27">
        <f t="shared" si="110"/>
        <v>1812</v>
      </c>
      <c r="AJ26" s="27">
        <f t="shared" si="38"/>
        <v>28</v>
      </c>
    </row>
    <row r="27" spans="2:36" x14ac:dyDescent="0.15">
      <c r="B27" s="27">
        <v>24</v>
      </c>
      <c r="C27" s="27">
        <v>5600</v>
      </c>
      <c r="D27" s="27">
        <v>1444</v>
      </c>
      <c r="E27" s="27">
        <v>737</v>
      </c>
      <c r="F27" s="27">
        <v>10467</v>
      </c>
      <c r="G27" s="27">
        <v>1840</v>
      </c>
      <c r="I27" s="27" t="s">
        <v>629</v>
      </c>
      <c r="L27" s="27">
        <f t="shared" si="66"/>
        <v>743</v>
      </c>
      <c r="M27" s="27">
        <f t="shared" si="67"/>
        <v>424</v>
      </c>
      <c r="N27" s="27">
        <f t="shared" si="68"/>
        <v>5539</v>
      </c>
      <c r="O27" s="27">
        <f t="shared" si="69"/>
        <v>1002</v>
      </c>
      <c r="P27" s="27">
        <f t="shared" si="26"/>
        <v>17</v>
      </c>
      <c r="Q27" s="27">
        <f t="shared" si="81"/>
        <v>868</v>
      </c>
      <c r="R27" s="27">
        <f t="shared" si="82"/>
        <v>476</v>
      </c>
      <c r="S27" s="27">
        <f t="shared" si="83"/>
        <v>6344</v>
      </c>
      <c r="T27" s="27">
        <f t="shared" si="84"/>
        <v>1143</v>
      </c>
      <c r="U27" s="27">
        <f t="shared" si="30"/>
        <v>20</v>
      </c>
      <c r="V27" s="27">
        <f t="shared" si="93"/>
        <v>978</v>
      </c>
      <c r="W27" s="27">
        <f t="shared" si="94"/>
        <v>537</v>
      </c>
      <c r="X27" s="27">
        <f t="shared" si="95"/>
        <v>7165</v>
      </c>
      <c r="Y27" s="27">
        <f t="shared" si="96"/>
        <v>1273</v>
      </c>
      <c r="Z27" s="27">
        <f t="shared" si="31"/>
        <v>22</v>
      </c>
      <c r="AA27" s="27">
        <f t="shared" si="106"/>
        <v>1210</v>
      </c>
      <c r="AB27" s="27">
        <f t="shared" si="107"/>
        <v>636</v>
      </c>
      <c r="AC27" s="27">
        <f t="shared" si="108"/>
        <v>8813</v>
      </c>
      <c r="AD27" s="27">
        <f t="shared" si="109"/>
        <v>1558</v>
      </c>
      <c r="AE27" s="27">
        <f t="shared" si="36"/>
        <v>25</v>
      </c>
      <c r="AF27" s="27">
        <f t="shared" ref="AF27:AF34" si="111">D27</f>
        <v>1444</v>
      </c>
      <c r="AG27" s="27">
        <f t="shared" ref="AG27:AG34" si="112">E27</f>
        <v>737</v>
      </c>
      <c r="AH27" s="27">
        <f t="shared" ref="AH27:AH34" si="113">F27</f>
        <v>10467</v>
      </c>
      <c r="AI27" s="27">
        <f t="shared" ref="AI27:AI34" si="114">G27</f>
        <v>1840</v>
      </c>
      <c r="AJ27" s="27">
        <f t="shared" si="38"/>
        <v>28</v>
      </c>
    </row>
    <row r="28" spans="2:36" x14ac:dyDescent="0.15">
      <c r="B28" s="27">
        <v>25</v>
      </c>
      <c r="C28" s="27">
        <v>6020</v>
      </c>
      <c r="D28" s="27">
        <v>1468</v>
      </c>
      <c r="E28" s="27">
        <v>747</v>
      </c>
      <c r="F28" s="27">
        <v>10634</v>
      </c>
      <c r="G28" s="27">
        <v>1869</v>
      </c>
      <c r="I28" s="27" t="s">
        <v>629</v>
      </c>
      <c r="L28" s="27">
        <f t="shared" si="66"/>
        <v>757</v>
      </c>
      <c r="M28" s="27">
        <f t="shared" si="67"/>
        <v>430</v>
      </c>
      <c r="N28" s="27">
        <f t="shared" si="68"/>
        <v>5640</v>
      </c>
      <c r="O28" s="27">
        <f t="shared" si="69"/>
        <v>1019</v>
      </c>
      <c r="P28" s="27">
        <f t="shared" si="26"/>
        <v>17</v>
      </c>
      <c r="Q28" s="27">
        <f t="shared" si="81"/>
        <v>885</v>
      </c>
      <c r="R28" s="27">
        <f t="shared" si="82"/>
        <v>483</v>
      </c>
      <c r="S28" s="27">
        <f t="shared" si="83"/>
        <v>6461</v>
      </c>
      <c r="T28" s="27">
        <f t="shared" si="84"/>
        <v>1163</v>
      </c>
      <c r="U28" s="27">
        <f t="shared" si="30"/>
        <v>20</v>
      </c>
      <c r="V28" s="27">
        <f t="shared" si="93"/>
        <v>997</v>
      </c>
      <c r="W28" s="27">
        <f t="shared" si="94"/>
        <v>546</v>
      </c>
      <c r="X28" s="27">
        <f t="shared" si="95"/>
        <v>7299</v>
      </c>
      <c r="Y28" s="27">
        <f t="shared" si="96"/>
        <v>1295</v>
      </c>
      <c r="Z28" s="27">
        <f t="shared" si="31"/>
        <v>22</v>
      </c>
      <c r="AA28" s="27">
        <f t="shared" si="106"/>
        <v>1231</v>
      </c>
      <c r="AB28" s="27">
        <f t="shared" si="107"/>
        <v>646</v>
      </c>
      <c r="AC28" s="27">
        <f t="shared" si="108"/>
        <v>8963</v>
      </c>
      <c r="AD28" s="27">
        <f t="shared" si="109"/>
        <v>1583</v>
      </c>
      <c r="AE28" s="27">
        <f t="shared" si="36"/>
        <v>25</v>
      </c>
      <c r="AF28" s="27">
        <f t="shared" si="111"/>
        <v>1468</v>
      </c>
      <c r="AG28" s="27">
        <f t="shared" si="112"/>
        <v>747</v>
      </c>
      <c r="AH28" s="27">
        <f t="shared" si="113"/>
        <v>10634</v>
      </c>
      <c r="AI28" s="27">
        <f t="shared" si="114"/>
        <v>1869</v>
      </c>
      <c r="AJ28" s="27">
        <f t="shared" si="38"/>
        <v>29</v>
      </c>
    </row>
    <row r="29" spans="2:36" x14ac:dyDescent="0.15">
      <c r="B29" s="27">
        <v>26</v>
      </c>
      <c r="C29" s="27">
        <v>7279</v>
      </c>
      <c r="D29" s="27">
        <v>1492</v>
      </c>
      <c r="E29" s="27">
        <v>758</v>
      </c>
      <c r="F29" s="27">
        <v>10801</v>
      </c>
      <c r="G29" s="27">
        <v>1897</v>
      </c>
      <c r="I29" s="27" t="s">
        <v>629</v>
      </c>
      <c r="L29" s="27">
        <f t="shared" si="66"/>
        <v>771</v>
      </c>
      <c r="M29" s="27">
        <f t="shared" si="67"/>
        <v>436</v>
      </c>
      <c r="N29" s="27">
        <f t="shared" si="68"/>
        <v>5741</v>
      </c>
      <c r="O29" s="27">
        <f t="shared" si="69"/>
        <v>1036</v>
      </c>
      <c r="P29" s="27">
        <f t="shared" si="26"/>
        <v>17</v>
      </c>
      <c r="Q29" s="27">
        <f t="shared" si="81"/>
        <v>902</v>
      </c>
      <c r="R29" s="27">
        <f t="shared" si="82"/>
        <v>490</v>
      </c>
      <c r="S29" s="27">
        <f t="shared" si="83"/>
        <v>6578</v>
      </c>
      <c r="T29" s="27">
        <f t="shared" si="84"/>
        <v>1183</v>
      </c>
      <c r="U29" s="27">
        <f t="shared" si="30"/>
        <v>20</v>
      </c>
      <c r="V29" s="27">
        <f t="shared" si="93"/>
        <v>1016</v>
      </c>
      <c r="W29" s="27">
        <f t="shared" si="94"/>
        <v>555</v>
      </c>
      <c r="X29" s="27">
        <f t="shared" si="95"/>
        <v>7433</v>
      </c>
      <c r="Y29" s="27">
        <f t="shared" si="96"/>
        <v>1317</v>
      </c>
      <c r="Z29" s="27">
        <f t="shared" si="31"/>
        <v>22</v>
      </c>
      <c r="AA29" s="27">
        <f t="shared" si="106"/>
        <v>1252</v>
      </c>
      <c r="AB29" s="27">
        <f t="shared" si="107"/>
        <v>656</v>
      </c>
      <c r="AC29" s="27">
        <f t="shared" si="108"/>
        <v>9113</v>
      </c>
      <c r="AD29" s="27">
        <f t="shared" si="109"/>
        <v>1608</v>
      </c>
      <c r="AE29" s="27">
        <f t="shared" si="36"/>
        <v>25</v>
      </c>
      <c r="AF29" s="27">
        <f t="shared" si="111"/>
        <v>1492</v>
      </c>
      <c r="AG29" s="27">
        <f t="shared" si="112"/>
        <v>758</v>
      </c>
      <c r="AH29" s="27">
        <f t="shared" si="113"/>
        <v>10801</v>
      </c>
      <c r="AI29" s="27">
        <f t="shared" si="114"/>
        <v>1897</v>
      </c>
      <c r="AJ29" s="27">
        <f t="shared" si="38"/>
        <v>28</v>
      </c>
    </row>
    <row r="30" spans="2:36" x14ac:dyDescent="0.15">
      <c r="B30" s="27">
        <v>27</v>
      </c>
      <c r="C30" s="27">
        <v>7419</v>
      </c>
      <c r="D30" s="27">
        <v>1515</v>
      </c>
      <c r="E30" s="27">
        <v>768</v>
      </c>
      <c r="F30" s="27">
        <v>10968</v>
      </c>
      <c r="G30" s="27">
        <v>1925</v>
      </c>
      <c r="I30" s="27" t="s">
        <v>629</v>
      </c>
      <c r="L30" s="27">
        <f t="shared" si="66"/>
        <v>785</v>
      </c>
      <c r="M30" s="27">
        <f t="shared" si="67"/>
        <v>442</v>
      </c>
      <c r="N30" s="27">
        <f t="shared" si="68"/>
        <v>5842</v>
      </c>
      <c r="O30" s="27">
        <f t="shared" si="69"/>
        <v>1053</v>
      </c>
      <c r="P30" s="27">
        <f t="shared" si="26"/>
        <v>17</v>
      </c>
      <c r="Q30" s="27">
        <f t="shared" si="81"/>
        <v>919</v>
      </c>
      <c r="R30" s="27">
        <f t="shared" si="82"/>
        <v>497</v>
      </c>
      <c r="S30" s="27">
        <f t="shared" si="83"/>
        <v>6695</v>
      </c>
      <c r="T30" s="27">
        <f t="shared" si="84"/>
        <v>1203</v>
      </c>
      <c r="U30" s="27">
        <f t="shared" si="30"/>
        <v>20</v>
      </c>
      <c r="V30" s="27">
        <f t="shared" si="93"/>
        <v>1035</v>
      </c>
      <c r="W30" s="27">
        <f t="shared" si="94"/>
        <v>564</v>
      </c>
      <c r="X30" s="27">
        <f t="shared" si="95"/>
        <v>7567</v>
      </c>
      <c r="Y30" s="27">
        <f t="shared" si="96"/>
        <v>1339</v>
      </c>
      <c r="Z30" s="27">
        <f t="shared" si="31"/>
        <v>22</v>
      </c>
      <c r="AA30" s="27">
        <f t="shared" si="106"/>
        <v>1273</v>
      </c>
      <c r="AB30" s="27">
        <f t="shared" si="107"/>
        <v>666</v>
      </c>
      <c r="AC30" s="27">
        <f t="shared" si="108"/>
        <v>9263</v>
      </c>
      <c r="AD30" s="27">
        <f t="shared" si="109"/>
        <v>1633</v>
      </c>
      <c r="AE30" s="27">
        <f t="shared" si="36"/>
        <v>25</v>
      </c>
      <c r="AF30" s="27">
        <f t="shared" si="111"/>
        <v>1515</v>
      </c>
      <c r="AG30" s="27">
        <f t="shared" si="112"/>
        <v>768</v>
      </c>
      <c r="AH30" s="27">
        <f t="shared" si="113"/>
        <v>10968</v>
      </c>
      <c r="AI30" s="27">
        <f t="shared" si="114"/>
        <v>1925</v>
      </c>
      <c r="AJ30" s="27">
        <f t="shared" si="38"/>
        <v>28</v>
      </c>
    </row>
    <row r="31" spans="2:36" x14ac:dyDescent="0.15">
      <c r="B31" s="27">
        <v>28</v>
      </c>
      <c r="C31" s="27">
        <v>7979</v>
      </c>
      <c r="D31" s="27">
        <v>1539</v>
      </c>
      <c r="E31" s="27">
        <v>779</v>
      </c>
      <c r="F31" s="27">
        <v>11134</v>
      </c>
      <c r="G31" s="27">
        <v>1954</v>
      </c>
      <c r="I31" s="27" t="s">
        <v>629</v>
      </c>
      <c r="L31" s="27">
        <f t="shared" si="66"/>
        <v>799</v>
      </c>
      <c r="M31" s="27">
        <f t="shared" si="67"/>
        <v>448</v>
      </c>
      <c r="N31" s="27">
        <f t="shared" si="68"/>
        <v>5943</v>
      </c>
      <c r="O31" s="27">
        <f t="shared" si="69"/>
        <v>1070</v>
      </c>
      <c r="P31" s="27">
        <f t="shared" si="26"/>
        <v>17</v>
      </c>
      <c r="Q31" s="27">
        <f t="shared" si="81"/>
        <v>936</v>
      </c>
      <c r="R31" s="27">
        <f t="shared" si="82"/>
        <v>504</v>
      </c>
      <c r="S31" s="27">
        <f t="shared" si="83"/>
        <v>6812</v>
      </c>
      <c r="T31" s="27">
        <f t="shared" si="84"/>
        <v>1223</v>
      </c>
      <c r="U31" s="27">
        <f t="shared" si="30"/>
        <v>20</v>
      </c>
      <c r="V31" s="27">
        <f t="shared" si="93"/>
        <v>1054</v>
      </c>
      <c r="W31" s="27">
        <f t="shared" si="94"/>
        <v>573</v>
      </c>
      <c r="X31" s="27">
        <f t="shared" si="95"/>
        <v>7701</v>
      </c>
      <c r="Y31" s="27">
        <f t="shared" si="96"/>
        <v>1361</v>
      </c>
      <c r="Z31" s="27">
        <f t="shared" si="31"/>
        <v>22</v>
      </c>
      <c r="AA31" s="27">
        <f t="shared" si="106"/>
        <v>1294</v>
      </c>
      <c r="AB31" s="27">
        <f t="shared" si="107"/>
        <v>676</v>
      </c>
      <c r="AC31" s="27">
        <f t="shared" si="108"/>
        <v>9413</v>
      </c>
      <c r="AD31" s="27">
        <f t="shared" si="109"/>
        <v>1658</v>
      </c>
      <c r="AE31" s="27">
        <f t="shared" si="36"/>
        <v>25</v>
      </c>
      <c r="AF31" s="27">
        <f t="shared" si="111"/>
        <v>1539</v>
      </c>
      <c r="AG31" s="27">
        <f t="shared" si="112"/>
        <v>779</v>
      </c>
      <c r="AH31" s="27">
        <f t="shared" si="113"/>
        <v>11134</v>
      </c>
      <c r="AI31" s="27">
        <f t="shared" si="114"/>
        <v>1954</v>
      </c>
      <c r="AJ31" s="27">
        <f t="shared" si="38"/>
        <v>29</v>
      </c>
    </row>
    <row r="32" spans="2:36" x14ac:dyDescent="0.15">
      <c r="B32" s="27">
        <v>29</v>
      </c>
      <c r="C32" s="27">
        <v>8540</v>
      </c>
      <c r="D32" s="27">
        <v>1563</v>
      </c>
      <c r="E32" s="27">
        <v>789</v>
      </c>
      <c r="F32" s="27">
        <v>11301</v>
      </c>
      <c r="G32" s="27">
        <v>1982</v>
      </c>
      <c r="I32" s="27" t="s">
        <v>629</v>
      </c>
      <c r="L32" s="27">
        <f t="shared" si="66"/>
        <v>813</v>
      </c>
      <c r="M32" s="27">
        <f t="shared" si="67"/>
        <v>454</v>
      </c>
      <c r="N32" s="27">
        <f t="shared" si="68"/>
        <v>6044</v>
      </c>
      <c r="O32" s="27">
        <f t="shared" si="69"/>
        <v>1087</v>
      </c>
      <c r="P32" s="27">
        <f t="shared" si="26"/>
        <v>17</v>
      </c>
      <c r="Q32" s="27">
        <f t="shared" si="81"/>
        <v>953</v>
      </c>
      <c r="R32" s="27">
        <f t="shared" si="82"/>
        <v>511</v>
      </c>
      <c r="S32" s="27">
        <f t="shared" si="83"/>
        <v>6929</v>
      </c>
      <c r="T32" s="27">
        <f t="shared" si="84"/>
        <v>1243</v>
      </c>
      <c r="U32" s="27">
        <f t="shared" si="30"/>
        <v>20</v>
      </c>
      <c r="V32" s="27">
        <f t="shared" si="93"/>
        <v>1073</v>
      </c>
      <c r="W32" s="27">
        <f t="shared" si="94"/>
        <v>582</v>
      </c>
      <c r="X32" s="27">
        <f t="shared" si="95"/>
        <v>7835</v>
      </c>
      <c r="Y32" s="27">
        <f t="shared" si="96"/>
        <v>1383</v>
      </c>
      <c r="Z32" s="27">
        <f t="shared" si="31"/>
        <v>22</v>
      </c>
      <c r="AA32" s="27">
        <f t="shared" si="106"/>
        <v>1315</v>
      </c>
      <c r="AB32" s="27">
        <f t="shared" si="107"/>
        <v>686</v>
      </c>
      <c r="AC32" s="27">
        <f t="shared" si="108"/>
        <v>9563</v>
      </c>
      <c r="AD32" s="27">
        <f t="shared" si="109"/>
        <v>1683</v>
      </c>
      <c r="AE32" s="27">
        <f t="shared" si="36"/>
        <v>25</v>
      </c>
      <c r="AF32" s="27">
        <f t="shared" si="111"/>
        <v>1563</v>
      </c>
      <c r="AG32" s="27">
        <f t="shared" si="112"/>
        <v>789</v>
      </c>
      <c r="AH32" s="27">
        <f t="shared" si="113"/>
        <v>11301</v>
      </c>
      <c r="AI32" s="27">
        <f t="shared" si="114"/>
        <v>1982</v>
      </c>
      <c r="AJ32" s="27">
        <f t="shared" si="38"/>
        <v>28</v>
      </c>
    </row>
    <row r="33" spans="1:36" x14ac:dyDescent="0.15">
      <c r="B33" s="27">
        <v>30</v>
      </c>
      <c r="C33" s="27">
        <v>9100</v>
      </c>
      <c r="D33" s="27">
        <v>1586</v>
      </c>
      <c r="E33" s="27">
        <v>799</v>
      </c>
      <c r="F33" s="27">
        <v>11468</v>
      </c>
      <c r="G33" s="27">
        <v>2010</v>
      </c>
      <c r="I33" s="27" t="s">
        <v>629</v>
      </c>
      <c r="L33" s="27">
        <f t="shared" si="66"/>
        <v>827</v>
      </c>
      <c r="M33" s="27">
        <f t="shared" si="67"/>
        <v>460</v>
      </c>
      <c r="N33" s="27">
        <f t="shared" si="68"/>
        <v>6145</v>
      </c>
      <c r="O33" s="27">
        <f t="shared" si="69"/>
        <v>1104</v>
      </c>
      <c r="P33" s="27">
        <f t="shared" si="26"/>
        <v>17</v>
      </c>
      <c r="Q33" s="27">
        <f t="shared" si="81"/>
        <v>970</v>
      </c>
      <c r="R33" s="27">
        <f t="shared" si="82"/>
        <v>518</v>
      </c>
      <c r="S33" s="27">
        <f t="shared" si="83"/>
        <v>7046</v>
      </c>
      <c r="T33" s="27">
        <f t="shared" si="84"/>
        <v>1263</v>
      </c>
      <c r="U33" s="27">
        <f t="shared" si="30"/>
        <v>20</v>
      </c>
      <c r="V33" s="27">
        <f t="shared" si="93"/>
        <v>1092</v>
      </c>
      <c r="W33" s="27">
        <f t="shared" si="94"/>
        <v>591</v>
      </c>
      <c r="X33" s="27">
        <f t="shared" si="95"/>
        <v>7969</v>
      </c>
      <c r="Y33" s="27">
        <f t="shared" si="96"/>
        <v>1405</v>
      </c>
      <c r="Z33" s="27">
        <f t="shared" si="31"/>
        <v>22</v>
      </c>
      <c r="AA33" s="27">
        <f t="shared" si="106"/>
        <v>1336</v>
      </c>
      <c r="AB33" s="27">
        <f t="shared" si="107"/>
        <v>696</v>
      </c>
      <c r="AC33" s="27">
        <f t="shared" si="108"/>
        <v>9713</v>
      </c>
      <c r="AD33" s="27">
        <f t="shared" si="109"/>
        <v>1708</v>
      </c>
      <c r="AE33" s="27">
        <f t="shared" si="36"/>
        <v>25</v>
      </c>
      <c r="AF33" s="27">
        <f t="shared" si="111"/>
        <v>1586</v>
      </c>
      <c r="AG33" s="27">
        <f t="shared" si="112"/>
        <v>799</v>
      </c>
      <c r="AH33" s="27">
        <f t="shared" si="113"/>
        <v>11468</v>
      </c>
      <c r="AI33" s="27">
        <f t="shared" si="114"/>
        <v>2010</v>
      </c>
      <c r="AJ33" s="27">
        <f t="shared" si="38"/>
        <v>28</v>
      </c>
    </row>
    <row r="34" spans="1:36" x14ac:dyDescent="0.15">
      <c r="A34" s="29"/>
      <c r="B34" s="27">
        <v>31</v>
      </c>
      <c r="C34" s="27">
        <v>10500</v>
      </c>
      <c r="D34" s="27">
        <v>1610</v>
      </c>
      <c r="E34" s="27">
        <v>810</v>
      </c>
      <c r="F34" s="27">
        <v>11635</v>
      </c>
      <c r="G34" s="27">
        <v>2039</v>
      </c>
      <c r="I34" s="27" t="s">
        <v>629</v>
      </c>
      <c r="L34" s="27">
        <f t="shared" si="66"/>
        <v>841</v>
      </c>
      <c r="M34" s="27">
        <f t="shared" si="67"/>
        <v>466</v>
      </c>
      <c r="N34" s="27">
        <f t="shared" si="68"/>
        <v>6246</v>
      </c>
      <c r="O34" s="27">
        <f t="shared" si="69"/>
        <v>1121</v>
      </c>
      <c r="P34" s="27">
        <f t="shared" si="26"/>
        <v>17</v>
      </c>
      <c r="Q34" s="27">
        <f t="shared" si="81"/>
        <v>987</v>
      </c>
      <c r="R34" s="27">
        <f t="shared" si="82"/>
        <v>525</v>
      </c>
      <c r="S34" s="27">
        <f t="shared" si="83"/>
        <v>7163</v>
      </c>
      <c r="T34" s="27">
        <f t="shared" si="84"/>
        <v>1283</v>
      </c>
      <c r="U34" s="27">
        <f t="shared" si="30"/>
        <v>20</v>
      </c>
      <c r="V34" s="27">
        <f t="shared" si="93"/>
        <v>1111</v>
      </c>
      <c r="W34" s="27">
        <f t="shared" si="94"/>
        <v>600</v>
      </c>
      <c r="X34" s="27">
        <f t="shared" si="95"/>
        <v>8103</v>
      </c>
      <c r="Y34" s="27">
        <f t="shared" si="96"/>
        <v>1427</v>
      </c>
      <c r="Z34" s="27">
        <f t="shared" si="31"/>
        <v>22</v>
      </c>
      <c r="AA34" s="27">
        <f t="shared" si="106"/>
        <v>1357</v>
      </c>
      <c r="AB34" s="27">
        <f t="shared" si="107"/>
        <v>706</v>
      </c>
      <c r="AC34" s="27">
        <f t="shared" si="108"/>
        <v>9863</v>
      </c>
      <c r="AD34" s="27">
        <f t="shared" si="109"/>
        <v>1733</v>
      </c>
      <c r="AE34" s="27">
        <f t="shared" si="36"/>
        <v>25</v>
      </c>
      <c r="AF34" s="27">
        <f t="shared" si="111"/>
        <v>1610</v>
      </c>
      <c r="AG34" s="27">
        <f t="shared" si="112"/>
        <v>810</v>
      </c>
      <c r="AH34" s="27">
        <f t="shared" si="113"/>
        <v>11635</v>
      </c>
      <c r="AI34" s="27">
        <f t="shared" si="114"/>
        <v>2039</v>
      </c>
      <c r="AJ34" s="27">
        <f t="shared" si="38"/>
        <v>29</v>
      </c>
    </row>
    <row r="35" spans="1:36" x14ac:dyDescent="0.15">
      <c r="B35" s="27">
        <v>32</v>
      </c>
      <c r="I35" s="27" t="s">
        <v>629</v>
      </c>
    </row>
    <row r="36" spans="1:36" x14ac:dyDescent="0.15">
      <c r="B36" s="27">
        <v>33</v>
      </c>
    </row>
    <row r="37" spans="1:36" x14ac:dyDescent="0.15">
      <c r="B37" s="27">
        <v>34</v>
      </c>
    </row>
    <row r="38" spans="1:36" x14ac:dyDescent="0.15">
      <c r="B38" s="27">
        <v>35</v>
      </c>
    </row>
    <row r="39" spans="1:36" x14ac:dyDescent="0.15">
      <c r="B39" s="27">
        <v>36</v>
      </c>
    </row>
  </sheetData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3"/>
  <sheetViews>
    <sheetView workbookViewId="0">
      <selection activeCell="J2" sqref="J2:Q9"/>
    </sheetView>
  </sheetViews>
  <sheetFormatPr defaultRowHeight="12" x14ac:dyDescent="0.15"/>
  <cols>
    <col min="1" max="2" width="9" style="14"/>
    <col min="3" max="3" width="11.75" style="14" customWidth="1"/>
    <col min="4" max="4" width="10.25" style="14" customWidth="1"/>
    <col min="5" max="5" width="16.625" style="14" customWidth="1"/>
    <col min="6" max="6" width="13.75" style="14" customWidth="1"/>
    <col min="7" max="7" width="9" style="14"/>
    <col min="8" max="8" width="11.75" style="14" customWidth="1"/>
    <col min="9" max="9" width="12" style="14" customWidth="1"/>
    <col min="10" max="10" width="12.5" style="14" customWidth="1"/>
    <col min="11" max="11" width="13.5" style="14" customWidth="1"/>
    <col min="12" max="12" width="9" style="14"/>
    <col min="13" max="13" width="12.875" style="14" customWidth="1"/>
    <col min="14" max="14" width="12.75" style="14" customWidth="1"/>
    <col min="15" max="16" width="11" style="14" customWidth="1"/>
    <col min="17" max="17" width="11.125" style="14" customWidth="1"/>
    <col min="18" max="16384" width="9" style="14"/>
  </cols>
  <sheetData>
    <row r="2" spans="2:18" x14ac:dyDescent="0.15">
      <c r="B2" s="26" t="s">
        <v>476</v>
      </c>
      <c r="C2" s="27" t="s">
        <v>525</v>
      </c>
      <c r="D2" s="27" t="s">
        <v>527</v>
      </c>
      <c r="E2" s="14" t="s">
        <v>290</v>
      </c>
      <c r="F2" s="26" t="s">
        <v>477</v>
      </c>
      <c r="G2" s="27" t="s">
        <v>524</v>
      </c>
      <c r="H2" s="27" t="s">
        <v>526</v>
      </c>
      <c r="I2" s="27"/>
      <c r="J2" s="26" t="s">
        <v>484</v>
      </c>
      <c r="K2" s="27" t="s">
        <v>525</v>
      </c>
      <c r="L2" s="26" t="s">
        <v>485</v>
      </c>
      <c r="M2" s="26" t="s">
        <v>486</v>
      </c>
      <c r="N2" s="27" t="s">
        <v>542</v>
      </c>
      <c r="O2" s="26" t="s">
        <v>487</v>
      </c>
      <c r="P2" s="27" t="s">
        <v>545</v>
      </c>
      <c r="Q2" s="27" t="s">
        <v>543</v>
      </c>
      <c r="R2" s="27" t="s">
        <v>544</v>
      </c>
    </row>
    <row r="3" spans="2:18" x14ac:dyDescent="0.15">
      <c r="B3" s="14">
        <v>1</v>
      </c>
      <c r="C3" s="26" t="s">
        <v>478</v>
      </c>
      <c r="D3" s="26" t="s">
        <v>479</v>
      </c>
      <c r="F3" s="14">
        <v>1</v>
      </c>
      <c r="J3" s="14">
        <v>1</v>
      </c>
      <c r="K3" s="26" t="s">
        <v>478</v>
      </c>
      <c r="L3" s="26" t="s">
        <v>479</v>
      </c>
      <c r="M3" s="26">
        <v>10</v>
      </c>
      <c r="N3" s="14">
        <v>15</v>
      </c>
      <c r="O3" s="14">
        <v>1</v>
      </c>
      <c r="P3" s="14">
        <v>1</v>
      </c>
    </row>
    <row r="4" spans="2:18" x14ac:dyDescent="0.15">
      <c r="B4" s="14">
        <v>2</v>
      </c>
      <c r="C4" s="26" t="s">
        <v>124</v>
      </c>
      <c r="D4" s="26" t="s">
        <v>480</v>
      </c>
      <c r="F4" s="14">
        <v>1</v>
      </c>
      <c r="J4" s="14">
        <v>2</v>
      </c>
      <c r="K4" s="26" t="s">
        <v>124</v>
      </c>
      <c r="L4" s="26" t="s">
        <v>480</v>
      </c>
      <c r="M4" s="26">
        <v>15</v>
      </c>
      <c r="N4" s="14">
        <v>20</v>
      </c>
      <c r="O4" s="14">
        <v>2</v>
      </c>
      <c r="P4" s="14">
        <v>1</v>
      </c>
    </row>
    <row r="5" spans="2:18" x14ac:dyDescent="0.15">
      <c r="B5" s="14">
        <v>3</v>
      </c>
      <c r="C5" s="26" t="s">
        <v>480</v>
      </c>
      <c r="D5" s="26" t="s">
        <v>126</v>
      </c>
      <c r="E5" s="14">
        <v>8</v>
      </c>
      <c r="F5" s="14">
        <v>2</v>
      </c>
      <c r="G5" s="14">
        <v>12</v>
      </c>
      <c r="H5" s="14">
        <v>15</v>
      </c>
      <c r="J5" s="14">
        <v>3</v>
      </c>
      <c r="K5" s="26" t="s">
        <v>480</v>
      </c>
      <c r="L5" s="26" t="s">
        <v>126</v>
      </c>
      <c r="M5" s="26">
        <v>20</v>
      </c>
      <c r="N5" s="14">
        <v>25</v>
      </c>
      <c r="O5" s="14">
        <v>3</v>
      </c>
      <c r="P5" s="14">
        <v>1</v>
      </c>
    </row>
    <row r="6" spans="2:18" x14ac:dyDescent="0.15">
      <c r="B6" s="14">
        <v>4</v>
      </c>
      <c r="C6" s="26" t="s">
        <v>126</v>
      </c>
      <c r="D6" s="26" t="s">
        <v>481</v>
      </c>
      <c r="E6" s="14">
        <v>16</v>
      </c>
      <c r="F6" s="14">
        <v>2</v>
      </c>
      <c r="G6" s="14">
        <v>20</v>
      </c>
      <c r="H6" s="14">
        <v>20</v>
      </c>
      <c r="J6" s="14">
        <v>4</v>
      </c>
      <c r="K6" s="26" t="s">
        <v>126</v>
      </c>
      <c r="L6" s="26" t="s">
        <v>481</v>
      </c>
      <c r="M6" s="26">
        <v>25</v>
      </c>
      <c r="N6" s="14">
        <v>30</v>
      </c>
      <c r="O6" s="14">
        <v>4</v>
      </c>
      <c r="P6" s="14">
        <v>1</v>
      </c>
      <c r="Q6" s="14">
        <v>3</v>
      </c>
      <c r="R6" s="14">
        <v>6</v>
      </c>
    </row>
    <row r="7" spans="2:18" x14ac:dyDescent="0.15">
      <c r="B7" s="14">
        <v>5</v>
      </c>
      <c r="C7" s="26" t="s">
        <v>481</v>
      </c>
      <c r="D7" s="26" t="s">
        <v>482</v>
      </c>
      <c r="E7" s="14">
        <v>22</v>
      </c>
      <c r="F7" s="14">
        <v>3</v>
      </c>
      <c r="G7" s="14">
        <v>30</v>
      </c>
      <c r="H7" s="14">
        <v>30</v>
      </c>
      <c r="J7" s="14">
        <v>5</v>
      </c>
      <c r="K7" s="26" t="s">
        <v>481</v>
      </c>
      <c r="L7" s="26" t="s">
        <v>482</v>
      </c>
      <c r="M7" s="26">
        <v>30</v>
      </c>
      <c r="N7" s="14">
        <v>35</v>
      </c>
      <c r="O7" s="14">
        <v>5</v>
      </c>
    </row>
    <row r="8" spans="2:18" x14ac:dyDescent="0.15">
      <c r="B8" s="14">
        <v>6</v>
      </c>
      <c r="C8" s="26" t="s">
        <v>482</v>
      </c>
      <c r="D8" s="26" t="s">
        <v>483</v>
      </c>
      <c r="E8" s="14">
        <v>28</v>
      </c>
      <c r="F8" s="14">
        <v>4</v>
      </c>
      <c r="G8" s="14">
        <v>40</v>
      </c>
      <c r="H8" s="14">
        <v>40</v>
      </c>
      <c r="J8" s="14">
        <v>6</v>
      </c>
      <c r="K8" s="26" t="s">
        <v>482</v>
      </c>
      <c r="L8" s="26" t="s">
        <v>483</v>
      </c>
      <c r="M8" s="26">
        <v>35</v>
      </c>
      <c r="N8" s="14">
        <v>40</v>
      </c>
      <c r="O8" s="14">
        <v>6</v>
      </c>
    </row>
    <row r="9" spans="2:18" x14ac:dyDescent="0.15">
      <c r="B9" s="14">
        <v>7</v>
      </c>
      <c r="C9" s="26" t="s">
        <v>483</v>
      </c>
      <c r="D9" s="26" t="s">
        <v>539</v>
      </c>
    </row>
    <row r="10" spans="2:18" x14ac:dyDescent="0.15">
      <c r="B10" s="14">
        <v>8</v>
      </c>
    </row>
    <row r="20" spans="2:9" x14ac:dyDescent="0.15">
      <c r="B20" s="26" t="s">
        <v>499</v>
      </c>
      <c r="C20" s="26" t="s">
        <v>495</v>
      </c>
      <c r="D20" s="26" t="s">
        <v>497</v>
      </c>
      <c r="E20" s="26" t="s">
        <v>496</v>
      </c>
      <c r="G20" s="26" t="s">
        <v>500</v>
      </c>
      <c r="H20" s="26" t="s">
        <v>501</v>
      </c>
      <c r="I20" s="26" t="s">
        <v>502</v>
      </c>
    </row>
    <row r="21" spans="2:9" x14ac:dyDescent="0.15">
      <c r="B21" s="14">
        <v>1</v>
      </c>
      <c r="C21" s="14">
        <v>1</v>
      </c>
      <c r="G21" s="14">
        <v>1</v>
      </c>
      <c r="H21" s="14">
        <v>1</v>
      </c>
      <c r="I21" s="14">
        <v>3</v>
      </c>
    </row>
    <row r="22" spans="2:9" x14ac:dyDescent="0.15">
      <c r="B22" s="14">
        <v>2</v>
      </c>
      <c r="C22" s="14">
        <v>1</v>
      </c>
      <c r="G22" s="14">
        <v>2</v>
      </c>
      <c r="H22" s="14">
        <v>1</v>
      </c>
      <c r="I22" s="14">
        <v>4</v>
      </c>
    </row>
    <row r="23" spans="2:9" x14ac:dyDescent="0.15">
      <c r="B23" s="14">
        <v>3</v>
      </c>
      <c r="C23" s="14">
        <v>1</v>
      </c>
      <c r="G23" s="14">
        <v>3</v>
      </c>
      <c r="H23" s="14">
        <v>2</v>
      </c>
      <c r="I23" s="14">
        <v>4</v>
      </c>
    </row>
    <row r="24" spans="2:9" x14ac:dyDescent="0.15">
      <c r="B24" s="14">
        <v>4</v>
      </c>
      <c r="C24" s="14">
        <v>2</v>
      </c>
      <c r="D24" s="14">
        <v>1</v>
      </c>
      <c r="G24" s="14">
        <v>4</v>
      </c>
      <c r="H24" s="14">
        <v>2</v>
      </c>
      <c r="I24" s="14">
        <v>4</v>
      </c>
    </row>
    <row r="25" spans="2:9" x14ac:dyDescent="0.15">
      <c r="B25" s="14">
        <v>5</v>
      </c>
      <c r="C25" s="14">
        <v>2</v>
      </c>
      <c r="G25" s="14">
        <v>5</v>
      </c>
      <c r="H25" s="14">
        <v>3</v>
      </c>
      <c r="I25" s="14">
        <v>5</v>
      </c>
    </row>
    <row r="26" spans="2:9" x14ac:dyDescent="0.15">
      <c r="B26" s="14">
        <v>6</v>
      </c>
      <c r="C26" s="14">
        <v>3</v>
      </c>
      <c r="D26" s="14">
        <v>2</v>
      </c>
      <c r="G26" s="14">
        <v>6</v>
      </c>
      <c r="H26" s="14">
        <v>3</v>
      </c>
      <c r="I26" s="14">
        <v>5</v>
      </c>
    </row>
    <row r="27" spans="2:9" x14ac:dyDescent="0.15">
      <c r="B27" s="14">
        <v>7</v>
      </c>
      <c r="C27" s="14">
        <v>3</v>
      </c>
      <c r="D27" s="14">
        <v>2</v>
      </c>
      <c r="E27" s="14">
        <v>30</v>
      </c>
      <c r="G27" s="14">
        <v>7</v>
      </c>
    </row>
    <row r="28" spans="2:9" x14ac:dyDescent="0.15">
      <c r="B28" s="14">
        <v>8</v>
      </c>
      <c r="C28" s="14">
        <v>4</v>
      </c>
      <c r="D28" s="14">
        <v>3</v>
      </c>
      <c r="E28" s="14">
        <v>34</v>
      </c>
      <c r="G28" s="14">
        <v>8</v>
      </c>
    </row>
    <row r="29" spans="2:9" x14ac:dyDescent="0.15">
      <c r="B29" s="14">
        <v>9</v>
      </c>
      <c r="G29" s="14">
        <v>9</v>
      </c>
    </row>
    <row r="30" spans="2:9" x14ac:dyDescent="0.15">
      <c r="B30" s="14">
        <v>10</v>
      </c>
      <c r="G30" s="14">
        <v>10</v>
      </c>
    </row>
    <row r="31" spans="2:9" x14ac:dyDescent="0.15">
      <c r="B31" s="14">
        <v>11</v>
      </c>
      <c r="G31" s="14">
        <v>11</v>
      </c>
    </row>
    <row r="37" spans="2:3" x14ac:dyDescent="0.15">
      <c r="B37" s="27" t="s">
        <v>535</v>
      </c>
    </row>
    <row r="38" spans="2:3" x14ac:dyDescent="0.15">
      <c r="B38" s="14">
        <v>1</v>
      </c>
      <c r="C38" s="27" t="s">
        <v>536</v>
      </c>
    </row>
    <row r="39" spans="2:3" x14ac:dyDescent="0.15">
      <c r="B39" s="14">
        <v>2</v>
      </c>
      <c r="C39" s="27" t="s">
        <v>537</v>
      </c>
    </row>
    <row r="40" spans="2:3" x14ac:dyDescent="0.15">
      <c r="B40" s="14">
        <v>3</v>
      </c>
      <c r="C40" s="27" t="s">
        <v>538</v>
      </c>
    </row>
    <row r="41" spans="2:3" x14ac:dyDescent="0.15">
      <c r="B41" s="14">
        <v>4</v>
      </c>
      <c r="C41" s="27" t="s">
        <v>540</v>
      </c>
    </row>
    <row r="42" spans="2:3" x14ac:dyDescent="0.15">
      <c r="B42" s="14">
        <v>5</v>
      </c>
    </row>
    <row r="43" spans="2:3" x14ac:dyDescent="0.15">
      <c r="B43" s="14">
        <v>6</v>
      </c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9"/>
  <sheetViews>
    <sheetView workbookViewId="0">
      <selection activeCell="H3" sqref="H3:K35"/>
    </sheetView>
  </sheetViews>
  <sheetFormatPr defaultColWidth="7.25" defaultRowHeight="12" x14ac:dyDescent="0.15"/>
  <cols>
    <col min="1" max="16384" width="7.25" style="27"/>
  </cols>
  <sheetData>
    <row r="2" spans="2:31" x14ac:dyDescent="0.15">
      <c r="B2" s="27" t="s">
        <v>516</v>
      </c>
      <c r="L2" s="27" t="s">
        <v>521</v>
      </c>
      <c r="M2" s="27" t="s">
        <v>124</v>
      </c>
      <c r="P2" s="27" t="s">
        <v>522</v>
      </c>
      <c r="Q2" s="27" t="s">
        <v>523</v>
      </c>
      <c r="T2" s="27" t="s">
        <v>528</v>
      </c>
      <c r="U2" s="27" t="s">
        <v>529</v>
      </c>
      <c r="X2" s="27" t="s">
        <v>531</v>
      </c>
      <c r="Y2" s="27" t="s">
        <v>532</v>
      </c>
      <c r="AB2" s="27" t="s">
        <v>533</v>
      </c>
      <c r="AC2" s="27" t="s">
        <v>534</v>
      </c>
    </row>
    <row r="3" spans="2:31" x14ac:dyDescent="0.15">
      <c r="B3" s="27" t="s">
        <v>132</v>
      </c>
      <c r="C3" s="27" t="s">
        <v>541</v>
      </c>
      <c r="D3" s="27" t="s">
        <v>517</v>
      </c>
      <c r="E3" s="27" t="s">
        <v>518</v>
      </c>
      <c r="F3" s="27" t="s">
        <v>519</v>
      </c>
      <c r="G3" s="27" t="s">
        <v>520</v>
      </c>
      <c r="L3" s="27" t="s">
        <v>517</v>
      </c>
      <c r="M3" s="27" t="s">
        <v>518</v>
      </c>
      <c r="N3" s="27" t="s">
        <v>519</v>
      </c>
      <c r="O3" s="27" t="s">
        <v>520</v>
      </c>
      <c r="P3" s="27" t="s">
        <v>517</v>
      </c>
      <c r="Q3" s="27" t="s">
        <v>518</v>
      </c>
      <c r="R3" s="27" t="s">
        <v>519</v>
      </c>
      <c r="S3" s="27" t="s">
        <v>520</v>
      </c>
      <c r="T3" s="27" t="s">
        <v>517</v>
      </c>
      <c r="U3" s="27" t="s">
        <v>518</v>
      </c>
      <c r="V3" s="27" t="s">
        <v>519</v>
      </c>
      <c r="W3" s="27" t="s">
        <v>520</v>
      </c>
      <c r="X3" s="27" t="s">
        <v>517</v>
      </c>
      <c r="Y3" s="27" t="s">
        <v>518</v>
      </c>
      <c r="Z3" s="27" t="s">
        <v>519</v>
      </c>
      <c r="AA3" s="27" t="s">
        <v>520</v>
      </c>
      <c r="AB3" s="27" t="s">
        <v>517</v>
      </c>
      <c r="AC3" s="27" t="s">
        <v>518</v>
      </c>
      <c r="AD3" s="27" t="s">
        <v>519</v>
      </c>
      <c r="AE3" s="27" t="s">
        <v>520</v>
      </c>
    </row>
    <row r="4" spans="2:31" x14ac:dyDescent="0.15">
      <c r="B4" s="27">
        <v>1</v>
      </c>
      <c r="D4" s="27">
        <v>468</v>
      </c>
      <c r="E4" s="27">
        <v>124</v>
      </c>
      <c r="F4" s="27">
        <v>1229</v>
      </c>
      <c r="G4" s="27">
        <v>394</v>
      </c>
    </row>
    <row r="5" spans="2:31" x14ac:dyDescent="0.15">
      <c r="B5" s="27">
        <v>2</v>
      </c>
      <c r="D5" s="27">
        <v>484</v>
      </c>
      <c r="E5" s="27">
        <v>128</v>
      </c>
      <c r="F5" s="27">
        <v>1292</v>
      </c>
      <c r="G5" s="27">
        <v>408</v>
      </c>
    </row>
    <row r="6" spans="2:31" x14ac:dyDescent="0.15">
      <c r="B6" s="27">
        <v>3</v>
      </c>
      <c r="D6" s="27">
        <v>499</v>
      </c>
      <c r="E6" s="27">
        <v>133</v>
      </c>
      <c r="F6" s="27">
        <v>1355</v>
      </c>
      <c r="G6" s="27">
        <v>422</v>
      </c>
    </row>
    <row r="7" spans="2:31" x14ac:dyDescent="0.15">
      <c r="B7" s="27">
        <v>4</v>
      </c>
      <c r="D7" s="27">
        <v>515</v>
      </c>
      <c r="E7" s="27">
        <v>138</v>
      </c>
      <c r="F7" s="27">
        <v>1419</v>
      </c>
      <c r="G7" s="27">
        <v>435</v>
      </c>
    </row>
    <row r="8" spans="2:31" x14ac:dyDescent="0.15">
      <c r="B8" s="27">
        <v>5</v>
      </c>
      <c r="D8" s="27">
        <v>531</v>
      </c>
      <c r="E8" s="27">
        <v>143</v>
      </c>
      <c r="F8" s="27">
        <v>1482</v>
      </c>
      <c r="G8" s="27">
        <v>449</v>
      </c>
    </row>
    <row r="9" spans="2:31" x14ac:dyDescent="0.15">
      <c r="B9" s="27">
        <v>6</v>
      </c>
      <c r="D9" s="27">
        <v>546</v>
      </c>
      <c r="E9" s="27">
        <v>148</v>
      </c>
      <c r="F9" s="27">
        <v>1545</v>
      </c>
      <c r="G9" s="27">
        <v>463</v>
      </c>
      <c r="L9" s="27">
        <v>643</v>
      </c>
      <c r="M9" s="27">
        <v>179</v>
      </c>
      <c r="N9" s="27">
        <v>1938</v>
      </c>
      <c r="O9" s="27">
        <v>550</v>
      </c>
    </row>
    <row r="10" spans="2:31" x14ac:dyDescent="0.15">
      <c r="B10" s="27">
        <v>7</v>
      </c>
      <c r="D10" s="27">
        <v>662</v>
      </c>
      <c r="E10" s="27">
        <v>185</v>
      </c>
      <c r="F10" s="27">
        <v>2014</v>
      </c>
      <c r="G10" s="27">
        <v>567</v>
      </c>
      <c r="L10" s="27">
        <f>L9/D9</f>
        <v>1.1776556776556777</v>
      </c>
      <c r="M10" s="27">
        <f>M9/E9</f>
        <v>1.2094594594594594</v>
      </c>
      <c r="N10" s="27">
        <f>N9/F9</f>
        <v>1.2543689320388349</v>
      </c>
      <c r="O10" s="27">
        <f>O9/G9</f>
        <v>1.1879049676025919</v>
      </c>
    </row>
    <row r="11" spans="2:31" x14ac:dyDescent="0.15">
      <c r="B11" s="27">
        <v>8</v>
      </c>
      <c r="D11" s="27">
        <v>681</v>
      </c>
      <c r="E11" s="27">
        <v>191</v>
      </c>
      <c r="F11" s="27">
        <v>2090</v>
      </c>
      <c r="G11" s="27">
        <v>583</v>
      </c>
    </row>
    <row r="12" spans="2:31" x14ac:dyDescent="0.15">
      <c r="B12" s="27">
        <v>9</v>
      </c>
      <c r="D12" s="27">
        <v>700</v>
      </c>
      <c r="E12" s="27">
        <v>197</v>
      </c>
      <c r="F12" s="27">
        <v>2166</v>
      </c>
      <c r="G12" s="27">
        <v>600</v>
      </c>
      <c r="P12" s="27">
        <v>806</v>
      </c>
      <c r="Q12" s="27">
        <v>231</v>
      </c>
      <c r="R12" s="27">
        <v>2596</v>
      </c>
      <c r="S12" s="27">
        <v>695</v>
      </c>
    </row>
    <row r="13" spans="2:31" x14ac:dyDescent="0.15">
      <c r="B13" s="27">
        <v>10</v>
      </c>
      <c r="D13" s="27">
        <v>828</v>
      </c>
      <c r="E13" s="27">
        <v>238</v>
      </c>
      <c r="F13" s="27">
        <v>2685</v>
      </c>
      <c r="G13" s="27">
        <v>715</v>
      </c>
      <c r="P13" s="27">
        <f>P12/D12</f>
        <v>1.1514285714285715</v>
      </c>
      <c r="Q13" s="27">
        <f>Q12/E12</f>
        <v>1.1725888324873097</v>
      </c>
      <c r="R13" s="27">
        <f>R12/F12</f>
        <v>1.1985226223453371</v>
      </c>
      <c r="S13" s="27">
        <f>S12/G12</f>
        <v>1.1583333333333334</v>
      </c>
    </row>
    <row r="14" spans="2:31" x14ac:dyDescent="0.15">
      <c r="B14" s="27">
        <v>11</v>
      </c>
      <c r="D14" s="27">
        <v>850</v>
      </c>
      <c r="E14" s="27">
        <v>244</v>
      </c>
      <c r="F14" s="27">
        <v>2774</v>
      </c>
      <c r="G14" s="27">
        <v>734</v>
      </c>
    </row>
    <row r="15" spans="2:31" x14ac:dyDescent="0.15">
      <c r="B15" s="27">
        <v>12</v>
      </c>
      <c r="D15" s="27">
        <v>872</v>
      </c>
      <c r="E15" s="27">
        <v>251</v>
      </c>
      <c r="F15" s="27">
        <v>2862</v>
      </c>
      <c r="G15" s="27">
        <v>754</v>
      </c>
      <c r="T15" s="27">
        <v>987</v>
      </c>
      <c r="U15" s="27">
        <v>288</v>
      </c>
      <c r="V15" s="27">
        <v>3331</v>
      </c>
      <c r="W15" s="27">
        <v>857</v>
      </c>
    </row>
    <row r="16" spans="2:31" x14ac:dyDescent="0.15">
      <c r="B16" s="27">
        <v>13</v>
      </c>
      <c r="D16" s="27">
        <v>1012</v>
      </c>
      <c r="E16" s="27">
        <v>296</v>
      </c>
      <c r="F16" s="27">
        <v>3432</v>
      </c>
      <c r="G16" s="27">
        <v>879</v>
      </c>
      <c r="T16" s="27">
        <f>T15/D15</f>
        <v>1.1318807339449541</v>
      </c>
      <c r="U16" s="27">
        <f>U15/E15</f>
        <v>1.1474103585657371</v>
      </c>
      <c r="V16" s="27">
        <f>V15/F15</f>
        <v>1.1638714185883998</v>
      </c>
      <c r="W16" s="27">
        <f>W15/G15</f>
        <v>1.136604774535809</v>
      </c>
    </row>
    <row r="17" spans="2:31" x14ac:dyDescent="0.15">
      <c r="B17" s="27">
        <v>14</v>
      </c>
      <c r="D17" s="27">
        <v>1037</v>
      </c>
      <c r="E17" s="27">
        <v>304</v>
      </c>
      <c r="F17" s="27">
        <v>3533</v>
      </c>
      <c r="G17" s="27">
        <v>902</v>
      </c>
    </row>
    <row r="18" spans="2:31" x14ac:dyDescent="0.15">
      <c r="B18" s="27">
        <v>15</v>
      </c>
      <c r="D18" s="27">
        <v>1062</v>
      </c>
      <c r="E18" s="27">
        <v>312</v>
      </c>
      <c r="F18" s="27">
        <v>3635</v>
      </c>
      <c r="G18" s="27">
        <v>924</v>
      </c>
    </row>
    <row r="19" spans="2:31" x14ac:dyDescent="0.15">
      <c r="B19" s="27">
        <v>16</v>
      </c>
      <c r="D19" s="27">
        <v>1087</v>
      </c>
      <c r="E19" s="27">
        <v>320</v>
      </c>
      <c r="F19" s="27">
        <v>3736</v>
      </c>
      <c r="G19" s="27">
        <v>947</v>
      </c>
      <c r="X19" s="27">
        <v>1372</v>
      </c>
      <c r="Y19" s="27">
        <v>410</v>
      </c>
      <c r="Z19" s="27">
        <v>4888</v>
      </c>
      <c r="AA19" s="27">
        <v>1201</v>
      </c>
    </row>
    <row r="20" spans="2:31" x14ac:dyDescent="0.15">
      <c r="B20" s="27">
        <v>17</v>
      </c>
      <c r="D20" s="27">
        <v>1400</v>
      </c>
      <c r="E20" s="27">
        <v>419</v>
      </c>
      <c r="F20" s="27">
        <v>5002</v>
      </c>
      <c r="G20" s="27">
        <v>1226</v>
      </c>
      <c r="X20" s="27">
        <f>X19/D19</f>
        <v>1.2621895124195033</v>
      </c>
      <c r="Y20" s="27">
        <f>Y19/E19</f>
        <v>1.28125</v>
      </c>
      <c r="Z20" s="27">
        <f>Z19/F19</f>
        <v>1.3083511777301928</v>
      </c>
      <c r="AA20" s="27">
        <f>AA19/G19</f>
        <v>1.2682154171066526</v>
      </c>
    </row>
    <row r="21" spans="2:31" x14ac:dyDescent="0.15">
      <c r="B21" s="27">
        <v>18</v>
      </c>
      <c r="D21" s="27">
        <v>1428</v>
      </c>
      <c r="E21" s="27">
        <v>428</v>
      </c>
      <c r="F21" s="27">
        <v>5116</v>
      </c>
      <c r="G21" s="27">
        <v>1251</v>
      </c>
    </row>
    <row r="22" spans="2:31" x14ac:dyDescent="0.15">
      <c r="B22" s="27">
        <v>19</v>
      </c>
      <c r="D22" s="27">
        <v>1456</v>
      </c>
      <c r="E22" s="27">
        <v>437</v>
      </c>
      <c r="F22" s="27">
        <v>5230</v>
      </c>
      <c r="G22" s="27">
        <v>1276</v>
      </c>
    </row>
    <row r="23" spans="2:31" x14ac:dyDescent="0.15">
      <c r="B23" s="27">
        <v>20</v>
      </c>
      <c r="D23" s="27">
        <v>1485</v>
      </c>
      <c r="E23" s="27">
        <v>446</v>
      </c>
      <c r="F23" s="27">
        <v>5344</v>
      </c>
      <c r="G23" s="27">
        <v>1301</v>
      </c>
    </row>
    <row r="24" spans="2:31" x14ac:dyDescent="0.15">
      <c r="B24" s="27">
        <v>21</v>
      </c>
      <c r="D24" s="27">
        <v>1513</v>
      </c>
      <c r="E24" s="27">
        <v>455</v>
      </c>
      <c r="F24" s="27">
        <v>5458</v>
      </c>
      <c r="G24" s="27">
        <v>1326</v>
      </c>
    </row>
    <row r="25" spans="2:31" x14ac:dyDescent="0.15">
      <c r="B25" s="27">
        <v>22</v>
      </c>
      <c r="D25" s="27">
        <v>1541</v>
      </c>
      <c r="E25" s="27">
        <v>464</v>
      </c>
      <c r="F25" s="27">
        <v>5572</v>
      </c>
      <c r="G25" s="27">
        <v>1351</v>
      </c>
      <c r="AB25" s="27">
        <v>1844</v>
      </c>
      <c r="AC25" s="27">
        <v>560</v>
      </c>
      <c r="AD25" s="27">
        <v>6800</v>
      </c>
      <c r="AE25" s="27">
        <v>1622</v>
      </c>
    </row>
    <row r="26" spans="2:31" x14ac:dyDescent="0.15">
      <c r="B26" s="27">
        <v>23</v>
      </c>
      <c r="D26" s="27">
        <v>1875</v>
      </c>
      <c r="E26" s="27">
        <v>570</v>
      </c>
      <c r="F26" s="27">
        <v>6927</v>
      </c>
      <c r="G26" s="27">
        <v>1650</v>
      </c>
      <c r="AB26" s="27">
        <f>AB25/D25</f>
        <v>1.1966255678131084</v>
      </c>
      <c r="AC26" s="27">
        <f>AC25/E25</f>
        <v>1.2068965517241379</v>
      </c>
      <c r="AD26" s="27">
        <f>AD25/F25</f>
        <v>1.2203876525484565</v>
      </c>
      <c r="AE26" s="27">
        <f>AE25/G25</f>
        <v>1.2005921539600297</v>
      </c>
    </row>
    <row r="27" spans="2:31" x14ac:dyDescent="0.15">
      <c r="B27" s="27">
        <v>24</v>
      </c>
      <c r="D27" s="27">
        <v>1907</v>
      </c>
      <c r="E27" s="27">
        <v>579</v>
      </c>
      <c r="F27" s="27">
        <v>7054</v>
      </c>
      <c r="G27" s="27">
        <v>1678</v>
      </c>
    </row>
    <row r="28" spans="2:31" x14ac:dyDescent="0.15">
      <c r="B28" s="27">
        <v>25</v>
      </c>
      <c r="C28" s="27">
        <v>6020</v>
      </c>
      <c r="D28" s="27">
        <v>1938</v>
      </c>
      <c r="E28" s="27">
        <v>589</v>
      </c>
      <c r="F28" s="27">
        <v>7180</v>
      </c>
      <c r="G28" s="27">
        <v>1706</v>
      </c>
    </row>
    <row r="29" spans="2:31" x14ac:dyDescent="0.15">
      <c r="B29" s="27">
        <v>26</v>
      </c>
      <c r="C29" s="27">
        <v>7279</v>
      </c>
      <c r="D29" s="27">
        <v>1969</v>
      </c>
      <c r="E29" s="27">
        <v>599</v>
      </c>
      <c r="F29" s="27">
        <v>7307</v>
      </c>
      <c r="G29" s="27">
        <v>1734</v>
      </c>
    </row>
    <row r="30" spans="2:31" x14ac:dyDescent="0.15">
      <c r="B30" s="27">
        <v>27</v>
      </c>
      <c r="C30" s="27">
        <v>7419</v>
      </c>
      <c r="D30" s="27">
        <v>2001</v>
      </c>
      <c r="E30" s="27">
        <v>609</v>
      </c>
      <c r="F30" s="27">
        <v>7433</v>
      </c>
      <c r="G30" s="27">
        <v>1762</v>
      </c>
    </row>
    <row r="31" spans="2:31" x14ac:dyDescent="0.15">
      <c r="B31" s="27">
        <v>28</v>
      </c>
      <c r="C31" s="27">
        <v>7979</v>
      </c>
      <c r="D31" s="27">
        <v>2032</v>
      </c>
      <c r="E31" s="27">
        <v>619</v>
      </c>
      <c r="F31" s="27">
        <v>7560</v>
      </c>
      <c r="G31" s="27">
        <v>1790</v>
      </c>
    </row>
    <row r="32" spans="2:31" x14ac:dyDescent="0.15">
      <c r="B32" s="27">
        <v>29</v>
      </c>
      <c r="C32" s="27">
        <v>8540</v>
      </c>
      <c r="D32" s="27">
        <v>2063</v>
      </c>
      <c r="E32" s="27">
        <v>629</v>
      </c>
      <c r="F32" s="27">
        <v>7687</v>
      </c>
      <c r="G32" s="27">
        <v>1818</v>
      </c>
    </row>
    <row r="33" spans="1:7" x14ac:dyDescent="0.15">
      <c r="B33" s="27">
        <v>30</v>
      </c>
      <c r="C33" s="27">
        <v>9100</v>
      </c>
      <c r="D33" s="27">
        <v>2094</v>
      </c>
      <c r="E33" s="27">
        <v>639</v>
      </c>
      <c r="F33" s="27">
        <v>7813</v>
      </c>
      <c r="G33" s="27">
        <v>1846</v>
      </c>
    </row>
    <row r="34" spans="1:7" x14ac:dyDescent="0.15">
      <c r="A34" s="29" t="s">
        <v>551</v>
      </c>
      <c r="B34" s="27">
        <v>31</v>
      </c>
      <c r="C34" s="27">
        <v>10500</v>
      </c>
      <c r="D34" s="27">
        <v>2592</v>
      </c>
      <c r="E34" s="27">
        <v>781</v>
      </c>
      <c r="F34" s="27">
        <v>10609</v>
      </c>
      <c r="G34" s="27">
        <v>2349</v>
      </c>
    </row>
    <row r="35" spans="1:7" x14ac:dyDescent="0.15">
      <c r="B35" s="27">
        <v>32</v>
      </c>
      <c r="C35" s="27">
        <v>11200</v>
      </c>
      <c r="D35" s="27">
        <v>2623</v>
      </c>
      <c r="E35" s="27">
        <v>791</v>
      </c>
      <c r="F35" s="27">
        <v>10736</v>
      </c>
      <c r="G35" s="27">
        <v>2377</v>
      </c>
    </row>
    <row r="36" spans="1:7" x14ac:dyDescent="0.15">
      <c r="B36" s="27">
        <v>33</v>
      </c>
    </row>
    <row r="37" spans="1:7" x14ac:dyDescent="0.15">
      <c r="B37" s="27">
        <v>34</v>
      </c>
    </row>
    <row r="38" spans="1:7" x14ac:dyDescent="0.15">
      <c r="B38" s="27">
        <v>35</v>
      </c>
    </row>
    <row r="39" spans="1:7" x14ac:dyDescent="0.15">
      <c r="B39" s="27">
        <v>36</v>
      </c>
    </row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"/>
  <sheetViews>
    <sheetView workbookViewId="0">
      <selection activeCell="A9" sqref="A9:XFD9"/>
    </sheetView>
  </sheetViews>
  <sheetFormatPr defaultRowHeight="12" x14ac:dyDescent="0.15"/>
  <cols>
    <col min="1" max="3" width="9" style="26"/>
    <col min="4" max="4" width="14.25" style="26" customWidth="1"/>
    <col min="5" max="16384" width="9" style="26"/>
  </cols>
  <sheetData>
    <row r="2" spans="1:31" x14ac:dyDescent="0.15">
      <c r="E2" s="26" t="s">
        <v>492</v>
      </c>
      <c r="M2" s="26" t="s">
        <v>493</v>
      </c>
      <c r="S2" s="29" t="s">
        <v>548</v>
      </c>
      <c r="V2" s="29" t="s">
        <v>549</v>
      </c>
      <c r="Z2" s="29" t="s">
        <v>548</v>
      </c>
      <c r="AC2" s="29" t="s">
        <v>549</v>
      </c>
    </row>
    <row r="3" spans="1:31" x14ac:dyDescent="0.15">
      <c r="E3" s="26" t="s">
        <v>490</v>
      </c>
      <c r="H3" s="26" t="s">
        <v>491</v>
      </c>
      <c r="M3" s="26" t="s">
        <v>490</v>
      </c>
      <c r="P3" s="26" t="s">
        <v>491</v>
      </c>
      <c r="S3" s="27" t="s">
        <v>515</v>
      </c>
      <c r="Z3" s="29" t="s">
        <v>550</v>
      </c>
    </row>
    <row r="4" spans="1:31" x14ac:dyDescent="0.15">
      <c r="A4" s="26" t="s">
        <v>494</v>
      </c>
      <c r="B4" s="26" t="s">
        <v>512</v>
      </c>
      <c r="C4" s="26" t="s">
        <v>510</v>
      </c>
      <c r="D4" s="26" t="s">
        <v>511</v>
      </c>
      <c r="E4" s="14" t="s">
        <v>267</v>
      </c>
      <c r="F4" s="14" t="s">
        <v>268</v>
      </c>
      <c r="G4" s="14" t="s">
        <v>266</v>
      </c>
      <c r="H4" s="14" t="s">
        <v>267</v>
      </c>
      <c r="I4" s="14" t="s">
        <v>268</v>
      </c>
      <c r="J4" s="14" t="s">
        <v>266</v>
      </c>
      <c r="L4" s="26" t="s">
        <v>489</v>
      </c>
      <c r="M4" s="14" t="s">
        <v>267</v>
      </c>
      <c r="N4" s="14" t="s">
        <v>268</v>
      </c>
      <c r="O4" s="14" t="s">
        <v>266</v>
      </c>
      <c r="P4" s="14" t="s">
        <v>267</v>
      </c>
      <c r="Q4" s="14" t="s">
        <v>268</v>
      </c>
      <c r="R4" s="14" t="s">
        <v>266</v>
      </c>
      <c r="S4" s="14" t="s">
        <v>267</v>
      </c>
      <c r="T4" s="14" t="s">
        <v>144</v>
      </c>
      <c r="U4" s="14" t="s">
        <v>266</v>
      </c>
      <c r="V4" s="14" t="s">
        <v>180</v>
      </c>
      <c r="W4" s="14" t="s">
        <v>144</v>
      </c>
      <c r="X4" s="14" t="s">
        <v>142</v>
      </c>
      <c r="Z4" s="14" t="s">
        <v>180</v>
      </c>
      <c r="AA4" s="14" t="s">
        <v>144</v>
      </c>
      <c r="AB4" s="14" t="s">
        <v>142</v>
      </c>
      <c r="AC4" s="14" t="s">
        <v>180</v>
      </c>
      <c r="AD4" s="14" t="s">
        <v>144</v>
      </c>
      <c r="AE4" s="14" t="s">
        <v>142</v>
      </c>
    </row>
    <row r="5" spans="1:31" x14ac:dyDescent="0.15">
      <c r="B5" s="26">
        <v>1</v>
      </c>
      <c r="E5" s="26">
        <v>26</v>
      </c>
      <c r="F5" s="26">
        <v>8</v>
      </c>
      <c r="G5" s="26">
        <v>108</v>
      </c>
      <c r="L5" s="26">
        <v>1</v>
      </c>
      <c r="M5" s="26">
        <v>24</v>
      </c>
      <c r="N5" s="26">
        <v>8</v>
      </c>
      <c r="O5" s="26">
        <v>120</v>
      </c>
      <c r="S5" s="26">
        <v>246</v>
      </c>
      <c r="T5" s="26">
        <f>71*2</f>
        <v>142</v>
      </c>
      <c r="U5" s="26">
        <f>739+158*2</f>
        <v>1055</v>
      </c>
    </row>
    <row r="6" spans="1:31" x14ac:dyDescent="0.15">
      <c r="A6" s="26">
        <f>F6/F5</f>
        <v>2.5</v>
      </c>
      <c r="B6" s="26">
        <v>10</v>
      </c>
      <c r="C6" s="26" t="s">
        <v>478</v>
      </c>
      <c r="E6" s="12">
        <v>66</v>
      </c>
      <c r="F6" s="12">
        <v>20</v>
      </c>
      <c r="G6" s="12">
        <v>270</v>
      </c>
      <c r="H6" s="26">
        <f>E6*2</f>
        <v>132</v>
      </c>
      <c r="I6" s="26">
        <f t="shared" ref="I6:J6" si="0">F6*2</f>
        <v>40</v>
      </c>
      <c r="J6" s="26">
        <f t="shared" si="0"/>
        <v>540</v>
      </c>
      <c r="L6" s="26">
        <v>10</v>
      </c>
      <c r="M6" s="12">
        <v>60</v>
      </c>
      <c r="N6" s="12">
        <v>24</v>
      </c>
      <c r="O6" s="12">
        <v>300</v>
      </c>
      <c r="P6" s="26">
        <v>120</v>
      </c>
      <c r="Q6" s="26">
        <v>48</v>
      </c>
      <c r="R6" s="26">
        <v>600</v>
      </c>
      <c r="S6" s="26">
        <v>286</v>
      </c>
      <c r="T6" s="26">
        <f>79*2</f>
        <v>158</v>
      </c>
      <c r="U6" s="26">
        <f>858+198*2</f>
        <v>1254</v>
      </c>
    </row>
    <row r="7" spans="1:31" x14ac:dyDescent="0.15">
      <c r="A7" s="26">
        <f>E7/E6</f>
        <v>2.5</v>
      </c>
      <c r="B7" s="26">
        <v>15</v>
      </c>
      <c r="C7" s="26" t="s">
        <v>479</v>
      </c>
      <c r="E7" s="26">
        <v>165</v>
      </c>
      <c r="F7" s="26">
        <v>54</v>
      </c>
      <c r="G7" s="26">
        <v>675</v>
      </c>
      <c r="H7" s="26">
        <v>264</v>
      </c>
      <c r="I7" s="26">
        <v>86</v>
      </c>
      <c r="J7" s="26">
        <v>1080</v>
      </c>
      <c r="L7" s="26">
        <v>15</v>
      </c>
      <c r="M7" s="26">
        <v>150</v>
      </c>
      <c r="N7" s="26">
        <v>60</v>
      </c>
      <c r="O7" s="26">
        <v>750</v>
      </c>
      <c r="P7" s="26">
        <f>M7*1.6</f>
        <v>240</v>
      </c>
      <c r="Q7" s="26">
        <f t="shared" ref="Q7" si="1">_xlfn.CEILING.MATH(N7*I7/F7,1)</f>
        <v>96</v>
      </c>
      <c r="R7" s="26">
        <f t="shared" ref="R7" si="2">_xlfn.CEILING.MATH(O7*J7/G7,1)</f>
        <v>1200</v>
      </c>
      <c r="S7" s="26">
        <v>385</v>
      </c>
      <c r="T7" s="26">
        <f>99*2</f>
        <v>198</v>
      </c>
      <c r="U7" s="26">
        <f>1155+297*2</f>
        <v>1749</v>
      </c>
      <c r="V7" s="26">
        <v>484</v>
      </c>
      <c r="W7" s="26">
        <f>118*2</f>
        <v>236</v>
      </c>
      <c r="X7" s="26">
        <f>396*2+1452</f>
        <v>2244</v>
      </c>
    </row>
    <row r="8" spans="1:31" x14ac:dyDescent="0.15">
      <c r="A8" s="26">
        <f>E8/E7</f>
        <v>1.8666666666666667</v>
      </c>
      <c r="B8" s="26">
        <v>20</v>
      </c>
      <c r="C8" s="26" t="s">
        <v>480</v>
      </c>
      <c r="E8" s="26">
        <v>308</v>
      </c>
      <c r="F8" s="26">
        <v>100</v>
      </c>
      <c r="G8" s="26">
        <v>1260</v>
      </c>
      <c r="H8" s="26">
        <v>418</v>
      </c>
      <c r="I8" s="26">
        <v>136</v>
      </c>
      <c r="J8" s="26">
        <f>1026+342*2</f>
        <v>1710</v>
      </c>
      <c r="L8" s="26">
        <v>20</v>
      </c>
      <c r="M8" s="26">
        <f>M7*$A8</f>
        <v>280</v>
      </c>
      <c r="N8" s="26">
        <f>56*2</f>
        <v>112</v>
      </c>
      <c r="O8" s="26">
        <f t="shared" ref="O8" si="3">O7*$A8</f>
        <v>1400</v>
      </c>
      <c r="P8" s="26">
        <f>_xlfn.CEILING.MATH(M8*H8/E8,1)</f>
        <v>380</v>
      </c>
      <c r="Q8" s="26">
        <f>76*2</f>
        <v>152</v>
      </c>
      <c r="R8" s="26">
        <f>1140+380*2</f>
        <v>1900</v>
      </c>
      <c r="S8" s="26">
        <v>528</v>
      </c>
      <c r="T8" s="26">
        <f>127*2</f>
        <v>254</v>
      </c>
      <c r="U8" s="26">
        <f>440*2+1584</f>
        <v>2464</v>
      </c>
      <c r="V8" s="26">
        <v>638</v>
      </c>
      <c r="W8" s="26">
        <f>149*2</f>
        <v>298</v>
      </c>
      <c r="X8" s="26">
        <f>550*2+1914</f>
        <v>3014</v>
      </c>
    </row>
    <row r="9" spans="1:31" x14ac:dyDescent="0.15">
      <c r="A9" s="26">
        <f>E9/E8</f>
        <v>1.5357142857142858</v>
      </c>
      <c r="B9" s="26">
        <v>25</v>
      </c>
      <c r="C9" s="26" t="s">
        <v>126</v>
      </c>
      <c r="D9" s="26">
        <v>30</v>
      </c>
      <c r="E9" s="26">
        <v>473</v>
      </c>
      <c r="F9" s="26">
        <f>_xlfn.CEILING.MATH(F8*$A9,2)</f>
        <v>154</v>
      </c>
      <c r="G9" s="26">
        <v>1935</v>
      </c>
      <c r="L9" s="26">
        <v>25</v>
      </c>
      <c r="M9" s="26">
        <f>M8*$A9</f>
        <v>430</v>
      </c>
      <c r="N9" s="26">
        <f>86*2</f>
        <v>172</v>
      </c>
      <c r="O9" s="26">
        <f>1290+430*2</f>
        <v>2150</v>
      </c>
      <c r="P9" s="26">
        <v>600</v>
      </c>
      <c r="Q9" s="26">
        <f>120*2</f>
        <v>240</v>
      </c>
      <c r="R9" s="26">
        <f>600*2+1800</f>
        <v>3000</v>
      </c>
      <c r="S9" s="26">
        <v>693</v>
      </c>
      <c r="T9" s="26">
        <f>160*2</f>
        <v>320</v>
      </c>
      <c r="U9" s="26">
        <f>2079+605*2</f>
        <v>3289</v>
      </c>
      <c r="V9" s="26">
        <v>880</v>
      </c>
      <c r="W9" s="26">
        <f>198*2</f>
        <v>396</v>
      </c>
      <c r="X9" s="26">
        <f>792*2+2640</f>
        <v>4224</v>
      </c>
      <c r="Z9" s="26">
        <v>996</v>
      </c>
      <c r="AA9" s="26">
        <f>247*2</f>
        <v>494</v>
      </c>
      <c r="AB9" s="26">
        <f>804*2+2988</f>
        <v>4596</v>
      </c>
    </row>
    <row r="10" spans="1:31" x14ac:dyDescent="0.15">
      <c r="A10" s="26">
        <f t="shared" ref="A10:A14" si="4">E10/E9</f>
        <v>0</v>
      </c>
      <c r="B10" s="26">
        <v>30</v>
      </c>
      <c r="C10" s="26" t="s">
        <v>481</v>
      </c>
      <c r="L10" s="26">
        <v>30</v>
      </c>
      <c r="M10" s="26">
        <v>660</v>
      </c>
      <c r="N10" s="26">
        <f>132*2</f>
        <v>264</v>
      </c>
      <c r="O10" s="26">
        <f>660*2+1980</f>
        <v>3300</v>
      </c>
      <c r="S10" s="26">
        <v>946</v>
      </c>
      <c r="T10" s="26">
        <f>211*2</f>
        <v>422</v>
      </c>
      <c r="U10" s="26">
        <f>858*2+2838</f>
        <v>4554</v>
      </c>
    </row>
    <row r="11" spans="1:31" x14ac:dyDescent="0.15">
      <c r="A11" s="26" t="e">
        <f t="shared" si="4"/>
        <v>#DIV/0!</v>
      </c>
      <c r="B11" s="26">
        <v>35</v>
      </c>
      <c r="C11" s="26" t="s">
        <v>482</v>
      </c>
      <c r="L11" s="26">
        <v>35</v>
      </c>
    </row>
    <row r="12" spans="1:31" x14ac:dyDescent="0.15">
      <c r="A12" s="26" t="e">
        <f t="shared" si="4"/>
        <v>#DIV/0!</v>
      </c>
      <c r="B12" s="26">
        <v>40</v>
      </c>
      <c r="C12" s="26" t="s">
        <v>483</v>
      </c>
      <c r="L12" s="26">
        <v>40</v>
      </c>
      <c r="M12" s="26">
        <f>M10/M9</f>
        <v>1.5348837209302326</v>
      </c>
      <c r="N12" s="26">
        <f t="shared" ref="N12:O12" si="5">N10/N9</f>
        <v>1.5348837209302326</v>
      </c>
      <c r="O12" s="26">
        <f t="shared" si="5"/>
        <v>1.5348837209302326</v>
      </c>
      <c r="P12" s="26">
        <f>P9/M9</f>
        <v>1.3953488372093024</v>
      </c>
      <c r="Q12" s="26">
        <f t="shared" ref="Q12:R12" si="6">Q9/N9</f>
        <v>1.3953488372093024</v>
      </c>
      <c r="R12" s="26">
        <f t="shared" si="6"/>
        <v>1.3953488372093024</v>
      </c>
    </row>
    <row r="13" spans="1:31" x14ac:dyDescent="0.15">
      <c r="A13" s="26" t="e">
        <f t="shared" si="4"/>
        <v>#DIV/0!</v>
      </c>
      <c r="B13" s="26">
        <v>45</v>
      </c>
      <c r="L13" s="26">
        <v>45</v>
      </c>
    </row>
    <row r="14" spans="1:31" x14ac:dyDescent="0.15">
      <c r="A14" s="26" t="e">
        <f t="shared" si="4"/>
        <v>#DIV/0!</v>
      </c>
      <c r="B14" s="26">
        <v>50</v>
      </c>
      <c r="L14" s="26">
        <v>50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workbookViewId="0">
      <selection activeCell="G22" sqref="G22"/>
    </sheetView>
  </sheetViews>
  <sheetFormatPr defaultRowHeight="12" x14ac:dyDescent="0.15"/>
  <cols>
    <col min="1" max="3" width="9" style="1"/>
    <col min="4" max="4" width="10.875" style="1" customWidth="1"/>
    <col min="5" max="5" width="11.25" style="1" customWidth="1"/>
    <col min="6" max="6" width="9" style="1"/>
    <col min="7" max="7" width="12.5" style="1" customWidth="1"/>
    <col min="8" max="8" width="9" style="1"/>
    <col min="9" max="9" width="9" style="2"/>
    <col min="10" max="16384" width="9" style="1"/>
  </cols>
  <sheetData>
    <row r="2" spans="2:17" x14ac:dyDescent="0.15">
      <c r="B2" s="1" t="s">
        <v>6</v>
      </c>
      <c r="C2" s="3">
        <v>0.64444444444444449</v>
      </c>
      <c r="D2" s="3"/>
      <c r="E2" s="4"/>
      <c r="N2" s="6" t="s">
        <v>124</v>
      </c>
      <c r="O2" s="6" t="s">
        <v>125</v>
      </c>
      <c r="P2" s="6" t="s">
        <v>126</v>
      </c>
      <c r="Q2" s="6" t="s">
        <v>130</v>
      </c>
    </row>
    <row r="3" spans="2:17" x14ac:dyDescent="0.15">
      <c r="B3" s="1" t="s">
        <v>0</v>
      </c>
      <c r="C3" s="1" t="s">
        <v>56</v>
      </c>
      <c r="D3" s="1" t="s">
        <v>1</v>
      </c>
      <c r="G3" s="1" t="s">
        <v>62</v>
      </c>
      <c r="H3" s="1" t="s">
        <v>2</v>
      </c>
      <c r="I3" s="2" t="s">
        <v>4</v>
      </c>
      <c r="L3" s="6" t="s">
        <v>103</v>
      </c>
      <c r="M3" s="6" t="s">
        <v>110</v>
      </c>
      <c r="N3" s="6" t="s">
        <v>111</v>
      </c>
      <c r="O3" s="6" t="s">
        <v>112</v>
      </c>
      <c r="P3" s="6" t="s">
        <v>113</v>
      </c>
      <c r="Q3" s="6" t="s">
        <v>114</v>
      </c>
    </row>
    <row r="4" spans="2:17" x14ac:dyDescent="0.15">
      <c r="B4" s="4" t="s">
        <v>102</v>
      </c>
      <c r="C4" s="1">
        <v>1</v>
      </c>
      <c r="D4" s="1">
        <v>2</v>
      </c>
      <c r="G4" s="4" t="s">
        <v>75</v>
      </c>
      <c r="H4" s="1">
        <v>2</v>
      </c>
      <c r="I4" s="5" t="s">
        <v>76</v>
      </c>
      <c r="L4" s="6" t="s">
        <v>104</v>
      </c>
      <c r="M4" s="1">
        <v>7</v>
      </c>
      <c r="N4" s="1">
        <v>8</v>
      </c>
      <c r="O4" s="1">
        <v>17</v>
      </c>
      <c r="P4" s="1">
        <v>18</v>
      </c>
      <c r="Q4" s="1">
        <v>18</v>
      </c>
    </row>
    <row r="5" spans="2:17" x14ac:dyDescent="0.15">
      <c r="B5" s="1" t="s">
        <v>7</v>
      </c>
      <c r="C5" s="1">
        <f>D4</f>
        <v>2</v>
      </c>
      <c r="D5" s="1">
        <v>3</v>
      </c>
      <c r="G5" s="4" t="s">
        <v>77</v>
      </c>
      <c r="H5" s="1">
        <v>2</v>
      </c>
      <c r="I5" s="5" t="s">
        <v>78</v>
      </c>
      <c r="L5" s="6" t="s">
        <v>105</v>
      </c>
      <c r="M5" s="1">
        <v>9</v>
      </c>
      <c r="N5" s="1">
        <v>11</v>
      </c>
      <c r="O5" s="1">
        <v>18</v>
      </c>
      <c r="P5" s="1">
        <v>18</v>
      </c>
      <c r="Q5" s="1">
        <v>18</v>
      </c>
    </row>
    <row r="6" spans="2:17" x14ac:dyDescent="0.15">
      <c r="B6" s="1" t="s">
        <v>10</v>
      </c>
      <c r="C6" s="1">
        <f t="shared" ref="C6:C19" si="0">D5</f>
        <v>3</v>
      </c>
      <c r="D6" s="1">
        <v>4</v>
      </c>
      <c r="G6" s="4" t="s">
        <v>79</v>
      </c>
      <c r="H6" s="1">
        <v>4</v>
      </c>
      <c r="I6" s="5" t="s">
        <v>80</v>
      </c>
      <c r="L6" s="6" t="s">
        <v>106</v>
      </c>
      <c r="M6" s="1">
        <v>13</v>
      </c>
      <c r="N6" s="1">
        <v>13</v>
      </c>
      <c r="O6" s="1">
        <v>18</v>
      </c>
      <c r="P6" s="1">
        <v>18</v>
      </c>
      <c r="Q6" s="1">
        <v>18</v>
      </c>
    </row>
    <row r="7" spans="2:17" x14ac:dyDescent="0.15">
      <c r="B7" s="1" t="s">
        <v>11</v>
      </c>
      <c r="C7" s="1">
        <f t="shared" si="0"/>
        <v>4</v>
      </c>
      <c r="D7" s="1">
        <v>5</v>
      </c>
      <c r="G7" s="4" t="s">
        <v>81</v>
      </c>
      <c r="H7" s="1">
        <v>5</v>
      </c>
      <c r="I7" s="5" t="s">
        <v>82</v>
      </c>
      <c r="L7" s="6" t="s">
        <v>107</v>
      </c>
      <c r="M7" s="1">
        <v>13</v>
      </c>
      <c r="N7" s="1">
        <v>13</v>
      </c>
      <c r="O7" s="1">
        <v>18</v>
      </c>
      <c r="P7" s="1">
        <v>18</v>
      </c>
      <c r="Q7" s="1">
        <v>18</v>
      </c>
    </row>
    <row r="8" spans="2:17" x14ac:dyDescent="0.15">
      <c r="B8" s="1" t="s">
        <v>12</v>
      </c>
      <c r="C8" s="1">
        <f t="shared" si="0"/>
        <v>5</v>
      </c>
      <c r="D8" s="1">
        <v>6</v>
      </c>
      <c r="G8" s="4" t="s">
        <v>83</v>
      </c>
      <c r="H8" s="1">
        <v>7</v>
      </c>
      <c r="I8" s="5" t="s">
        <v>84</v>
      </c>
      <c r="L8" s="6" t="s">
        <v>108</v>
      </c>
      <c r="M8" s="1">
        <v>14</v>
      </c>
      <c r="N8" s="1">
        <v>14</v>
      </c>
      <c r="O8" s="1">
        <v>18</v>
      </c>
      <c r="P8" s="1">
        <v>18</v>
      </c>
      <c r="Q8" s="1">
        <v>18</v>
      </c>
    </row>
    <row r="9" spans="2:17" x14ac:dyDescent="0.15">
      <c r="B9" s="1" t="s">
        <v>13</v>
      </c>
      <c r="C9" s="1">
        <f t="shared" si="0"/>
        <v>6</v>
      </c>
      <c r="D9" s="1">
        <v>7</v>
      </c>
      <c r="G9" s="4" t="s">
        <v>85</v>
      </c>
      <c r="H9" s="1">
        <v>8</v>
      </c>
      <c r="L9" s="6" t="s">
        <v>109</v>
      </c>
      <c r="M9" s="1">
        <v>14</v>
      </c>
      <c r="N9" s="1">
        <v>15</v>
      </c>
      <c r="O9" s="1">
        <v>18</v>
      </c>
      <c r="P9" s="1">
        <v>18</v>
      </c>
      <c r="Q9" s="1">
        <v>18</v>
      </c>
    </row>
    <row r="10" spans="2:17" x14ac:dyDescent="0.15">
      <c r="B10" s="1" t="s">
        <v>14</v>
      </c>
      <c r="C10" s="1">
        <f t="shared" si="0"/>
        <v>7</v>
      </c>
      <c r="D10" s="1">
        <v>8</v>
      </c>
      <c r="G10" s="4" t="s">
        <v>86</v>
      </c>
      <c r="H10" s="1">
        <v>8</v>
      </c>
      <c r="I10" s="5" t="s">
        <v>87</v>
      </c>
    </row>
    <row r="11" spans="2:17" x14ac:dyDescent="0.15">
      <c r="B11" s="1" t="s">
        <v>15</v>
      </c>
      <c r="C11" s="1">
        <f t="shared" si="0"/>
        <v>8</v>
      </c>
      <c r="D11" s="1">
        <v>9</v>
      </c>
      <c r="G11" s="4" t="s">
        <v>88</v>
      </c>
      <c r="H11" s="1">
        <v>9</v>
      </c>
      <c r="I11" s="5" t="s">
        <v>89</v>
      </c>
    </row>
    <row r="12" spans="2:17" x14ac:dyDescent="0.15">
      <c r="B12" s="1" t="s">
        <v>16</v>
      </c>
      <c r="C12" s="1">
        <f t="shared" si="0"/>
        <v>9</v>
      </c>
      <c r="D12" s="1">
        <v>10</v>
      </c>
      <c r="G12" s="4" t="s">
        <v>90</v>
      </c>
      <c r="H12" s="1">
        <v>9</v>
      </c>
      <c r="I12" s="5" t="s">
        <v>91</v>
      </c>
    </row>
    <row r="13" spans="2:17" x14ac:dyDescent="0.15">
      <c r="B13" s="1" t="s">
        <v>17</v>
      </c>
      <c r="C13" s="1">
        <f t="shared" si="0"/>
        <v>10</v>
      </c>
      <c r="D13" s="1">
        <v>11</v>
      </c>
      <c r="G13" s="4" t="s">
        <v>92</v>
      </c>
      <c r="H13" s="1">
        <v>11</v>
      </c>
      <c r="L13" s="6" t="s">
        <v>116</v>
      </c>
      <c r="M13" s="1">
        <v>14</v>
      </c>
    </row>
    <row r="14" spans="2:17" x14ac:dyDescent="0.15">
      <c r="B14" s="1" t="s">
        <v>18</v>
      </c>
      <c r="C14" s="1">
        <f t="shared" si="0"/>
        <v>11</v>
      </c>
      <c r="D14" s="1">
        <v>11</v>
      </c>
      <c r="G14" s="4" t="s">
        <v>93</v>
      </c>
      <c r="H14" s="1">
        <v>11</v>
      </c>
      <c r="I14" s="5" t="s">
        <v>95</v>
      </c>
      <c r="L14" s="6" t="s">
        <v>117</v>
      </c>
      <c r="M14" s="1">
        <v>16</v>
      </c>
    </row>
    <row r="15" spans="2:17" x14ac:dyDescent="0.15">
      <c r="B15" s="1" t="s">
        <v>19</v>
      </c>
      <c r="C15" s="1">
        <f>D14</f>
        <v>11</v>
      </c>
      <c r="D15" s="1">
        <v>12</v>
      </c>
      <c r="G15" s="4" t="s">
        <v>94</v>
      </c>
      <c r="H15" s="1">
        <v>11</v>
      </c>
      <c r="I15" s="5" t="s">
        <v>96</v>
      </c>
      <c r="L15" s="6" t="s">
        <v>118</v>
      </c>
      <c r="M15" s="1">
        <v>21</v>
      </c>
    </row>
    <row r="16" spans="2:17" x14ac:dyDescent="0.15">
      <c r="B16" s="1" t="s">
        <v>20</v>
      </c>
      <c r="C16" s="1">
        <v>13</v>
      </c>
      <c r="D16" s="1">
        <v>13</v>
      </c>
      <c r="G16" s="4" t="s">
        <v>97</v>
      </c>
      <c r="H16" s="1">
        <v>12</v>
      </c>
      <c r="I16" s="7" t="s">
        <v>115</v>
      </c>
      <c r="L16" s="6" t="s">
        <v>119</v>
      </c>
      <c r="M16" s="1">
        <v>30</v>
      </c>
    </row>
    <row r="17" spans="2:19" x14ac:dyDescent="0.15">
      <c r="B17" s="1" t="s">
        <v>21</v>
      </c>
      <c r="C17" s="1">
        <f t="shared" si="0"/>
        <v>13</v>
      </c>
      <c r="D17" s="1">
        <v>14</v>
      </c>
      <c r="G17" s="4" t="s">
        <v>98</v>
      </c>
      <c r="H17" s="1">
        <v>14</v>
      </c>
      <c r="L17" s="6" t="s">
        <v>120</v>
      </c>
      <c r="M17" s="1">
        <v>36</v>
      </c>
    </row>
    <row r="18" spans="2:19" x14ac:dyDescent="0.15">
      <c r="B18" s="1" t="s">
        <v>22</v>
      </c>
      <c r="C18" s="1">
        <f t="shared" si="0"/>
        <v>14</v>
      </c>
      <c r="D18" s="1">
        <v>15</v>
      </c>
      <c r="G18" s="4" t="s">
        <v>99</v>
      </c>
      <c r="H18" s="1">
        <v>15</v>
      </c>
      <c r="I18" s="5" t="s">
        <v>100</v>
      </c>
    </row>
    <row r="19" spans="2:19" x14ac:dyDescent="0.15">
      <c r="B19" s="1" t="s">
        <v>23</v>
      </c>
      <c r="C19" s="1">
        <f t="shared" si="0"/>
        <v>15</v>
      </c>
      <c r="G19" s="4" t="s">
        <v>101</v>
      </c>
      <c r="H19" s="1">
        <v>18</v>
      </c>
    </row>
    <row r="20" spans="2:19" x14ac:dyDescent="0.15">
      <c r="G20" s="6" t="s">
        <v>121</v>
      </c>
      <c r="H20" s="1">
        <v>19</v>
      </c>
      <c r="P20" s="9" t="s">
        <v>131</v>
      </c>
      <c r="Q20" s="9" t="s">
        <v>132</v>
      </c>
      <c r="S20" s="10" t="s">
        <v>147</v>
      </c>
    </row>
    <row r="21" spans="2:19" x14ac:dyDescent="0.15">
      <c r="G21" s="8" t="s">
        <v>127</v>
      </c>
      <c r="H21" s="1">
        <v>21</v>
      </c>
      <c r="P21" s="1">
        <v>1</v>
      </c>
      <c r="Q21" s="1">
        <v>21</v>
      </c>
      <c r="S21" s="1">
        <v>21</v>
      </c>
    </row>
    <row r="22" spans="2:19" x14ac:dyDescent="0.15">
      <c r="G22" s="8" t="s">
        <v>128</v>
      </c>
      <c r="H22" s="1">
        <v>21</v>
      </c>
      <c r="P22" s="1">
        <v>2</v>
      </c>
      <c r="Q22" s="1">
        <v>27</v>
      </c>
      <c r="S22" s="1">
        <v>28</v>
      </c>
    </row>
    <row r="23" spans="2:19" x14ac:dyDescent="0.15">
      <c r="G23" s="8" t="s">
        <v>129</v>
      </c>
      <c r="H23" s="1">
        <v>21</v>
      </c>
      <c r="P23" s="1">
        <v>3</v>
      </c>
      <c r="Q23" s="1">
        <v>31</v>
      </c>
      <c r="S23" s="1">
        <v>31</v>
      </c>
    </row>
    <row r="24" spans="2:19" x14ac:dyDescent="0.15">
      <c r="G24" s="9" t="s">
        <v>133</v>
      </c>
      <c r="H24" s="1">
        <v>21</v>
      </c>
      <c r="K24" s="1">
        <v>9078</v>
      </c>
      <c r="L24" s="1">
        <v>2683</v>
      </c>
      <c r="M24" s="1">
        <v>777</v>
      </c>
      <c r="P24" s="1">
        <v>4</v>
      </c>
      <c r="S24" s="1">
        <v>32</v>
      </c>
    </row>
    <row r="25" spans="2:19" x14ac:dyDescent="0.15">
      <c r="G25" s="9" t="s">
        <v>134</v>
      </c>
      <c r="H25" s="1">
        <v>28</v>
      </c>
      <c r="K25" s="1">
        <f>K24/1.018</f>
        <v>8917.4852652259324</v>
      </c>
      <c r="L25" s="1">
        <f t="shared" ref="L25:M25" si="1">L24/1.018</f>
        <v>2635.5599214145382</v>
      </c>
      <c r="M25" s="1">
        <f t="shared" si="1"/>
        <v>763.26129666011786</v>
      </c>
      <c r="S25" s="1">
        <v>34</v>
      </c>
    </row>
    <row r="26" spans="2:19" x14ac:dyDescent="0.15">
      <c r="B26" s="6" t="s">
        <v>122</v>
      </c>
      <c r="C26" s="6" t="s">
        <v>123</v>
      </c>
      <c r="D26" s="9" t="s">
        <v>135</v>
      </c>
      <c r="G26" s="10" t="s">
        <v>148</v>
      </c>
      <c r="H26" s="1">
        <v>31</v>
      </c>
      <c r="K26" s="1">
        <f>K25*1.8/100</f>
        <v>160.5147347740668</v>
      </c>
      <c r="L26" s="1">
        <f t="shared" ref="L26:M26" si="2">L25*1.8/100</f>
        <v>47.440078585461691</v>
      </c>
      <c r="M26" s="1">
        <f t="shared" si="2"/>
        <v>13.738703339882122</v>
      </c>
    </row>
    <row r="27" spans="2:19" x14ac:dyDescent="0.15">
      <c r="B27" s="1">
        <v>1</v>
      </c>
    </row>
    <row r="28" spans="2:19" x14ac:dyDescent="0.15">
      <c r="B28" s="1">
        <v>2</v>
      </c>
    </row>
    <row r="29" spans="2:19" x14ac:dyDescent="0.15">
      <c r="B29" s="1">
        <v>3</v>
      </c>
      <c r="C29" s="1">
        <v>21</v>
      </c>
      <c r="D29" s="1">
        <v>28</v>
      </c>
      <c r="K29" s="1">
        <f>K25-H44</f>
        <v>-301.51473477406762</v>
      </c>
      <c r="L29" s="1">
        <f>L25-I44</f>
        <v>-72.440078585461833</v>
      </c>
      <c r="M29" s="1">
        <f>M25-J44</f>
        <v>-14.738703339882136</v>
      </c>
    </row>
    <row r="30" spans="2:19" x14ac:dyDescent="0.15">
      <c r="B30" s="1">
        <v>4</v>
      </c>
      <c r="C30" s="1">
        <v>31</v>
      </c>
    </row>
    <row r="35" spans="7:13" x14ac:dyDescent="0.15">
      <c r="G35" s="9" t="s">
        <v>136</v>
      </c>
      <c r="H35" s="9" t="s">
        <v>142</v>
      </c>
      <c r="I35" s="9" t="s">
        <v>143</v>
      </c>
      <c r="J35" s="9" t="s">
        <v>144</v>
      </c>
    </row>
    <row r="36" spans="7:13" x14ac:dyDescent="0.15">
      <c r="G36" s="9" t="s">
        <v>145</v>
      </c>
      <c r="H36" s="1">
        <f>_xlfn.CEILING.MATH(H44/1.016,1)-SUM(H38:H42)</f>
        <v>646</v>
      </c>
      <c r="I36" s="1">
        <f>_xlfn.CEILING.MATH(I44/1.016,1)-SUM(I38:I42)</f>
        <v>165</v>
      </c>
      <c r="J36" s="1">
        <f>_xlfn.CEILING.MATH(J44/1.016,1)-SUM(J38:J42)</f>
        <v>41</v>
      </c>
      <c r="K36" s="1">
        <f t="shared" ref="K36:M43" si="3">H36/H$44</f>
        <v>7.0072675995227249E-2</v>
      </c>
      <c r="L36" s="1">
        <f t="shared" si="3"/>
        <v>6.0930576070901035E-2</v>
      </c>
      <c r="M36" s="1">
        <f t="shared" si="3"/>
        <v>5.2699228791773779E-2</v>
      </c>
    </row>
    <row r="37" spans="7:13" x14ac:dyDescent="0.15">
      <c r="G37" s="9" t="s">
        <v>137</v>
      </c>
      <c r="H37" s="1">
        <v>145</v>
      </c>
      <c r="I37" s="1">
        <v>43</v>
      </c>
      <c r="J37" s="1">
        <v>12</v>
      </c>
      <c r="K37" s="1">
        <f t="shared" si="3"/>
        <v>1.5728387026792495E-2</v>
      </c>
      <c r="L37" s="1">
        <f t="shared" si="3"/>
        <v>1.5878877400295421E-2</v>
      </c>
      <c r="M37" s="1">
        <f t="shared" si="3"/>
        <v>1.5424164524421594E-2</v>
      </c>
    </row>
    <row r="38" spans="7:13" x14ac:dyDescent="0.15">
      <c r="G38" s="9" t="s">
        <v>138</v>
      </c>
      <c r="H38" s="1">
        <v>500</v>
      </c>
      <c r="I38" s="1">
        <v>149</v>
      </c>
      <c r="J38" s="1">
        <v>48</v>
      </c>
      <c r="K38" s="1">
        <f t="shared" si="3"/>
        <v>5.4235817333767221E-2</v>
      </c>
      <c r="L38" s="1">
        <f t="shared" si="3"/>
        <v>5.5022156573116689E-2</v>
      </c>
      <c r="M38" s="1">
        <f t="shared" si="3"/>
        <v>6.1696658097686374E-2</v>
      </c>
    </row>
    <row r="39" spans="7:13" x14ac:dyDescent="0.15">
      <c r="G39" s="9" t="s">
        <v>139</v>
      </c>
      <c r="H39" s="1">
        <v>2622</v>
      </c>
      <c r="I39" s="1">
        <v>801</v>
      </c>
      <c r="J39" s="1">
        <v>231</v>
      </c>
      <c r="K39" s="1">
        <f t="shared" si="3"/>
        <v>0.28441262609827528</v>
      </c>
      <c r="L39" s="1">
        <f t="shared" si="3"/>
        <v>0.29579025110782864</v>
      </c>
      <c r="M39" s="1">
        <f t="shared" si="3"/>
        <v>0.29691516709511567</v>
      </c>
    </row>
    <row r="40" spans="7:13" x14ac:dyDescent="0.15">
      <c r="G40" s="9" t="s">
        <v>133</v>
      </c>
      <c r="H40" s="1">
        <v>4521</v>
      </c>
      <c r="I40" s="1">
        <v>1295</v>
      </c>
      <c r="J40" s="1">
        <v>391</v>
      </c>
      <c r="K40" s="1">
        <f t="shared" si="3"/>
        <v>0.49040026033192319</v>
      </c>
      <c r="L40" s="1">
        <f t="shared" si="3"/>
        <v>0.47821270310192021</v>
      </c>
      <c r="M40" s="1">
        <f t="shared" si="3"/>
        <v>0.50257069408740362</v>
      </c>
    </row>
    <row r="41" spans="7:13" x14ac:dyDescent="0.15">
      <c r="G41" s="9" t="s">
        <v>140</v>
      </c>
      <c r="H41" s="1">
        <v>474</v>
      </c>
      <c r="I41" s="1">
        <v>156</v>
      </c>
      <c r="J41" s="1">
        <v>55</v>
      </c>
      <c r="K41" s="1">
        <f t="shared" si="3"/>
        <v>5.1415554832411323E-2</v>
      </c>
      <c r="L41" s="1">
        <f t="shared" si="3"/>
        <v>5.7607090103397339E-2</v>
      </c>
      <c r="M41" s="1">
        <f t="shared" si="3"/>
        <v>7.0694087403598976E-2</v>
      </c>
    </row>
    <row r="42" spans="7:13" x14ac:dyDescent="0.15">
      <c r="G42" s="9" t="s">
        <v>141</v>
      </c>
      <c r="H42" s="1">
        <v>311</v>
      </c>
      <c r="I42" s="1">
        <v>100</v>
      </c>
      <c r="J42" s="1">
        <v>0</v>
      </c>
      <c r="K42" s="1">
        <f t="shared" si="3"/>
        <v>3.3734678381603211E-2</v>
      </c>
      <c r="L42" s="1">
        <f t="shared" si="3"/>
        <v>3.6927621861152143E-2</v>
      </c>
      <c r="M42" s="1">
        <f t="shared" si="3"/>
        <v>0</v>
      </c>
    </row>
    <row r="43" spans="7:13" x14ac:dyDescent="0.15">
      <c r="G43" s="9" t="s">
        <v>133</v>
      </c>
      <c r="H43" s="1">
        <v>4521</v>
      </c>
      <c r="I43" s="1">
        <v>1295</v>
      </c>
      <c r="J43" s="1">
        <v>391</v>
      </c>
      <c r="K43" s="1">
        <f t="shared" si="3"/>
        <v>0.49040026033192319</v>
      </c>
      <c r="L43" s="1">
        <f t="shared" si="3"/>
        <v>0.47821270310192021</v>
      </c>
      <c r="M43" s="1">
        <f t="shared" si="3"/>
        <v>0.50257069408740362</v>
      </c>
    </row>
    <row r="44" spans="7:13" x14ac:dyDescent="0.15">
      <c r="G44" s="9" t="s">
        <v>146</v>
      </c>
      <c r="H44" s="1">
        <v>9219</v>
      </c>
      <c r="I44" s="1">
        <v>2708</v>
      </c>
      <c r="J44" s="1">
        <v>778</v>
      </c>
      <c r="K44" s="1">
        <f t="shared" ref="K44" si="4">H44/H$44</f>
        <v>1</v>
      </c>
      <c r="L44" s="1">
        <f t="shared" ref="L44" si="5">I44/I$44</f>
        <v>1</v>
      </c>
      <c r="M44" s="1">
        <f t="shared" ref="M44" si="6">J44/J$44</f>
        <v>1</v>
      </c>
    </row>
    <row r="45" spans="7:13" x14ac:dyDescent="0.15">
      <c r="I45" s="1"/>
    </row>
    <row r="46" spans="7:13" x14ac:dyDescent="0.15">
      <c r="I46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workbookViewId="0">
      <selection activeCell="F22" sqref="F22"/>
    </sheetView>
  </sheetViews>
  <sheetFormatPr defaultRowHeight="12" x14ac:dyDescent="0.15"/>
  <cols>
    <col min="1" max="1" width="9" style="10"/>
    <col min="2" max="2" width="14" style="10" customWidth="1"/>
    <col min="3" max="5" width="9" style="10"/>
    <col min="6" max="6" width="24.75" style="11" customWidth="1"/>
    <col min="7" max="7" width="16" style="11" customWidth="1"/>
    <col min="8" max="8" width="15.125" style="10" customWidth="1"/>
    <col min="9" max="16384" width="9" style="10"/>
  </cols>
  <sheetData>
    <row r="3" spans="2:3" x14ac:dyDescent="0.15">
      <c r="B3" s="10" t="s">
        <v>131</v>
      </c>
      <c r="C3" s="10" t="s">
        <v>149</v>
      </c>
    </row>
    <row r="4" spans="2:3" x14ac:dyDescent="0.15">
      <c r="B4" s="10">
        <v>1</v>
      </c>
      <c r="C4" s="10">
        <v>21</v>
      </c>
    </row>
    <row r="5" spans="2:3" x14ac:dyDescent="0.15">
      <c r="B5" s="10">
        <v>2</v>
      </c>
      <c r="C5" s="10">
        <v>27</v>
      </c>
    </row>
    <row r="6" spans="2:3" x14ac:dyDescent="0.15">
      <c r="B6" s="10">
        <v>3</v>
      </c>
      <c r="C6" s="10">
        <v>31</v>
      </c>
    </row>
    <row r="7" spans="2:3" x14ac:dyDescent="0.15">
      <c r="B7" s="10">
        <v>4</v>
      </c>
      <c r="C7" s="10">
        <v>33</v>
      </c>
    </row>
    <row r="8" spans="2:3" x14ac:dyDescent="0.15">
      <c r="B8" s="10">
        <v>5</v>
      </c>
    </row>
    <row r="9" spans="2:3" x14ac:dyDescent="0.15">
      <c r="B9" s="10">
        <v>6</v>
      </c>
    </row>
    <row r="10" spans="2:3" x14ac:dyDescent="0.15">
      <c r="B10" s="10">
        <v>7</v>
      </c>
    </row>
    <row r="17" spans="2:8" x14ac:dyDescent="0.15">
      <c r="B17" s="10" t="s">
        <v>172</v>
      </c>
      <c r="C17" s="10" t="s">
        <v>150</v>
      </c>
      <c r="D17" s="10" t="s">
        <v>153</v>
      </c>
      <c r="E17" s="10" t="s">
        <v>154</v>
      </c>
      <c r="F17" s="11" t="s">
        <v>156</v>
      </c>
      <c r="G17" s="11" t="s">
        <v>164</v>
      </c>
      <c r="H17" s="10" t="s">
        <v>175</v>
      </c>
    </row>
    <row r="18" spans="2:8" x14ac:dyDescent="0.15">
      <c r="B18" s="9" t="s">
        <v>138</v>
      </c>
      <c r="C18" s="10">
        <v>4</v>
      </c>
      <c r="D18" s="10" t="s">
        <v>152</v>
      </c>
      <c r="E18" s="10" t="s">
        <v>155</v>
      </c>
      <c r="F18" s="11" t="s">
        <v>157</v>
      </c>
    </row>
    <row r="19" spans="2:8" x14ac:dyDescent="0.15">
      <c r="B19" s="10" t="s">
        <v>158</v>
      </c>
      <c r="C19" s="10">
        <v>7</v>
      </c>
      <c r="D19" s="10" t="s">
        <v>160</v>
      </c>
      <c r="E19" s="10" t="s">
        <v>155</v>
      </c>
      <c r="F19" s="11" t="s">
        <v>161</v>
      </c>
    </row>
    <row r="20" spans="2:8" x14ac:dyDescent="0.15">
      <c r="B20" s="10" t="s">
        <v>159</v>
      </c>
      <c r="C20" s="10">
        <v>8</v>
      </c>
      <c r="D20" s="10" t="s">
        <v>162</v>
      </c>
      <c r="E20" s="10" t="s">
        <v>155</v>
      </c>
      <c r="F20" s="11" t="s">
        <v>161</v>
      </c>
    </row>
    <row r="21" spans="2:8" x14ac:dyDescent="0.15">
      <c r="B21" s="9" t="s">
        <v>140</v>
      </c>
      <c r="C21" s="10">
        <v>14</v>
      </c>
      <c r="D21" s="10" t="s">
        <v>163</v>
      </c>
      <c r="F21" s="11" t="s">
        <v>165</v>
      </c>
      <c r="G21" s="11" t="s">
        <v>166</v>
      </c>
    </row>
    <row r="22" spans="2:8" x14ac:dyDescent="0.15">
      <c r="B22" s="10" t="s">
        <v>173</v>
      </c>
      <c r="C22" s="10">
        <v>21</v>
      </c>
      <c r="D22" s="10" t="s">
        <v>174</v>
      </c>
      <c r="E22" s="10" t="s">
        <v>155</v>
      </c>
      <c r="F22" s="11" t="s">
        <v>167</v>
      </c>
    </row>
    <row r="23" spans="2:8" x14ac:dyDescent="0.15">
      <c r="B23" s="9" t="s">
        <v>133</v>
      </c>
      <c r="C23" s="10">
        <v>22</v>
      </c>
      <c r="D23" s="10" t="s">
        <v>168</v>
      </c>
      <c r="E23" s="10" t="s">
        <v>155</v>
      </c>
      <c r="F23" s="11" t="s">
        <v>169</v>
      </c>
    </row>
    <row r="24" spans="2:8" x14ac:dyDescent="0.15">
      <c r="B24" s="9" t="s">
        <v>137</v>
      </c>
      <c r="C24" s="10">
        <v>9</v>
      </c>
    </row>
    <row r="25" spans="2:8" x14ac:dyDescent="0.15">
      <c r="B25" s="10" t="s">
        <v>151</v>
      </c>
      <c r="C25" s="10">
        <v>31</v>
      </c>
      <c r="D25" s="10" t="s">
        <v>170</v>
      </c>
      <c r="F25" s="11" t="s">
        <v>171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workbookViewId="0">
      <selection sqref="A1:XFD1048576"/>
    </sheetView>
  </sheetViews>
  <sheetFormatPr defaultRowHeight="12" x14ac:dyDescent="0.15"/>
  <cols>
    <col min="1" max="11" width="9" style="12"/>
    <col min="12" max="12" width="11.25" style="12" customWidth="1"/>
    <col min="13" max="16384" width="9" style="12"/>
  </cols>
  <sheetData>
    <row r="2" spans="2:24" x14ac:dyDescent="0.15">
      <c r="P2" s="12" t="s">
        <v>190</v>
      </c>
      <c r="U2" s="12" t="s">
        <v>193</v>
      </c>
    </row>
    <row r="3" spans="2:24" x14ac:dyDescent="0.15">
      <c r="B3" s="12" t="s">
        <v>176</v>
      </c>
      <c r="C3" s="12" t="s">
        <v>179</v>
      </c>
      <c r="D3" s="12" t="s">
        <v>180</v>
      </c>
      <c r="E3" s="12" t="s">
        <v>181</v>
      </c>
      <c r="F3" s="12" t="s">
        <v>182</v>
      </c>
      <c r="G3" s="12" t="s">
        <v>183</v>
      </c>
      <c r="H3" s="12" t="s">
        <v>184</v>
      </c>
      <c r="I3" s="12" t="s">
        <v>185</v>
      </c>
      <c r="J3" s="12" t="s">
        <v>186</v>
      </c>
      <c r="K3" s="12" t="s">
        <v>187</v>
      </c>
      <c r="L3" s="12" t="s">
        <v>188</v>
      </c>
      <c r="M3" s="12" t="s">
        <v>178</v>
      </c>
      <c r="P3" s="12" t="s">
        <v>179</v>
      </c>
      <c r="Q3" s="12" t="s">
        <v>180</v>
      </c>
      <c r="R3" s="12" t="s">
        <v>181</v>
      </c>
      <c r="S3" s="12" t="s">
        <v>192</v>
      </c>
      <c r="U3" s="12" t="s">
        <v>179</v>
      </c>
      <c r="V3" s="12" t="s">
        <v>180</v>
      </c>
      <c r="W3" s="12" t="s">
        <v>181</v>
      </c>
      <c r="X3" s="12" t="s">
        <v>192</v>
      </c>
    </row>
    <row r="4" spans="2:24" x14ac:dyDescent="0.15">
      <c r="B4" s="12">
        <v>1</v>
      </c>
      <c r="N4" s="12" t="s">
        <v>177</v>
      </c>
    </row>
    <row r="5" spans="2:24" x14ac:dyDescent="0.15">
      <c r="B5" s="12">
        <v>2</v>
      </c>
      <c r="C5" s="12">
        <v>3300</v>
      </c>
      <c r="D5" s="12">
        <v>333</v>
      </c>
      <c r="E5" s="12">
        <v>68</v>
      </c>
      <c r="F5" s="12">
        <v>100</v>
      </c>
      <c r="G5" s="12">
        <v>0</v>
      </c>
      <c r="H5" s="12">
        <v>60</v>
      </c>
      <c r="I5" s="12">
        <v>165</v>
      </c>
      <c r="J5" s="12">
        <v>60</v>
      </c>
      <c r="K5" s="13">
        <v>2</v>
      </c>
      <c r="L5" s="13">
        <v>0.5</v>
      </c>
      <c r="M5" s="12">
        <v>8109</v>
      </c>
      <c r="N5" s="12" t="s">
        <v>189</v>
      </c>
    </row>
    <row r="6" spans="2:24" x14ac:dyDescent="0.15">
      <c r="B6" s="12">
        <v>3</v>
      </c>
      <c r="C6" s="12">
        <v>3400</v>
      </c>
      <c r="D6" s="12">
        <v>339</v>
      </c>
      <c r="E6" s="12">
        <v>70</v>
      </c>
      <c r="F6" s="12">
        <v>100</v>
      </c>
      <c r="G6" s="12">
        <v>0</v>
      </c>
      <c r="H6" s="12">
        <v>60</v>
      </c>
      <c r="I6" s="12">
        <v>165</v>
      </c>
      <c r="J6" s="12">
        <v>60</v>
      </c>
      <c r="K6" s="13">
        <v>2</v>
      </c>
      <c r="L6" s="13">
        <v>0.5</v>
      </c>
      <c r="M6" s="12">
        <v>8406</v>
      </c>
      <c r="N6" s="12" t="s">
        <v>189</v>
      </c>
    </row>
    <row r="7" spans="2:24" x14ac:dyDescent="0.15">
      <c r="B7" s="12">
        <v>4</v>
      </c>
      <c r="C7" s="12">
        <v>3500</v>
      </c>
      <c r="D7" s="12">
        <v>345</v>
      </c>
      <c r="E7" s="12">
        <v>72</v>
      </c>
      <c r="F7" s="12">
        <v>100</v>
      </c>
      <c r="G7" s="12">
        <v>0</v>
      </c>
      <c r="H7" s="12">
        <v>60</v>
      </c>
      <c r="I7" s="12">
        <v>165</v>
      </c>
      <c r="J7" s="12">
        <v>60</v>
      </c>
      <c r="K7" s="13">
        <v>2</v>
      </c>
      <c r="L7" s="13">
        <v>0.5</v>
      </c>
      <c r="M7" s="12">
        <v>8496</v>
      </c>
    </row>
    <row r="8" spans="2:24" x14ac:dyDescent="0.15">
      <c r="B8" s="12">
        <v>5</v>
      </c>
      <c r="C8" s="12">
        <v>3600</v>
      </c>
      <c r="D8" s="12">
        <v>351</v>
      </c>
      <c r="E8" s="12">
        <v>74</v>
      </c>
      <c r="F8" s="12">
        <v>100</v>
      </c>
      <c r="G8" s="12">
        <v>0</v>
      </c>
      <c r="H8" s="12">
        <v>60</v>
      </c>
      <c r="I8" s="12">
        <v>165</v>
      </c>
      <c r="J8" s="12">
        <v>60</v>
      </c>
      <c r="K8" s="13">
        <v>2</v>
      </c>
      <c r="L8" s="13">
        <v>0.5</v>
      </c>
      <c r="M8" s="12">
        <v>8586</v>
      </c>
    </row>
    <row r="9" spans="2:24" x14ac:dyDescent="0.15">
      <c r="B9" s="12">
        <v>6</v>
      </c>
      <c r="C9" s="12">
        <v>3700</v>
      </c>
      <c r="D9" s="12">
        <v>357</v>
      </c>
      <c r="E9" s="12">
        <v>76</v>
      </c>
      <c r="F9" s="12">
        <v>100</v>
      </c>
      <c r="G9" s="12">
        <v>0</v>
      </c>
      <c r="H9" s="12">
        <v>60</v>
      </c>
      <c r="I9" s="12">
        <v>165</v>
      </c>
      <c r="J9" s="12">
        <v>60</v>
      </c>
      <c r="K9" s="13">
        <v>2</v>
      </c>
      <c r="L9" s="13">
        <v>0.5</v>
      </c>
      <c r="M9" s="12">
        <v>8883</v>
      </c>
    </row>
    <row r="10" spans="2:24" x14ac:dyDescent="0.15">
      <c r="B10" s="12">
        <v>7</v>
      </c>
      <c r="C10" s="12">
        <v>4300</v>
      </c>
      <c r="D10" s="12">
        <v>415</v>
      </c>
      <c r="E10" s="12">
        <v>93</v>
      </c>
      <c r="F10" s="12">
        <v>108</v>
      </c>
      <c r="G10" s="12">
        <v>0</v>
      </c>
      <c r="H10" s="12">
        <v>60</v>
      </c>
      <c r="I10" s="12">
        <v>165</v>
      </c>
      <c r="J10" s="12">
        <v>60</v>
      </c>
      <c r="K10" s="13">
        <v>2</v>
      </c>
      <c r="L10" s="13">
        <v>0.5</v>
      </c>
      <c r="M10" s="12">
        <v>10683</v>
      </c>
      <c r="N10" s="12" t="s">
        <v>191</v>
      </c>
      <c r="P10" s="12">
        <v>500</v>
      </c>
      <c r="Q10" s="12">
        <v>51</v>
      </c>
      <c r="R10" s="12">
        <v>15</v>
      </c>
      <c r="S10" s="12">
        <v>1710</v>
      </c>
      <c r="X10" s="12">
        <v>715</v>
      </c>
    </row>
    <row r="11" spans="2:24" x14ac:dyDescent="0.15">
      <c r="B11" s="12">
        <v>8</v>
      </c>
      <c r="C11" s="12">
        <v>4400</v>
      </c>
      <c r="D11" s="12">
        <v>421</v>
      </c>
      <c r="E11" s="12">
        <v>95</v>
      </c>
      <c r="F11" s="12">
        <v>108</v>
      </c>
      <c r="G11" s="12">
        <v>0</v>
      </c>
      <c r="H11" s="12">
        <v>60</v>
      </c>
      <c r="I11" s="12">
        <v>165</v>
      </c>
      <c r="J11" s="12">
        <v>60</v>
      </c>
      <c r="K11" s="13">
        <v>2</v>
      </c>
      <c r="L11" s="13">
        <v>0.5</v>
      </c>
      <c r="M11" s="12">
        <v>10980</v>
      </c>
    </row>
    <row r="12" spans="2:24" x14ac:dyDescent="0.15">
      <c r="B12" s="12">
        <v>9</v>
      </c>
      <c r="C12" s="12">
        <v>4527</v>
      </c>
      <c r="D12" s="12">
        <v>429</v>
      </c>
      <c r="E12" s="12">
        <v>97</v>
      </c>
      <c r="F12" s="12">
        <v>108</v>
      </c>
      <c r="G12" s="12">
        <v>0</v>
      </c>
      <c r="H12" s="12">
        <v>60</v>
      </c>
      <c r="I12" s="12">
        <v>165</v>
      </c>
      <c r="J12" s="12">
        <v>60</v>
      </c>
      <c r="K12" s="13">
        <v>2</v>
      </c>
      <c r="L12" s="13">
        <v>0.5</v>
      </c>
      <c r="M12" s="12">
        <v>11089</v>
      </c>
    </row>
    <row r="13" spans="2:24" x14ac:dyDescent="0.15">
      <c r="B13" s="12">
        <v>10</v>
      </c>
      <c r="C13" s="12">
        <v>4627</v>
      </c>
      <c r="D13" s="12">
        <v>435</v>
      </c>
      <c r="E13" s="12">
        <v>99</v>
      </c>
      <c r="F13" s="12">
        <v>108</v>
      </c>
      <c r="G13" s="12">
        <v>0</v>
      </c>
      <c r="H13" s="12">
        <v>60</v>
      </c>
      <c r="I13" s="12">
        <v>165</v>
      </c>
      <c r="J13" s="12">
        <v>60</v>
      </c>
      <c r="K13" s="13">
        <v>2</v>
      </c>
      <c r="L13" s="13">
        <v>0.5</v>
      </c>
      <c r="M13" s="12">
        <v>11279</v>
      </c>
      <c r="N13" s="12" t="s">
        <v>194</v>
      </c>
    </row>
    <row r="14" spans="2:24" x14ac:dyDescent="0.15">
      <c r="B14" s="12">
        <v>11</v>
      </c>
      <c r="F14" s="12">
        <v>108</v>
      </c>
      <c r="G14" s="12">
        <v>0</v>
      </c>
      <c r="H14" s="12">
        <v>60</v>
      </c>
      <c r="I14" s="12">
        <v>165</v>
      </c>
      <c r="J14" s="12">
        <v>60</v>
      </c>
      <c r="K14" s="13">
        <v>2</v>
      </c>
      <c r="L14" s="13">
        <v>0.5</v>
      </c>
    </row>
    <row r="15" spans="2:24" x14ac:dyDescent="0.15">
      <c r="B15" s="12">
        <v>12</v>
      </c>
      <c r="F15" s="12">
        <v>108</v>
      </c>
      <c r="G15" s="12">
        <v>0</v>
      </c>
      <c r="H15" s="12">
        <v>60</v>
      </c>
      <c r="I15" s="12">
        <v>165</v>
      </c>
      <c r="J15" s="12">
        <v>60</v>
      </c>
      <c r="K15" s="13">
        <v>2</v>
      </c>
      <c r="L15" s="13">
        <v>0.5</v>
      </c>
    </row>
    <row r="16" spans="2:24" x14ac:dyDescent="0.15">
      <c r="B16" s="12">
        <v>13</v>
      </c>
      <c r="F16" s="12">
        <v>108</v>
      </c>
      <c r="G16" s="12">
        <v>0</v>
      </c>
      <c r="H16" s="12">
        <v>60</v>
      </c>
      <c r="I16" s="12">
        <v>165</v>
      </c>
      <c r="J16" s="12">
        <v>60</v>
      </c>
      <c r="K16" s="13">
        <v>2</v>
      </c>
      <c r="L16" s="13">
        <v>0.5</v>
      </c>
    </row>
    <row r="17" spans="2:12" x14ac:dyDescent="0.15">
      <c r="B17" s="12">
        <v>14</v>
      </c>
      <c r="F17" s="12">
        <v>108</v>
      </c>
      <c r="G17" s="12">
        <v>0</v>
      </c>
      <c r="H17" s="12">
        <v>60</v>
      </c>
      <c r="I17" s="12">
        <v>165</v>
      </c>
      <c r="J17" s="12">
        <v>60</v>
      </c>
      <c r="K17" s="13">
        <v>2</v>
      </c>
      <c r="L17" s="13">
        <v>0.5</v>
      </c>
    </row>
    <row r="18" spans="2:12" x14ac:dyDescent="0.15">
      <c r="B18" s="12">
        <v>15</v>
      </c>
      <c r="F18" s="12">
        <v>108</v>
      </c>
      <c r="G18" s="12">
        <v>0</v>
      </c>
      <c r="H18" s="12">
        <v>60</v>
      </c>
      <c r="I18" s="12">
        <v>165</v>
      </c>
      <c r="J18" s="12">
        <v>60</v>
      </c>
      <c r="K18" s="13">
        <v>2</v>
      </c>
      <c r="L18" s="13">
        <v>0.5</v>
      </c>
    </row>
    <row r="19" spans="2:12" x14ac:dyDescent="0.15">
      <c r="B19" s="12">
        <v>16</v>
      </c>
      <c r="F19" s="12">
        <v>108</v>
      </c>
      <c r="G19" s="12">
        <v>0</v>
      </c>
      <c r="H19" s="12">
        <v>60</v>
      </c>
      <c r="I19" s="12">
        <v>165</v>
      </c>
      <c r="J19" s="12">
        <v>60</v>
      </c>
      <c r="K19" s="13">
        <v>2</v>
      </c>
      <c r="L19" s="13">
        <v>0.5</v>
      </c>
    </row>
    <row r="20" spans="2:12" x14ac:dyDescent="0.15">
      <c r="B20" s="12">
        <v>17</v>
      </c>
      <c r="F20" s="12">
        <v>108</v>
      </c>
      <c r="G20" s="12">
        <v>0</v>
      </c>
      <c r="H20" s="12">
        <v>60</v>
      </c>
      <c r="I20" s="12">
        <v>165</v>
      </c>
      <c r="J20" s="12">
        <v>60</v>
      </c>
      <c r="K20" s="13">
        <v>2</v>
      </c>
      <c r="L20" s="13">
        <v>0.5</v>
      </c>
    </row>
    <row r="21" spans="2:12" x14ac:dyDescent="0.15">
      <c r="B21" s="12">
        <v>18</v>
      </c>
      <c r="F21" s="12">
        <v>108</v>
      </c>
      <c r="G21" s="12">
        <v>0</v>
      </c>
      <c r="H21" s="12">
        <v>60</v>
      </c>
      <c r="I21" s="12">
        <v>165</v>
      </c>
      <c r="J21" s="12">
        <v>60</v>
      </c>
      <c r="K21" s="13">
        <v>2</v>
      </c>
      <c r="L21" s="13">
        <v>0.5</v>
      </c>
    </row>
    <row r="22" spans="2:12" x14ac:dyDescent="0.15">
      <c r="B22" s="12">
        <v>19</v>
      </c>
      <c r="F22" s="12">
        <v>108</v>
      </c>
      <c r="G22" s="12">
        <v>0</v>
      </c>
      <c r="H22" s="12">
        <v>60</v>
      </c>
      <c r="I22" s="12">
        <v>165</v>
      </c>
      <c r="J22" s="12">
        <v>60</v>
      </c>
      <c r="K22" s="13">
        <v>2</v>
      </c>
      <c r="L22" s="13">
        <v>0.5</v>
      </c>
    </row>
    <row r="23" spans="2:12" x14ac:dyDescent="0.15">
      <c r="B23" s="12">
        <v>20</v>
      </c>
      <c r="F23" s="12">
        <v>108</v>
      </c>
      <c r="G23" s="12">
        <v>0</v>
      </c>
      <c r="H23" s="12">
        <v>60</v>
      </c>
      <c r="I23" s="12">
        <v>165</v>
      </c>
      <c r="J23" s="12">
        <v>60</v>
      </c>
      <c r="K23" s="13">
        <v>2</v>
      </c>
      <c r="L23" s="13">
        <v>0.5</v>
      </c>
    </row>
    <row r="24" spans="2:12" x14ac:dyDescent="0.15">
      <c r="B24" s="12">
        <v>21</v>
      </c>
      <c r="F24" s="12">
        <v>108</v>
      </c>
      <c r="G24" s="12">
        <v>0</v>
      </c>
      <c r="H24" s="12">
        <v>60</v>
      </c>
      <c r="I24" s="12">
        <v>165</v>
      </c>
      <c r="J24" s="12">
        <v>60</v>
      </c>
      <c r="K24" s="13">
        <v>2</v>
      </c>
      <c r="L24" s="13">
        <v>0.5</v>
      </c>
    </row>
    <row r="25" spans="2:12" x14ac:dyDescent="0.15">
      <c r="B25" s="12">
        <v>22</v>
      </c>
      <c r="F25" s="12">
        <v>108</v>
      </c>
      <c r="G25" s="12">
        <v>0</v>
      </c>
      <c r="H25" s="12">
        <v>60</v>
      </c>
      <c r="I25" s="12">
        <v>165</v>
      </c>
      <c r="J25" s="12">
        <v>60</v>
      </c>
      <c r="K25" s="13">
        <v>2</v>
      </c>
      <c r="L25" s="13">
        <v>0.5</v>
      </c>
    </row>
    <row r="26" spans="2:12" x14ac:dyDescent="0.15">
      <c r="B26" s="12">
        <v>23</v>
      </c>
      <c r="F26" s="12">
        <v>108</v>
      </c>
      <c r="G26" s="12">
        <v>0</v>
      </c>
      <c r="H26" s="12">
        <v>60</v>
      </c>
      <c r="I26" s="12">
        <v>165</v>
      </c>
      <c r="J26" s="12">
        <v>60</v>
      </c>
      <c r="K26" s="13">
        <v>2</v>
      </c>
      <c r="L26" s="13">
        <v>0.5</v>
      </c>
    </row>
    <row r="27" spans="2:12" x14ac:dyDescent="0.15">
      <c r="B27" s="12">
        <v>24</v>
      </c>
      <c r="F27" s="12">
        <v>108</v>
      </c>
      <c r="G27" s="12">
        <v>0</v>
      </c>
      <c r="H27" s="12">
        <v>60</v>
      </c>
      <c r="I27" s="12">
        <v>165</v>
      </c>
      <c r="J27" s="12">
        <v>60</v>
      </c>
      <c r="K27" s="13">
        <v>2</v>
      </c>
      <c r="L27" s="13">
        <v>0.5</v>
      </c>
    </row>
    <row r="28" spans="2:12" x14ac:dyDescent="0.15">
      <c r="B28" s="12">
        <v>25</v>
      </c>
      <c r="F28" s="12">
        <v>108</v>
      </c>
      <c r="G28" s="12">
        <v>0</v>
      </c>
      <c r="H28" s="12">
        <v>60</v>
      </c>
      <c r="I28" s="12">
        <v>165</v>
      </c>
      <c r="J28" s="12">
        <v>60</v>
      </c>
      <c r="K28" s="13">
        <v>2</v>
      </c>
      <c r="L28" s="13">
        <v>0.5</v>
      </c>
    </row>
    <row r="29" spans="2:12" x14ac:dyDescent="0.15">
      <c r="B29" s="12">
        <v>26</v>
      </c>
      <c r="F29" s="12">
        <v>108</v>
      </c>
      <c r="G29" s="12">
        <v>0</v>
      </c>
      <c r="H29" s="12">
        <v>60</v>
      </c>
      <c r="I29" s="12">
        <v>165</v>
      </c>
      <c r="J29" s="12">
        <v>60</v>
      </c>
      <c r="K29" s="13">
        <v>2</v>
      </c>
      <c r="L29" s="13">
        <v>0.5</v>
      </c>
    </row>
    <row r="30" spans="2:12" x14ac:dyDescent="0.15">
      <c r="B30" s="12">
        <v>27</v>
      </c>
      <c r="F30" s="12">
        <v>108</v>
      </c>
      <c r="G30" s="12">
        <v>0</v>
      </c>
      <c r="H30" s="12">
        <v>60</v>
      </c>
      <c r="I30" s="12">
        <v>165</v>
      </c>
      <c r="J30" s="12">
        <v>60</v>
      </c>
      <c r="K30" s="13">
        <v>2</v>
      </c>
      <c r="L30" s="13">
        <v>0.5</v>
      </c>
    </row>
    <row r="31" spans="2:12" x14ac:dyDescent="0.15">
      <c r="B31" s="12">
        <v>28</v>
      </c>
      <c r="F31" s="12">
        <v>108</v>
      </c>
      <c r="G31" s="12">
        <v>0</v>
      </c>
      <c r="H31" s="12">
        <v>60</v>
      </c>
      <c r="I31" s="12">
        <v>165</v>
      </c>
      <c r="J31" s="12">
        <v>60</v>
      </c>
      <c r="K31" s="13">
        <v>2</v>
      </c>
      <c r="L31" s="13">
        <v>0.5</v>
      </c>
    </row>
    <row r="32" spans="2:12" x14ac:dyDescent="0.15">
      <c r="B32" s="12">
        <v>29</v>
      </c>
      <c r="F32" s="12">
        <v>108</v>
      </c>
      <c r="G32" s="12">
        <v>0</v>
      </c>
      <c r="H32" s="12">
        <v>60</v>
      </c>
      <c r="I32" s="12">
        <v>165</v>
      </c>
      <c r="J32" s="12">
        <v>60</v>
      </c>
      <c r="K32" s="13">
        <v>2</v>
      </c>
      <c r="L32" s="13">
        <v>0.5</v>
      </c>
    </row>
    <row r="33" spans="2:12" x14ac:dyDescent="0.15">
      <c r="B33" s="12">
        <v>30</v>
      </c>
      <c r="F33" s="12">
        <v>108</v>
      </c>
      <c r="G33" s="12">
        <v>0</v>
      </c>
      <c r="H33" s="12">
        <v>60</v>
      </c>
      <c r="I33" s="12">
        <v>165</v>
      </c>
      <c r="J33" s="12">
        <v>60</v>
      </c>
      <c r="K33" s="13">
        <v>2</v>
      </c>
      <c r="L33" s="13">
        <v>0.5</v>
      </c>
    </row>
    <row r="34" spans="2:12" x14ac:dyDescent="0.15">
      <c r="B34" s="12">
        <v>31</v>
      </c>
      <c r="F34" s="12">
        <v>108</v>
      </c>
      <c r="G34" s="12">
        <v>0</v>
      </c>
      <c r="H34" s="12">
        <v>60</v>
      </c>
      <c r="I34" s="12">
        <v>165</v>
      </c>
      <c r="J34" s="12">
        <v>60</v>
      </c>
      <c r="K34" s="13">
        <v>2</v>
      </c>
      <c r="L34" s="13">
        <v>0.5</v>
      </c>
    </row>
    <row r="35" spans="2:12" x14ac:dyDescent="0.15">
      <c r="B35" s="12">
        <v>32</v>
      </c>
      <c r="F35" s="12">
        <v>108</v>
      </c>
      <c r="G35" s="12">
        <v>0</v>
      </c>
      <c r="H35" s="12">
        <v>60</v>
      </c>
      <c r="I35" s="12">
        <v>165</v>
      </c>
      <c r="J35" s="12">
        <v>60</v>
      </c>
      <c r="K35" s="13">
        <v>2</v>
      </c>
      <c r="L35" s="13">
        <v>0.5</v>
      </c>
    </row>
    <row r="36" spans="2:12" x14ac:dyDescent="0.15">
      <c r="B36" s="12">
        <v>33</v>
      </c>
      <c r="F36" s="12">
        <v>108</v>
      </c>
      <c r="G36" s="12">
        <v>0</v>
      </c>
      <c r="H36" s="12">
        <v>60</v>
      </c>
      <c r="I36" s="12">
        <v>165</v>
      </c>
      <c r="J36" s="12">
        <v>60</v>
      </c>
      <c r="K36" s="13">
        <v>2</v>
      </c>
      <c r="L36" s="13">
        <v>0.5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7"/>
  <sheetViews>
    <sheetView tabSelected="1" workbookViewId="0">
      <pane xSplit="6" ySplit="3" topLeftCell="G55" activePane="bottomRight" state="frozen"/>
      <selection pane="topRight" activeCell="E1" sqref="E1"/>
      <selection pane="bottomLeft" activeCell="A4" sqref="A4"/>
      <selection pane="bottomRight" activeCell="AV82" sqref="AV82"/>
    </sheetView>
  </sheetViews>
  <sheetFormatPr defaultColWidth="7.125" defaultRowHeight="12" x14ac:dyDescent="0.15"/>
  <cols>
    <col min="1" max="3" width="7.125" style="12"/>
    <col min="4" max="5" width="8" style="12" customWidth="1"/>
    <col min="6" max="6" width="7.125" style="12"/>
    <col min="7" max="7" width="12" style="12" customWidth="1"/>
    <col min="8" max="10" width="7.125" style="12"/>
    <col min="11" max="11" width="38" style="12" customWidth="1"/>
    <col min="12" max="17" width="7.125" style="12"/>
    <col min="18" max="21" width="5.375" style="12" customWidth="1"/>
    <col min="22" max="22" width="7.125" style="12"/>
    <col min="23" max="26" width="5.375" style="12" customWidth="1"/>
    <col min="27" max="27" width="40" style="12" customWidth="1"/>
    <col min="28" max="28" width="7.125" style="12"/>
    <col min="29" max="32" width="5.625" style="12" customWidth="1"/>
    <col min="33" max="33" width="33.25" style="12" customWidth="1"/>
    <col min="34" max="34" width="7.125" style="12"/>
    <col min="35" max="38" width="5.625" style="12" customWidth="1"/>
    <col min="39" max="39" width="19.875" style="12" customWidth="1"/>
    <col min="40" max="40" width="7.125" style="12"/>
    <col min="41" max="44" width="5.625" style="12" customWidth="1"/>
    <col min="45" max="45" width="14" style="12" customWidth="1"/>
    <col min="46" max="46" width="7.125" style="12"/>
    <col min="47" max="50" width="5.625" style="12" customWidth="1"/>
    <col min="51" max="51" width="14" style="12" customWidth="1"/>
    <col min="52" max="16384" width="7.125" style="12"/>
  </cols>
  <sheetData>
    <row r="2" spans="1:51" x14ac:dyDescent="0.15">
      <c r="M2" s="12" t="s">
        <v>195</v>
      </c>
      <c r="R2" s="12" t="s">
        <v>196</v>
      </c>
      <c r="W2" s="12" t="s">
        <v>197</v>
      </c>
      <c r="AC2" s="12" t="s">
        <v>210</v>
      </c>
      <c r="AI2" s="12" t="s">
        <v>247</v>
      </c>
      <c r="AO2" s="12" t="s">
        <v>250</v>
      </c>
      <c r="AU2" s="29" t="s">
        <v>556</v>
      </c>
    </row>
    <row r="3" spans="1:51" x14ac:dyDescent="0.15">
      <c r="B3" s="12" t="s">
        <v>240</v>
      </c>
      <c r="C3" s="12" t="s">
        <v>207</v>
      </c>
      <c r="D3" s="12" t="s">
        <v>227</v>
      </c>
      <c r="E3" s="12" t="s">
        <v>222</v>
      </c>
      <c r="F3" s="12" t="s">
        <v>228</v>
      </c>
      <c r="G3" s="12" t="s">
        <v>179</v>
      </c>
      <c r="H3" s="12" t="s">
        <v>180</v>
      </c>
      <c r="I3" s="12" t="s">
        <v>181</v>
      </c>
      <c r="J3" s="12" t="s">
        <v>178</v>
      </c>
      <c r="M3" s="12" t="s">
        <v>179</v>
      </c>
      <c r="N3" s="12" t="s">
        <v>180</v>
      </c>
      <c r="O3" s="12" t="s">
        <v>181</v>
      </c>
      <c r="P3" s="12" t="s">
        <v>192</v>
      </c>
      <c r="R3" s="12" t="s">
        <v>179</v>
      </c>
      <c r="S3" s="12" t="s">
        <v>180</v>
      </c>
      <c r="T3" s="12" t="s">
        <v>181</v>
      </c>
      <c r="U3" s="12" t="s">
        <v>192</v>
      </c>
      <c r="W3" s="12" t="s">
        <v>179</v>
      </c>
      <c r="X3" s="12" t="s">
        <v>180</v>
      </c>
      <c r="Y3" s="12" t="s">
        <v>181</v>
      </c>
      <c r="Z3" s="12" t="s">
        <v>192</v>
      </c>
      <c r="AA3" s="12" t="s">
        <v>203</v>
      </c>
      <c r="AC3" s="12" t="s">
        <v>179</v>
      </c>
      <c r="AD3" s="12" t="s">
        <v>180</v>
      </c>
      <c r="AE3" s="12" t="s">
        <v>181</v>
      </c>
      <c r="AF3" s="12" t="s">
        <v>192</v>
      </c>
      <c r="AG3" s="12" t="s">
        <v>203</v>
      </c>
      <c r="AI3" s="12" t="s">
        <v>179</v>
      </c>
      <c r="AJ3" s="12" t="s">
        <v>180</v>
      </c>
      <c r="AK3" s="12" t="s">
        <v>181</v>
      </c>
      <c r="AL3" s="12" t="s">
        <v>192</v>
      </c>
      <c r="AM3" s="12" t="s">
        <v>203</v>
      </c>
      <c r="AO3" s="12" t="s">
        <v>179</v>
      </c>
      <c r="AP3" s="12" t="s">
        <v>180</v>
      </c>
      <c r="AQ3" s="12" t="s">
        <v>181</v>
      </c>
      <c r="AR3" s="12" t="s">
        <v>192</v>
      </c>
      <c r="AS3" s="12" t="s">
        <v>203</v>
      </c>
      <c r="AU3" s="12" t="s">
        <v>142</v>
      </c>
      <c r="AV3" s="12" t="s">
        <v>180</v>
      </c>
      <c r="AW3" s="12" t="s">
        <v>144</v>
      </c>
      <c r="AX3" s="12" t="s">
        <v>192</v>
      </c>
      <c r="AY3" s="12" t="s">
        <v>4</v>
      </c>
    </row>
    <row r="4" spans="1:51" x14ac:dyDescent="0.15">
      <c r="B4" s="12">
        <v>1</v>
      </c>
      <c r="C4" s="12">
        <v>1</v>
      </c>
      <c r="D4" s="12">
        <v>0</v>
      </c>
      <c r="F4" s="19">
        <v>1</v>
      </c>
      <c r="J4" s="12">
        <v>528</v>
      </c>
      <c r="M4" s="12">
        <v>250</v>
      </c>
      <c r="N4" s="12">
        <v>67</v>
      </c>
      <c r="O4" s="12">
        <v>0</v>
      </c>
    </row>
    <row r="5" spans="1:51" x14ac:dyDescent="0.15">
      <c r="A5" s="12">
        <v>1</v>
      </c>
      <c r="B5" s="12">
        <v>1</v>
      </c>
      <c r="C5" s="12">
        <v>1</v>
      </c>
      <c r="D5" s="12">
        <v>1</v>
      </c>
      <c r="F5" s="19">
        <v>2</v>
      </c>
      <c r="J5" s="12">
        <v>562</v>
      </c>
      <c r="M5" s="12">
        <v>265</v>
      </c>
      <c r="N5" s="12">
        <v>73</v>
      </c>
      <c r="O5" s="12">
        <v>0</v>
      </c>
    </row>
    <row r="6" spans="1:51" x14ac:dyDescent="0.15">
      <c r="A6" s="12">
        <v>2</v>
      </c>
      <c r="B6" s="12">
        <v>1</v>
      </c>
      <c r="C6" s="12">
        <v>1</v>
      </c>
      <c r="D6" s="12">
        <v>2</v>
      </c>
      <c r="F6" s="19">
        <v>3</v>
      </c>
      <c r="J6" s="12">
        <v>594</v>
      </c>
      <c r="M6" s="12">
        <v>280</v>
      </c>
      <c r="N6" s="12">
        <v>79</v>
      </c>
      <c r="O6" s="12">
        <v>0</v>
      </c>
    </row>
    <row r="7" spans="1:51" x14ac:dyDescent="0.15">
      <c r="A7" s="12">
        <v>3</v>
      </c>
      <c r="B7" s="12">
        <v>1</v>
      </c>
      <c r="C7" s="12">
        <v>1</v>
      </c>
      <c r="D7" s="12">
        <v>3</v>
      </c>
      <c r="F7" s="19">
        <v>4</v>
      </c>
      <c r="J7" s="12">
        <v>650</v>
      </c>
      <c r="M7" s="12">
        <v>295</v>
      </c>
      <c r="N7" s="12">
        <v>85</v>
      </c>
      <c r="O7" s="12">
        <v>0</v>
      </c>
      <c r="R7" s="12">
        <v>16</v>
      </c>
      <c r="S7" s="12">
        <v>2</v>
      </c>
      <c r="T7" s="12">
        <v>0</v>
      </c>
    </row>
    <row r="8" spans="1:51" x14ac:dyDescent="0.15">
      <c r="A8" s="12">
        <v>4</v>
      </c>
      <c r="B8" s="12">
        <v>1</v>
      </c>
      <c r="C8" s="12">
        <v>1</v>
      </c>
      <c r="D8" s="12">
        <v>4</v>
      </c>
      <c r="F8" s="19">
        <v>5</v>
      </c>
      <c r="G8" s="12">
        <v>326</v>
      </c>
      <c r="H8" s="12">
        <v>93</v>
      </c>
      <c r="I8" s="12">
        <v>0</v>
      </c>
      <c r="J8" s="12">
        <v>683</v>
      </c>
      <c r="M8" s="12">
        <f>G8-R8-W8-AC8-AI8-AO8-AU8</f>
        <v>310</v>
      </c>
      <c r="N8" s="12">
        <f t="shared" ref="N8:O8" si="0">H8-S8-X8-AD8-AJ8-AP8-AV8</f>
        <v>91</v>
      </c>
      <c r="O8" s="12">
        <f t="shared" si="0"/>
        <v>0</v>
      </c>
      <c r="R8" s="12">
        <v>16</v>
      </c>
      <c r="S8" s="12">
        <v>2</v>
      </c>
      <c r="T8" s="12">
        <v>0</v>
      </c>
    </row>
    <row r="9" spans="1:51" x14ac:dyDescent="0.15">
      <c r="A9" s="12">
        <v>5</v>
      </c>
      <c r="B9" s="12">
        <v>1</v>
      </c>
      <c r="C9" s="12">
        <v>1</v>
      </c>
      <c r="D9" s="12">
        <v>5</v>
      </c>
      <c r="F9" s="19">
        <v>6</v>
      </c>
      <c r="G9" s="12">
        <v>341</v>
      </c>
      <c r="H9" s="12">
        <v>101</v>
      </c>
      <c r="I9" s="12">
        <v>0</v>
      </c>
      <c r="J9" s="12">
        <v>723</v>
      </c>
      <c r="M9" s="12">
        <f t="shared" ref="M9:M26" si="1">G9-R9-W9-AC9-AI9-AO9-AU9</f>
        <v>325</v>
      </c>
      <c r="N9" s="12">
        <f t="shared" ref="N9:N27" si="2">H9-S9-X9-AD9-AJ9-AP9-AV9</f>
        <v>97</v>
      </c>
      <c r="O9" s="12">
        <f t="shared" ref="O9:O27" si="3">I9-T9-Y9-AE9-AK9-AQ9-AW9</f>
        <v>0</v>
      </c>
      <c r="R9" s="12">
        <v>16</v>
      </c>
      <c r="S9" s="12">
        <v>4</v>
      </c>
      <c r="T9" s="12">
        <v>0</v>
      </c>
    </row>
    <row r="10" spans="1:51" x14ac:dyDescent="0.15">
      <c r="A10" s="12">
        <v>6</v>
      </c>
      <c r="B10" s="12">
        <v>1</v>
      </c>
      <c r="C10" s="12">
        <v>1</v>
      </c>
      <c r="D10" s="12">
        <v>6</v>
      </c>
      <c r="F10" s="19">
        <v>7</v>
      </c>
      <c r="G10" s="12">
        <v>403</v>
      </c>
      <c r="H10" s="12">
        <v>119</v>
      </c>
      <c r="I10" s="12">
        <v>1</v>
      </c>
      <c r="J10" s="12">
        <v>859</v>
      </c>
      <c r="M10" s="12">
        <f t="shared" si="1"/>
        <v>341</v>
      </c>
      <c r="N10" s="12">
        <f t="shared" si="2"/>
        <v>102</v>
      </c>
      <c r="O10" s="12">
        <f t="shared" si="3"/>
        <v>0</v>
      </c>
      <c r="R10" s="12">
        <v>32</v>
      </c>
      <c r="S10" s="12">
        <v>4</v>
      </c>
      <c r="T10" s="12">
        <v>0</v>
      </c>
      <c r="W10" s="12">
        <v>30</v>
      </c>
      <c r="X10" s="12">
        <v>13</v>
      </c>
      <c r="Y10" s="12">
        <v>1</v>
      </c>
      <c r="AA10" s="12" t="s">
        <v>201</v>
      </c>
    </row>
    <row r="11" spans="1:51" x14ac:dyDescent="0.15">
      <c r="A11" s="12">
        <v>7</v>
      </c>
      <c r="B11" s="12">
        <v>1</v>
      </c>
      <c r="C11" s="12">
        <v>1</v>
      </c>
      <c r="D11" s="12">
        <v>7</v>
      </c>
      <c r="F11" s="19">
        <v>8</v>
      </c>
      <c r="G11" s="12">
        <v>426</v>
      </c>
      <c r="H11" s="12">
        <v>141</v>
      </c>
      <c r="I11" s="12">
        <v>1</v>
      </c>
      <c r="J11" s="12">
        <v>963</v>
      </c>
      <c r="M11" s="12">
        <f t="shared" si="1"/>
        <v>356</v>
      </c>
      <c r="N11" s="12">
        <f t="shared" si="2"/>
        <v>107</v>
      </c>
      <c r="O11" s="12">
        <f t="shared" si="3"/>
        <v>0</v>
      </c>
      <c r="R11" s="12">
        <v>32</v>
      </c>
      <c r="S11" s="12">
        <v>9</v>
      </c>
      <c r="T11" s="12">
        <v>0</v>
      </c>
      <c r="W11" s="12">
        <v>38</v>
      </c>
      <c r="X11" s="12">
        <v>25</v>
      </c>
      <c r="Y11" s="12">
        <v>1</v>
      </c>
      <c r="AA11" s="12" t="s">
        <v>199</v>
      </c>
    </row>
    <row r="12" spans="1:51" x14ac:dyDescent="0.15">
      <c r="A12" s="12">
        <v>8</v>
      </c>
      <c r="B12" s="12">
        <v>1</v>
      </c>
      <c r="C12" s="12">
        <v>1</v>
      </c>
      <c r="D12" s="12">
        <v>8</v>
      </c>
      <c r="F12" s="19">
        <v>9</v>
      </c>
      <c r="G12" s="12">
        <v>493</v>
      </c>
      <c r="H12" s="12">
        <v>166</v>
      </c>
      <c r="I12" s="12">
        <v>5</v>
      </c>
      <c r="J12" s="12">
        <v>1160</v>
      </c>
      <c r="M12" s="12">
        <f t="shared" si="1"/>
        <v>372</v>
      </c>
      <c r="N12" s="12">
        <f t="shared" si="2"/>
        <v>113</v>
      </c>
      <c r="O12" s="12">
        <f t="shared" si="3"/>
        <v>0</v>
      </c>
      <c r="R12" s="12">
        <v>50</v>
      </c>
      <c r="S12" s="12">
        <v>9</v>
      </c>
      <c r="T12" s="12">
        <v>0</v>
      </c>
      <c r="W12" s="12">
        <v>71</v>
      </c>
      <c r="X12" s="12">
        <v>44</v>
      </c>
      <c r="Y12" s="12">
        <v>5</v>
      </c>
      <c r="AA12" s="12" t="s">
        <v>200</v>
      </c>
    </row>
    <row r="13" spans="1:51" x14ac:dyDescent="0.15">
      <c r="A13" s="12">
        <v>9</v>
      </c>
      <c r="B13" s="12">
        <v>1</v>
      </c>
      <c r="C13" s="12">
        <v>1</v>
      </c>
      <c r="D13" s="12">
        <v>9</v>
      </c>
      <c r="F13" s="19">
        <v>10</v>
      </c>
      <c r="G13" s="12">
        <v>530</v>
      </c>
      <c r="H13" s="12">
        <v>182</v>
      </c>
      <c r="I13" s="12">
        <v>5</v>
      </c>
      <c r="J13" s="12">
        <v>1253</v>
      </c>
      <c r="M13" s="12">
        <f t="shared" si="1"/>
        <v>388</v>
      </c>
      <c r="N13" s="12">
        <f t="shared" si="2"/>
        <v>118</v>
      </c>
      <c r="O13" s="12">
        <f t="shared" si="3"/>
        <v>0</v>
      </c>
      <c r="R13" s="12">
        <v>50</v>
      </c>
      <c r="S13" s="12">
        <v>14</v>
      </c>
      <c r="T13" s="12">
        <v>0</v>
      </c>
      <c r="W13" s="12">
        <v>92</v>
      </c>
      <c r="X13" s="12">
        <v>50</v>
      </c>
      <c r="Y13" s="12">
        <v>5</v>
      </c>
      <c r="AA13" s="12" t="s">
        <v>202</v>
      </c>
    </row>
    <row r="14" spans="1:51" x14ac:dyDescent="0.15">
      <c r="A14" s="12">
        <v>10</v>
      </c>
      <c r="B14" s="12">
        <v>1</v>
      </c>
      <c r="C14" s="12">
        <v>1</v>
      </c>
      <c r="D14" s="12">
        <v>10</v>
      </c>
      <c r="F14" s="12">
        <v>11</v>
      </c>
      <c r="G14" s="12">
        <v>579</v>
      </c>
      <c r="H14" s="12">
        <v>197</v>
      </c>
      <c r="I14" s="12">
        <v>5</v>
      </c>
      <c r="J14" s="12">
        <v>1358</v>
      </c>
      <c r="M14" s="12">
        <f t="shared" si="1"/>
        <v>404</v>
      </c>
      <c r="N14" s="12">
        <f t="shared" si="2"/>
        <v>123</v>
      </c>
      <c r="O14" s="12">
        <f t="shared" si="3"/>
        <v>0</v>
      </c>
      <c r="R14" s="12">
        <v>70</v>
      </c>
      <c r="S14" s="12">
        <v>14</v>
      </c>
      <c r="T14" s="12">
        <v>0</v>
      </c>
      <c r="W14" s="12">
        <v>105</v>
      </c>
      <c r="X14" s="12">
        <v>60</v>
      </c>
      <c r="Y14" s="12">
        <v>5</v>
      </c>
      <c r="AA14" s="12" t="s">
        <v>204</v>
      </c>
    </row>
    <row r="15" spans="1:51" x14ac:dyDescent="0.15">
      <c r="A15" s="12">
        <v>11</v>
      </c>
      <c r="B15" s="12">
        <v>1</v>
      </c>
      <c r="C15" s="12">
        <v>1</v>
      </c>
      <c r="D15" s="12">
        <v>11</v>
      </c>
      <c r="F15" s="19">
        <v>11</v>
      </c>
      <c r="G15" s="12">
        <v>579</v>
      </c>
      <c r="H15" s="12">
        <v>200</v>
      </c>
      <c r="I15" s="12">
        <v>5</v>
      </c>
      <c r="J15" s="12">
        <v>1369</v>
      </c>
      <c r="M15" s="12">
        <f t="shared" si="1"/>
        <v>404</v>
      </c>
      <c r="N15" s="12">
        <f t="shared" si="2"/>
        <v>123</v>
      </c>
      <c r="O15" s="12">
        <f t="shared" si="3"/>
        <v>0</v>
      </c>
      <c r="R15" s="12">
        <v>70</v>
      </c>
      <c r="S15" s="12">
        <v>17</v>
      </c>
      <c r="T15" s="12">
        <v>0</v>
      </c>
      <c r="W15" s="12">
        <v>105</v>
      </c>
      <c r="X15" s="12">
        <v>60</v>
      </c>
      <c r="Y15" s="12">
        <v>5</v>
      </c>
    </row>
    <row r="16" spans="1:51" x14ac:dyDescent="0.15">
      <c r="A16" s="12">
        <v>12</v>
      </c>
      <c r="B16" s="12">
        <v>1</v>
      </c>
      <c r="C16" s="12">
        <v>1</v>
      </c>
      <c r="D16" s="12">
        <v>12</v>
      </c>
      <c r="F16" s="19">
        <v>12</v>
      </c>
      <c r="G16" s="12">
        <v>614</v>
      </c>
      <c r="H16" s="12">
        <v>211</v>
      </c>
      <c r="I16" s="12">
        <v>5</v>
      </c>
      <c r="J16" s="12">
        <v>1442</v>
      </c>
      <c r="K16" s="12" t="s">
        <v>205</v>
      </c>
      <c r="M16" s="12">
        <f t="shared" si="1"/>
        <v>419</v>
      </c>
      <c r="N16" s="12">
        <f t="shared" si="2"/>
        <v>128</v>
      </c>
      <c r="O16" s="12">
        <f t="shared" si="3"/>
        <v>0</v>
      </c>
      <c r="R16" s="12">
        <v>81</v>
      </c>
      <c r="S16" s="12">
        <v>17</v>
      </c>
      <c r="T16" s="12">
        <v>0</v>
      </c>
      <c r="W16" s="12">
        <v>114</v>
      </c>
      <c r="X16" s="12">
        <v>66</v>
      </c>
      <c r="Y16" s="12">
        <v>5</v>
      </c>
      <c r="AA16" s="12" t="s">
        <v>206</v>
      </c>
    </row>
    <row r="17" spans="1:33" x14ac:dyDescent="0.15">
      <c r="A17" s="12">
        <f>D17-12</f>
        <v>1</v>
      </c>
      <c r="B17" s="12">
        <v>1</v>
      </c>
      <c r="C17" s="12">
        <v>2</v>
      </c>
      <c r="D17" s="12">
        <v>13</v>
      </c>
      <c r="F17" s="12">
        <v>13</v>
      </c>
      <c r="G17" s="12">
        <v>818</v>
      </c>
      <c r="H17" s="12">
        <v>262</v>
      </c>
      <c r="I17" s="12">
        <v>15</v>
      </c>
      <c r="J17" s="12">
        <v>1941</v>
      </c>
      <c r="M17" s="12">
        <f t="shared" si="1"/>
        <v>437</v>
      </c>
      <c r="N17" s="12">
        <f t="shared" si="2"/>
        <v>134</v>
      </c>
      <c r="O17" s="12">
        <f t="shared" si="3"/>
        <v>0</v>
      </c>
      <c r="R17" s="12">
        <v>81</v>
      </c>
      <c r="S17" s="12">
        <v>20</v>
      </c>
      <c r="T17" s="12">
        <v>0</v>
      </c>
      <c r="W17" s="12">
        <v>300</v>
      </c>
      <c r="X17" s="12">
        <v>108</v>
      </c>
      <c r="Y17" s="12">
        <v>15</v>
      </c>
      <c r="AA17" s="12" t="s">
        <v>208</v>
      </c>
    </row>
    <row r="18" spans="1:33" x14ac:dyDescent="0.15">
      <c r="A18" s="12">
        <f t="shared" ref="A18:A35" si="4">D18-12</f>
        <v>2</v>
      </c>
      <c r="B18" s="12">
        <v>1</v>
      </c>
      <c r="C18" s="12">
        <v>2</v>
      </c>
      <c r="D18" s="12">
        <v>14</v>
      </c>
      <c r="F18" s="19">
        <v>13</v>
      </c>
      <c r="G18" s="12">
        <v>835</v>
      </c>
      <c r="H18" s="12">
        <v>296</v>
      </c>
      <c r="I18" s="12">
        <v>17</v>
      </c>
      <c r="J18" s="12">
        <v>2096</v>
      </c>
      <c r="K18" s="12" t="s">
        <v>209</v>
      </c>
      <c r="M18" s="12">
        <f t="shared" si="1"/>
        <v>438</v>
      </c>
      <c r="N18" s="12">
        <f t="shared" si="2"/>
        <v>135</v>
      </c>
      <c r="O18" s="12">
        <f t="shared" si="3"/>
        <v>0</v>
      </c>
      <c r="R18" s="12">
        <v>93</v>
      </c>
      <c r="S18" s="12">
        <v>20</v>
      </c>
      <c r="T18" s="12">
        <v>0</v>
      </c>
      <c r="W18" s="12">
        <v>304</v>
      </c>
      <c r="X18" s="12">
        <v>110</v>
      </c>
      <c r="Y18" s="12">
        <v>17</v>
      </c>
      <c r="AA18" s="12" t="s">
        <v>212</v>
      </c>
      <c r="AC18" s="12">
        <v>0</v>
      </c>
      <c r="AD18" s="12">
        <v>31</v>
      </c>
      <c r="AE18" s="12">
        <v>0</v>
      </c>
      <c r="AG18" s="12" t="s">
        <v>211</v>
      </c>
    </row>
    <row r="19" spans="1:33" x14ac:dyDescent="0.15">
      <c r="A19" s="12">
        <f t="shared" si="4"/>
        <v>3</v>
      </c>
      <c r="B19" s="12">
        <v>1</v>
      </c>
      <c r="C19" s="12">
        <v>2</v>
      </c>
      <c r="D19" s="12">
        <v>15</v>
      </c>
      <c r="F19" s="12">
        <v>14</v>
      </c>
      <c r="G19" s="12">
        <v>951</v>
      </c>
      <c r="H19" s="12">
        <v>332</v>
      </c>
      <c r="I19" s="12">
        <v>33</v>
      </c>
      <c r="J19" s="12">
        <v>2527</v>
      </c>
      <c r="K19" s="12" t="s">
        <v>213</v>
      </c>
      <c r="M19" s="12">
        <f t="shared" si="1"/>
        <v>455</v>
      </c>
      <c r="N19" s="12">
        <f t="shared" si="2"/>
        <v>140</v>
      </c>
      <c r="O19" s="12">
        <f t="shared" si="3"/>
        <v>7</v>
      </c>
      <c r="R19" s="12">
        <v>93</v>
      </c>
      <c r="S19" s="12">
        <v>25</v>
      </c>
      <c r="T19" s="12">
        <v>0</v>
      </c>
      <c r="W19" s="12">
        <v>403</v>
      </c>
      <c r="X19" s="12">
        <v>136</v>
      </c>
      <c r="Y19" s="12">
        <v>26</v>
      </c>
      <c r="AA19" s="12" t="s">
        <v>214</v>
      </c>
      <c r="AC19" s="12">
        <v>0</v>
      </c>
      <c r="AD19" s="12">
        <v>31</v>
      </c>
      <c r="AE19" s="12">
        <v>0</v>
      </c>
    </row>
    <row r="20" spans="1:33" x14ac:dyDescent="0.15">
      <c r="A20" s="12">
        <f t="shared" si="4"/>
        <v>4</v>
      </c>
      <c r="B20" s="12">
        <v>1</v>
      </c>
      <c r="C20" s="12">
        <v>2</v>
      </c>
      <c r="D20" s="12">
        <v>16</v>
      </c>
      <c r="F20" s="12">
        <v>14</v>
      </c>
      <c r="G20" s="12">
        <v>1058</v>
      </c>
      <c r="H20" s="12">
        <v>355</v>
      </c>
      <c r="I20" s="12">
        <v>40</v>
      </c>
      <c r="J20" s="12">
        <v>2793</v>
      </c>
      <c r="K20" s="12" t="s">
        <v>216</v>
      </c>
      <c r="M20" s="12">
        <f t="shared" si="1"/>
        <v>456</v>
      </c>
      <c r="N20" s="12">
        <f t="shared" si="2"/>
        <v>141</v>
      </c>
      <c r="O20" s="12">
        <f t="shared" si="3"/>
        <v>7</v>
      </c>
      <c r="R20" s="12">
        <v>93</v>
      </c>
      <c r="S20" s="12">
        <v>25</v>
      </c>
      <c r="T20" s="12">
        <v>2</v>
      </c>
      <c r="W20" s="12">
        <v>509</v>
      </c>
      <c r="X20" s="12">
        <v>158</v>
      </c>
      <c r="Y20" s="12">
        <v>31</v>
      </c>
      <c r="AA20" s="12" t="s">
        <v>215</v>
      </c>
      <c r="AC20" s="12">
        <v>0</v>
      </c>
      <c r="AD20" s="12">
        <v>31</v>
      </c>
      <c r="AE20" s="12">
        <v>0</v>
      </c>
    </row>
    <row r="21" spans="1:33" x14ac:dyDescent="0.15">
      <c r="A21" s="12">
        <f t="shared" si="4"/>
        <v>5</v>
      </c>
      <c r="B21" s="12">
        <v>1</v>
      </c>
      <c r="C21" s="12">
        <v>2</v>
      </c>
      <c r="D21" s="12">
        <v>17</v>
      </c>
      <c r="F21" s="19">
        <v>14</v>
      </c>
      <c r="G21" s="12">
        <v>1079</v>
      </c>
      <c r="H21" s="12">
        <v>355</v>
      </c>
      <c r="I21" s="12">
        <v>42</v>
      </c>
      <c r="J21" s="12">
        <v>2837</v>
      </c>
      <c r="M21" s="12">
        <f t="shared" si="1"/>
        <v>457</v>
      </c>
      <c r="N21" s="12">
        <f t="shared" si="2"/>
        <v>141</v>
      </c>
      <c r="O21" s="12">
        <f t="shared" si="3"/>
        <v>7</v>
      </c>
      <c r="R21" s="12">
        <v>113</v>
      </c>
      <c r="S21" s="12">
        <v>25</v>
      </c>
      <c r="T21" s="12">
        <v>2</v>
      </c>
      <c r="W21" s="12">
        <v>509</v>
      </c>
      <c r="X21" s="12">
        <v>158</v>
      </c>
      <c r="Y21" s="12">
        <v>33</v>
      </c>
      <c r="AA21" s="12" t="s">
        <v>217</v>
      </c>
      <c r="AC21" s="12">
        <v>0</v>
      </c>
      <c r="AD21" s="12">
        <v>31</v>
      </c>
      <c r="AE21" s="12">
        <v>0</v>
      </c>
    </row>
    <row r="22" spans="1:33" x14ac:dyDescent="0.15">
      <c r="A22" s="12">
        <f t="shared" si="4"/>
        <v>6</v>
      </c>
      <c r="B22" s="12">
        <v>1</v>
      </c>
      <c r="C22" s="12">
        <v>2</v>
      </c>
      <c r="D22" s="12">
        <v>18</v>
      </c>
      <c r="F22" s="19">
        <v>15</v>
      </c>
      <c r="G22" s="15">
        <v>1100</v>
      </c>
      <c r="H22" s="15">
        <v>360</v>
      </c>
      <c r="I22" s="15">
        <v>49</v>
      </c>
      <c r="J22" s="15">
        <v>2837</v>
      </c>
      <c r="K22" s="12" t="s">
        <v>219</v>
      </c>
      <c r="M22" s="12">
        <f t="shared" si="1"/>
        <v>478</v>
      </c>
      <c r="N22" s="12">
        <f t="shared" si="2"/>
        <v>146</v>
      </c>
      <c r="O22" s="12">
        <f t="shared" si="3"/>
        <v>14</v>
      </c>
      <c r="R22" s="12">
        <v>113</v>
      </c>
      <c r="S22" s="12">
        <v>25</v>
      </c>
      <c r="T22" s="12">
        <v>2</v>
      </c>
      <c r="W22" s="12">
        <v>509</v>
      </c>
      <c r="X22" s="12">
        <v>158</v>
      </c>
      <c r="Y22" s="12">
        <v>33</v>
      </c>
      <c r="AC22" s="12">
        <v>0</v>
      </c>
      <c r="AD22" s="12">
        <v>31</v>
      </c>
      <c r="AE22" s="12">
        <v>0</v>
      </c>
    </row>
    <row r="23" spans="1:33" x14ac:dyDescent="0.15">
      <c r="A23" s="12">
        <f t="shared" si="4"/>
        <v>6</v>
      </c>
      <c r="B23" s="12">
        <v>1</v>
      </c>
      <c r="C23" s="12">
        <v>2</v>
      </c>
      <c r="D23" s="12">
        <v>18</v>
      </c>
      <c r="F23" s="12">
        <v>16</v>
      </c>
      <c r="G23" s="12">
        <v>1216</v>
      </c>
      <c r="H23" s="12">
        <v>426</v>
      </c>
      <c r="I23" s="12">
        <v>65</v>
      </c>
      <c r="J23" s="12">
        <v>3489</v>
      </c>
      <c r="M23" s="12">
        <f t="shared" si="1"/>
        <v>489</v>
      </c>
      <c r="N23" s="12">
        <f t="shared" si="2"/>
        <v>152</v>
      </c>
      <c r="O23" s="12">
        <f t="shared" si="3"/>
        <v>21</v>
      </c>
      <c r="R23" s="12">
        <v>113</v>
      </c>
      <c r="S23" s="12">
        <v>32</v>
      </c>
      <c r="T23" s="12">
        <v>2</v>
      </c>
      <c r="W23" s="12">
        <v>614</v>
      </c>
      <c r="X23" s="12">
        <v>180</v>
      </c>
      <c r="Y23" s="12">
        <v>42</v>
      </c>
      <c r="AA23" s="12" t="s">
        <v>218</v>
      </c>
      <c r="AC23" s="12">
        <v>0</v>
      </c>
      <c r="AD23" s="12">
        <v>62</v>
      </c>
      <c r="AE23" s="12">
        <v>0</v>
      </c>
      <c r="AG23" s="12" t="s">
        <v>220</v>
      </c>
    </row>
    <row r="24" spans="1:33" x14ac:dyDescent="0.15">
      <c r="A24" s="12">
        <f t="shared" si="4"/>
        <v>7</v>
      </c>
      <c r="B24" s="12">
        <v>1</v>
      </c>
      <c r="C24" s="12">
        <v>2</v>
      </c>
      <c r="D24" s="12">
        <v>19</v>
      </c>
      <c r="F24" s="12">
        <v>16</v>
      </c>
      <c r="G24" s="12">
        <v>1226</v>
      </c>
      <c r="H24" s="12">
        <v>436</v>
      </c>
      <c r="I24" s="12">
        <v>70</v>
      </c>
      <c r="J24" s="12">
        <v>3592</v>
      </c>
      <c r="M24" s="12">
        <f t="shared" si="1"/>
        <v>489</v>
      </c>
      <c r="N24" s="12">
        <f t="shared" si="2"/>
        <v>152</v>
      </c>
      <c r="O24" s="12">
        <f t="shared" si="3"/>
        <v>21</v>
      </c>
      <c r="R24" s="12">
        <v>113</v>
      </c>
      <c r="S24" s="12">
        <v>32</v>
      </c>
      <c r="T24" s="12">
        <v>4</v>
      </c>
      <c r="W24" s="12">
        <v>624</v>
      </c>
      <c r="X24" s="12">
        <v>190</v>
      </c>
      <c r="Y24" s="12">
        <v>45</v>
      </c>
      <c r="AA24" s="12" t="s">
        <v>221</v>
      </c>
      <c r="AC24" s="12">
        <v>0</v>
      </c>
      <c r="AD24" s="12">
        <v>62</v>
      </c>
      <c r="AE24" s="12">
        <v>0</v>
      </c>
    </row>
    <row r="25" spans="1:33" x14ac:dyDescent="0.15">
      <c r="A25" s="12">
        <f t="shared" si="4"/>
        <v>8</v>
      </c>
      <c r="B25" s="12">
        <v>1</v>
      </c>
      <c r="C25" s="12">
        <v>2</v>
      </c>
      <c r="D25" s="12">
        <v>20</v>
      </c>
      <c r="F25" s="19">
        <v>16</v>
      </c>
      <c r="G25" s="12">
        <v>1287</v>
      </c>
      <c r="H25" s="12">
        <v>488</v>
      </c>
      <c r="I25" s="12">
        <v>86</v>
      </c>
      <c r="J25" s="12">
        <v>4021</v>
      </c>
      <c r="K25" s="12" t="s">
        <v>224</v>
      </c>
      <c r="M25" s="12">
        <f t="shared" si="1"/>
        <v>490</v>
      </c>
      <c r="N25" s="12">
        <f t="shared" si="2"/>
        <v>153</v>
      </c>
      <c r="O25" s="12">
        <f t="shared" si="3"/>
        <v>21</v>
      </c>
      <c r="R25" s="12">
        <v>155</v>
      </c>
      <c r="S25" s="12">
        <v>32</v>
      </c>
      <c r="T25" s="12">
        <v>4</v>
      </c>
      <c r="W25" s="12">
        <v>642</v>
      </c>
      <c r="X25" s="12">
        <v>241</v>
      </c>
      <c r="Y25" s="12">
        <v>61</v>
      </c>
      <c r="AA25" s="12" t="s">
        <v>223</v>
      </c>
      <c r="AC25" s="12">
        <v>0</v>
      </c>
      <c r="AD25" s="12">
        <v>62</v>
      </c>
      <c r="AE25" s="12">
        <v>0</v>
      </c>
    </row>
    <row r="26" spans="1:33" x14ac:dyDescent="0.15">
      <c r="A26" s="12">
        <f t="shared" si="4"/>
        <v>8</v>
      </c>
      <c r="B26" s="12">
        <v>1</v>
      </c>
      <c r="C26" s="12">
        <v>2</v>
      </c>
      <c r="D26" s="12">
        <v>20</v>
      </c>
      <c r="F26" s="19">
        <v>17</v>
      </c>
      <c r="G26" s="12">
        <v>1353</v>
      </c>
      <c r="H26" s="12">
        <v>509</v>
      </c>
      <c r="I26" s="12">
        <v>99</v>
      </c>
      <c r="J26" s="12">
        <v>4314</v>
      </c>
      <c r="K26" s="12" t="s">
        <v>225</v>
      </c>
      <c r="M26" s="12">
        <f t="shared" si="1"/>
        <v>506</v>
      </c>
      <c r="N26" s="12">
        <f t="shared" si="2"/>
        <v>158</v>
      </c>
      <c r="O26" s="12">
        <f t="shared" si="3"/>
        <v>28</v>
      </c>
      <c r="R26" s="12">
        <v>155</v>
      </c>
      <c r="S26" s="12">
        <v>32</v>
      </c>
      <c r="T26" s="12">
        <v>4</v>
      </c>
      <c r="W26" s="12">
        <v>692</v>
      </c>
      <c r="X26" s="12">
        <v>257</v>
      </c>
      <c r="Y26" s="12">
        <v>67</v>
      </c>
      <c r="AA26" s="12" t="s">
        <v>226</v>
      </c>
      <c r="AC26" s="12">
        <v>0</v>
      </c>
      <c r="AD26" s="12">
        <v>62</v>
      </c>
      <c r="AE26" s="12">
        <v>0</v>
      </c>
    </row>
    <row r="27" spans="1:33" x14ac:dyDescent="0.15">
      <c r="A27" s="12">
        <f t="shared" si="4"/>
        <v>9</v>
      </c>
      <c r="B27" s="12">
        <v>1</v>
      </c>
      <c r="C27" s="12">
        <v>2</v>
      </c>
      <c r="D27" s="12">
        <v>21</v>
      </c>
      <c r="E27" s="12">
        <v>17</v>
      </c>
      <c r="F27" s="12">
        <v>18</v>
      </c>
      <c r="G27" s="12">
        <v>1452</v>
      </c>
      <c r="H27" s="12">
        <v>540</v>
      </c>
      <c r="I27" s="12">
        <v>112</v>
      </c>
      <c r="J27" s="12">
        <v>4669</v>
      </c>
      <c r="K27" s="12" t="s">
        <v>229</v>
      </c>
      <c r="M27" s="12">
        <f>G27-R27-W27-AC27-AI27-AO27-AU27</f>
        <v>533</v>
      </c>
      <c r="N27" s="12">
        <f t="shared" si="2"/>
        <v>164</v>
      </c>
      <c r="O27" s="12">
        <f t="shared" si="3"/>
        <v>35</v>
      </c>
      <c r="R27" s="12">
        <v>155</v>
      </c>
      <c r="S27" s="12">
        <v>45</v>
      </c>
      <c r="T27" s="12">
        <v>4</v>
      </c>
      <c r="W27" s="12">
        <v>764</v>
      </c>
      <c r="X27" s="12">
        <v>269</v>
      </c>
      <c r="Y27" s="12">
        <v>73</v>
      </c>
      <c r="AA27" s="12" t="s">
        <v>232</v>
      </c>
      <c r="AC27" s="12">
        <v>0</v>
      </c>
      <c r="AD27" s="12">
        <v>62</v>
      </c>
      <c r="AE27" s="12">
        <v>0</v>
      </c>
    </row>
    <row r="28" spans="1:33" x14ac:dyDescent="0.15">
      <c r="A28" s="12">
        <f t="shared" si="4"/>
        <v>10</v>
      </c>
      <c r="B28" s="12">
        <v>1</v>
      </c>
      <c r="C28" s="12">
        <v>2</v>
      </c>
      <c r="D28" s="12">
        <v>22</v>
      </c>
      <c r="F28" s="12">
        <v>18</v>
      </c>
      <c r="G28" s="12">
        <v>1452</v>
      </c>
      <c r="H28" s="12">
        <v>546</v>
      </c>
      <c r="I28" s="12">
        <v>117</v>
      </c>
      <c r="J28" s="12">
        <v>4748</v>
      </c>
      <c r="K28" s="12" t="s">
        <v>230</v>
      </c>
      <c r="M28" s="12">
        <f t="shared" ref="M28:M36" si="5">G28-R28-W28-AC28-AI28-AO28-AU28</f>
        <v>533</v>
      </c>
      <c r="N28" s="12">
        <f t="shared" ref="N28:N67" si="6">H28-S28-X28-AD28-AJ28-AP28-AV28</f>
        <v>164</v>
      </c>
      <c r="O28" s="12">
        <f t="shared" ref="O28:O67" si="7">I28-T28-Y28-AE28-AK28-AQ28-AW28</f>
        <v>35</v>
      </c>
      <c r="R28" s="12">
        <v>155</v>
      </c>
      <c r="S28" s="12">
        <v>45</v>
      </c>
      <c r="T28" s="12">
        <v>9</v>
      </c>
      <c r="W28" s="12">
        <v>764</v>
      </c>
      <c r="X28" s="12">
        <f>337-62</f>
        <v>275</v>
      </c>
      <c r="Y28" s="12">
        <v>73</v>
      </c>
      <c r="AA28" s="12" t="s">
        <v>231</v>
      </c>
      <c r="AC28" s="12">
        <v>0</v>
      </c>
      <c r="AD28" s="12">
        <v>62</v>
      </c>
      <c r="AE28" s="12">
        <v>0</v>
      </c>
    </row>
    <row r="29" spans="1:33" x14ac:dyDescent="0.15">
      <c r="A29" s="12">
        <f t="shared" si="4"/>
        <v>11</v>
      </c>
      <c r="B29" s="12">
        <v>1</v>
      </c>
      <c r="C29" s="12">
        <v>2</v>
      </c>
      <c r="D29" s="12">
        <v>23</v>
      </c>
      <c r="F29" s="19">
        <v>18</v>
      </c>
      <c r="G29" s="12">
        <v>1503</v>
      </c>
      <c r="H29" s="12">
        <v>546</v>
      </c>
      <c r="I29" s="12">
        <v>119</v>
      </c>
      <c r="J29" s="12">
        <v>4822</v>
      </c>
      <c r="K29" s="12" t="s">
        <v>233</v>
      </c>
      <c r="M29" s="12">
        <f t="shared" si="5"/>
        <v>534</v>
      </c>
      <c r="N29" s="12">
        <f t="shared" si="6"/>
        <v>164</v>
      </c>
      <c r="O29" s="12">
        <f t="shared" si="7"/>
        <v>35</v>
      </c>
      <c r="R29" s="12">
        <v>205</v>
      </c>
      <c r="S29" s="12">
        <v>45</v>
      </c>
      <c r="T29" s="12">
        <v>9</v>
      </c>
      <c r="W29" s="12">
        <v>764</v>
      </c>
      <c r="X29" s="12">
        <v>275</v>
      </c>
      <c r="Y29" s="12">
        <v>75</v>
      </c>
      <c r="AA29" s="12" t="s">
        <v>234</v>
      </c>
      <c r="AC29" s="12">
        <v>0</v>
      </c>
      <c r="AD29" s="12">
        <v>62</v>
      </c>
      <c r="AE29" s="12">
        <v>0</v>
      </c>
    </row>
    <row r="30" spans="1:33" x14ac:dyDescent="0.15">
      <c r="A30" s="12">
        <f t="shared" si="4"/>
        <v>11</v>
      </c>
      <c r="B30" s="12">
        <v>1</v>
      </c>
      <c r="C30" s="12">
        <v>2</v>
      </c>
      <c r="D30" s="12">
        <v>23</v>
      </c>
      <c r="F30" s="19">
        <v>19</v>
      </c>
      <c r="G30" s="12">
        <v>1599</v>
      </c>
      <c r="H30" s="12">
        <v>567</v>
      </c>
      <c r="I30" s="12">
        <v>131</v>
      </c>
      <c r="J30" s="12">
        <v>5131</v>
      </c>
      <c r="K30" s="12" t="s">
        <v>235</v>
      </c>
      <c r="M30" s="12">
        <f t="shared" si="5"/>
        <v>574</v>
      </c>
      <c r="N30" s="12">
        <f t="shared" si="6"/>
        <v>169</v>
      </c>
      <c r="O30" s="12">
        <f t="shared" si="7"/>
        <v>43</v>
      </c>
      <c r="R30" s="12">
        <v>205</v>
      </c>
      <c r="S30" s="12">
        <v>45</v>
      </c>
      <c r="T30" s="12">
        <v>9</v>
      </c>
      <c r="W30" s="12">
        <v>820</v>
      </c>
      <c r="X30" s="12">
        <v>291</v>
      </c>
      <c r="Y30" s="12">
        <v>79</v>
      </c>
      <c r="AA30" s="12" t="s">
        <v>198</v>
      </c>
      <c r="AC30" s="12">
        <v>0</v>
      </c>
      <c r="AD30" s="12">
        <v>62</v>
      </c>
      <c r="AE30" s="12">
        <v>0</v>
      </c>
    </row>
    <row r="31" spans="1:33" x14ac:dyDescent="0.15">
      <c r="A31" s="12">
        <f t="shared" si="4"/>
        <v>11</v>
      </c>
      <c r="B31" s="12">
        <v>1</v>
      </c>
      <c r="C31" s="12">
        <v>2</v>
      </c>
      <c r="D31" s="12">
        <v>23</v>
      </c>
      <c r="F31" s="12">
        <v>20</v>
      </c>
      <c r="G31" s="12">
        <v>1880</v>
      </c>
      <c r="H31" s="12">
        <v>636</v>
      </c>
      <c r="I31" s="12">
        <v>154</v>
      </c>
      <c r="J31" s="12">
        <v>5924</v>
      </c>
      <c r="K31" s="12" t="s">
        <v>237</v>
      </c>
      <c r="M31" s="12">
        <f t="shared" si="5"/>
        <v>620</v>
      </c>
      <c r="N31" s="12">
        <f t="shared" si="6"/>
        <v>179</v>
      </c>
      <c r="O31" s="12">
        <f t="shared" si="7"/>
        <v>50</v>
      </c>
      <c r="R31" s="12">
        <v>205</v>
      </c>
      <c r="S31" s="12">
        <v>45</v>
      </c>
      <c r="T31" s="12">
        <v>9</v>
      </c>
      <c r="W31" s="12">
        <v>1055</v>
      </c>
      <c r="X31" s="12">
        <v>350</v>
      </c>
      <c r="Y31" s="12">
        <v>95</v>
      </c>
      <c r="AA31" s="12" t="s">
        <v>238</v>
      </c>
      <c r="AC31" s="12">
        <v>0</v>
      </c>
      <c r="AD31" s="12">
        <v>62</v>
      </c>
      <c r="AE31" s="12">
        <v>0</v>
      </c>
    </row>
    <row r="32" spans="1:33" x14ac:dyDescent="0.15">
      <c r="A32" s="12">
        <f t="shared" si="4"/>
        <v>12</v>
      </c>
      <c r="B32" s="12">
        <v>1</v>
      </c>
      <c r="C32" s="12">
        <v>2</v>
      </c>
      <c r="D32" s="12">
        <v>24</v>
      </c>
      <c r="F32" s="12">
        <v>20</v>
      </c>
      <c r="G32" s="12">
        <v>1960</v>
      </c>
      <c r="H32" s="12">
        <v>652</v>
      </c>
      <c r="I32" s="12">
        <v>154</v>
      </c>
      <c r="J32" s="12">
        <v>6060</v>
      </c>
      <c r="K32" s="12" t="s">
        <v>236</v>
      </c>
      <c r="M32" s="12">
        <f t="shared" si="5"/>
        <v>621</v>
      </c>
      <c r="N32" s="12">
        <f t="shared" si="6"/>
        <v>179</v>
      </c>
      <c r="O32" s="12">
        <f t="shared" si="7"/>
        <v>50</v>
      </c>
      <c r="R32" s="12">
        <v>205</v>
      </c>
      <c r="S32" s="12">
        <v>60</v>
      </c>
      <c r="T32" s="12">
        <v>9</v>
      </c>
      <c r="W32" s="12">
        <v>1080</v>
      </c>
      <c r="X32" s="12">
        <v>351</v>
      </c>
      <c r="Y32" s="12">
        <v>95</v>
      </c>
      <c r="AA32" s="12" t="s">
        <v>239</v>
      </c>
      <c r="AC32" s="12">
        <v>54</v>
      </c>
      <c r="AD32" s="12">
        <v>62</v>
      </c>
      <c r="AE32" s="12">
        <v>0</v>
      </c>
    </row>
    <row r="33" spans="1:43" x14ac:dyDescent="0.15">
      <c r="A33" s="12">
        <f t="shared" si="4"/>
        <v>13</v>
      </c>
      <c r="B33" s="12">
        <v>1</v>
      </c>
      <c r="C33" s="12">
        <v>2</v>
      </c>
      <c r="D33" s="12">
        <v>25</v>
      </c>
      <c r="F33" s="12">
        <v>20</v>
      </c>
      <c r="G33" s="12">
        <v>1960</v>
      </c>
      <c r="H33" s="12">
        <v>652</v>
      </c>
      <c r="I33" s="12">
        <v>159</v>
      </c>
      <c r="J33" s="12">
        <v>6118</v>
      </c>
      <c r="M33" s="12">
        <f t="shared" si="5"/>
        <v>621</v>
      </c>
      <c r="N33" s="12">
        <f t="shared" si="6"/>
        <v>179</v>
      </c>
      <c r="O33" s="12">
        <f t="shared" si="7"/>
        <v>50</v>
      </c>
      <c r="R33" s="12">
        <v>205</v>
      </c>
      <c r="S33" s="12">
        <v>60</v>
      </c>
      <c r="T33" s="12">
        <v>14</v>
      </c>
      <c r="W33" s="12">
        <v>1080</v>
      </c>
      <c r="X33" s="12">
        <v>351</v>
      </c>
      <c r="Y33" s="12">
        <v>95</v>
      </c>
      <c r="AC33" s="12">
        <v>54</v>
      </c>
      <c r="AD33" s="12">
        <v>62</v>
      </c>
      <c r="AE33" s="12">
        <v>0</v>
      </c>
    </row>
    <row r="34" spans="1:43" x14ac:dyDescent="0.15">
      <c r="A34" s="12">
        <f t="shared" si="4"/>
        <v>13</v>
      </c>
      <c r="B34" s="12">
        <v>1</v>
      </c>
      <c r="C34" s="12">
        <v>2</v>
      </c>
      <c r="D34" s="12">
        <v>25</v>
      </c>
      <c r="F34" s="19">
        <v>20</v>
      </c>
      <c r="G34" s="12">
        <v>2087</v>
      </c>
      <c r="H34" s="12">
        <v>653</v>
      </c>
      <c r="I34" s="12">
        <v>159</v>
      </c>
      <c r="J34" s="12">
        <v>6248</v>
      </c>
      <c r="K34" s="12" t="s">
        <v>241</v>
      </c>
      <c r="M34" s="12">
        <f t="shared" si="5"/>
        <v>623</v>
      </c>
      <c r="N34" s="12">
        <f t="shared" si="6"/>
        <v>179</v>
      </c>
      <c r="O34" s="12">
        <f t="shared" si="7"/>
        <v>50</v>
      </c>
      <c r="R34" s="12">
        <v>205</v>
      </c>
      <c r="S34" s="12">
        <v>60</v>
      </c>
      <c r="T34" s="12">
        <v>14</v>
      </c>
      <c r="W34" s="12">
        <v>1205</v>
      </c>
      <c r="X34" s="12">
        <v>352</v>
      </c>
      <c r="Y34" s="12">
        <v>95</v>
      </c>
      <c r="AA34" s="12" t="s">
        <v>242</v>
      </c>
      <c r="AC34" s="12">
        <v>54</v>
      </c>
      <c r="AD34" s="12">
        <v>62</v>
      </c>
      <c r="AE34" s="12">
        <v>0</v>
      </c>
    </row>
    <row r="35" spans="1:43" x14ac:dyDescent="0.15">
      <c r="A35" s="12">
        <f t="shared" si="4"/>
        <v>13</v>
      </c>
      <c r="B35" s="12">
        <v>1</v>
      </c>
      <c r="C35" s="12">
        <v>2</v>
      </c>
      <c r="D35" s="12">
        <v>25</v>
      </c>
      <c r="F35" s="12">
        <v>21</v>
      </c>
      <c r="G35" s="12">
        <v>2198</v>
      </c>
      <c r="H35" s="12">
        <v>698</v>
      </c>
      <c r="I35" s="12">
        <v>173</v>
      </c>
      <c r="J35" s="12">
        <v>6679</v>
      </c>
      <c r="K35" s="12" t="s">
        <v>243</v>
      </c>
      <c r="M35" s="12">
        <f t="shared" si="5"/>
        <v>670</v>
      </c>
      <c r="N35" s="12">
        <f t="shared" si="6"/>
        <v>193</v>
      </c>
      <c r="O35" s="12">
        <f t="shared" si="7"/>
        <v>56</v>
      </c>
      <c r="R35" s="12">
        <v>205</v>
      </c>
      <c r="S35" s="12">
        <v>60</v>
      </c>
      <c r="T35" s="12">
        <v>14</v>
      </c>
      <c r="W35" s="12">
        <v>1269</v>
      </c>
      <c r="X35" s="12">
        <v>368</v>
      </c>
      <c r="Y35" s="12">
        <v>103</v>
      </c>
      <c r="AA35" s="12" t="s">
        <v>206</v>
      </c>
      <c r="AC35" s="12">
        <v>54</v>
      </c>
      <c r="AD35" s="12">
        <v>77</v>
      </c>
      <c r="AE35" s="12">
        <v>0</v>
      </c>
      <c r="AG35" s="12" t="s">
        <v>244</v>
      </c>
    </row>
    <row r="36" spans="1:43" x14ac:dyDescent="0.15">
      <c r="A36" s="12">
        <f>D36-25</f>
        <v>1</v>
      </c>
      <c r="B36" s="12">
        <v>1</v>
      </c>
      <c r="C36" s="12">
        <v>3</v>
      </c>
      <c r="D36" s="12">
        <v>26</v>
      </c>
      <c r="E36" s="12">
        <v>21</v>
      </c>
      <c r="F36" s="12">
        <v>21</v>
      </c>
      <c r="G36" s="12">
        <v>2249</v>
      </c>
      <c r="H36" s="12">
        <v>698</v>
      </c>
      <c r="I36" s="12">
        <v>173</v>
      </c>
      <c r="J36" s="12">
        <v>6730</v>
      </c>
      <c r="K36" s="12" t="s">
        <v>245</v>
      </c>
      <c r="M36" s="12">
        <f t="shared" si="5"/>
        <v>671</v>
      </c>
      <c r="N36" s="12">
        <f t="shared" si="6"/>
        <v>193</v>
      </c>
      <c r="O36" s="12">
        <f t="shared" si="7"/>
        <v>56</v>
      </c>
      <c r="R36" s="12">
        <v>255</v>
      </c>
      <c r="S36" s="12">
        <v>60</v>
      </c>
      <c r="T36" s="12">
        <v>14</v>
      </c>
      <c r="W36" s="12">
        <v>1269</v>
      </c>
      <c r="X36" s="12">
        <v>368</v>
      </c>
      <c r="Y36" s="12">
        <v>103</v>
      </c>
      <c r="AC36" s="12">
        <v>54</v>
      </c>
      <c r="AD36" s="12">
        <v>77</v>
      </c>
      <c r="AE36" s="12">
        <v>0</v>
      </c>
    </row>
    <row r="37" spans="1:43" x14ac:dyDescent="0.15">
      <c r="A37" s="12">
        <f t="shared" ref="A37:A52" si="8">D37-25</f>
        <v>2</v>
      </c>
      <c r="B37" s="12">
        <v>1</v>
      </c>
      <c r="C37" s="12">
        <v>3</v>
      </c>
      <c r="D37" s="12">
        <v>27</v>
      </c>
      <c r="F37" s="19">
        <v>21</v>
      </c>
      <c r="G37" s="12">
        <v>2359</v>
      </c>
      <c r="H37" s="12">
        <v>815</v>
      </c>
      <c r="I37" s="12">
        <v>173</v>
      </c>
      <c r="J37" s="12">
        <v>7246</v>
      </c>
      <c r="K37" s="12" t="s">
        <v>246</v>
      </c>
      <c r="M37" s="12">
        <f>G37-R37-W37-AC37-AI37-AO37-AU37</f>
        <v>673</v>
      </c>
      <c r="N37" s="12">
        <f t="shared" si="6"/>
        <v>195</v>
      </c>
      <c r="O37" s="12">
        <f t="shared" si="7"/>
        <v>56</v>
      </c>
      <c r="R37" s="12">
        <v>255</v>
      </c>
      <c r="S37" s="12">
        <v>75</v>
      </c>
      <c r="T37" s="12">
        <v>14</v>
      </c>
      <c r="W37" s="12">
        <v>1269</v>
      </c>
      <c r="X37" s="12">
        <v>368</v>
      </c>
      <c r="Y37" s="12">
        <v>103</v>
      </c>
      <c r="AC37" s="12">
        <v>162</v>
      </c>
      <c r="AD37" s="12">
        <v>77</v>
      </c>
      <c r="AE37" s="12">
        <v>0</v>
      </c>
      <c r="AI37" s="12">
        <v>0</v>
      </c>
      <c r="AJ37" s="12">
        <v>100</v>
      </c>
      <c r="AK37" s="12">
        <v>0</v>
      </c>
      <c r="AM37" s="12" t="s">
        <v>248</v>
      </c>
    </row>
    <row r="38" spans="1:43" x14ac:dyDescent="0.15">
      <c r="A38" s="12">
        <f t="shared" si="8"/>
        <v>2</v>
      </c>
      <c r="B38" s="12">
        <v>1</v>
      </c>
      <c r="C38" s="12">
        <v>3</v>
      </c>
      <c r="D38" s="12">
        <v>27</v>
      </c>
      <c r="F38" s="12">
        <v>22</v>
      </c>
      <c r="G38" s="12">
        <v>2849</v>
      </c>
      <c r="H38" s="12">
        <v>870</v>
      </c>
      <c r="I38" s="12">
        <v>182</v>
      </c>
      <c r="J38" s="12">
        <v>8033</v>
      </c>
      <c r="K38" s="12" t="s">
        <v>243</v>
      </c>
      <c r="M38" s="12">
        <f t="shared" ref="M38:M52" si="9">G38-R38-W38-AC38-AI38-AO38-AU38</f>
        <v>728</v>
      </c>
      <c r="N38" s="12">
        <f t="shared" si="6"/>
        <v>209</v>
      </c>
      <c r="O38" s="12">
        <f t="shared" si="7"/>
        <v>61</v>
      </c>
      <c r="R38" s="12">
        <v>255</v>
      </c>
      <c r="S38" s="12">
        <v>75</v>
      </c>
      <c r="T38" s="12">
        <v>14</v>
      </c>
      <c r="W38" s="12">
        <v>1333</v>
      </c>
      <c r="X38" s="12">
        <v>388</v>
      </c>
      <c r="Y38" s="12">
        <v>107</v>
      </c>
      <c r="AA38" s="12" t="s">
        <v>206</v>
      </c>
      <c r="AC38" s="12">
        <v>222</v>
      </c>
      <c r="AD38" s="12">
        <v>98</v>
      </c>
      <c r="AE38" s="12">
        <v>0</v>
      </c>
      <c r="AI38" s="12">
        <v>311</v>
      </c>
      <c r="AJ38" s="12">
        <v>100</v>
      </c>
      <c r="AK38" s="12">
        <v>0</v>
      </c>
      <c r="AM38" s="12" t="s">
        <v>248</v>
      </c>
    </row>
    <row r="39" spans="1:43" x14ac:dyDescent="0.15">
      <c r="A39" s="12">
        <f t="shared" si="8"/>
        <v>3</v>
      </c>
      <c r="B39" s="12">
        <v>1</v>
      </c>
      <c r="C39" s="12">
        <v>3</v>
      </c>
      <c r="D39" s="12">
        <v>28</v>
      </c>
      <c r="E39" s="12">
        <v>22</v>
      </c>
      <c r="F39" s="12">
        <v>22</v>
      </c>
      <c r="G39" s="12">
        <v>3954</v>
      </c>
      <c r="H39" s="12">
        <v>1194</v>
      </c>
      <c r="I39" s="12">
        <v>282</v>
      </c>
      <c r="J39" s="12">
        <v>11432</v>
      </c>
      <c r="K39" s="12" t="s">
        <v>249</v>
      </c>
      <c r="M39" s="12">
        <f t="shared" si="9"/>
        <v>746</v>
      </c>
      <c r="N39" s="12">
        <f t="shared" si="6"/>
        <v>214</v>
      </c>
      <c r="O39" s="12">
        <f t="shared" si="7"/>
        <v>63</v>
      </c>
      <c r="R39" s="12">
        <v>255</v>
      </c>
      <c r="S39" s="12">
        <v>75</v>
      </c>
      <c r="T39" s="12">
        <v>19</v>
      </c>
      <c r="W39" s="12">
        <v>1333</v>
      </c>
      <c r="X39" s="12">
        <v>388</v>
      </c>
      <c r="Y39" s="12">
        <v>107</v>
      </c>
      <c r="AC39" s="12">
        <v>222</v>
      </c>
      <c r="AD39" s="12">
        <v>98</v>
      </c>
      <c r="AE39" s="12">
        <v>0</v>
      </c>
      <c r="AI39" s="12">
        <v>311</v>
      </c>
      <c r="AJ39" s="12">
        <v>100</v>
      </c>
      <c r="AK39" s="12">
        <v>0</v>
      </c>
      <c r="AO39" s="12">
        <v>1087</v>
      </c>
      <c r="AP39" s="12">
        <v>319</v>
      </c>
      <c r="AQ39" s="12">
        <v>93</v>
      </c>
    </row>
    <row r="40" spans="1:43" x14ac:dyDescent="0.15">
      <c r="A40" s="12">
        <f t="shared" si="8"/>
        <v>4</v>
      </c>
      <c r="B40" s="12">
        <v>1</v>
      </c>
      <c r="C40" s="12">
        <v>3</v>
      </c>
      <c r="D40" s="12">
        <v>29</v>
      </c>
      <c r="F40" s="12">
        <v>22</v>
      </c>
      <c r="G40" s="12">
        <v>4005</v>
      </c>
      <c r="H40" s="12">
        <v>1194</v>
      </c>
      <c r="I40" s="12">
        <v>282</v>
      </c>
      <c r="J40" s="12">
        <v>11483</v>
      </c>
      <c r="M40" s="12">
        <f t="shared" si="9"/>
        <v>747</v>
      </c>
      <c r="N40" s="12">
        <f t="shared" si="6"/>
        <v>214</v>
      </c>
      <c r="O40" s="12">
        <f t="shared" si="7"/>
        <v>63</v>
      </c>
      <c r="R40" s="12">
        <v>305</v>
      </c>
      <c r="S40" s="12">
        <v>75</v>
      </c>
      <c r="T40" s="12">
        <v>19</v>
      </c>
      <c r="W40" s="12">
        <v>1333</v>
      </c>
      <c r="X40" s="12">
        <v>388</v>
      </c>
      <c r="Y40" s="12">
        <v>107</v>
      </c>
      <c r="AC40" s="12">
        <v>222</v>
      </c>
      <c r="AD40" s="12">
        <v>98</v>
      </c>
      <c r="AE40" s="12">
        <v>0</v>
      </c>
      <c r="AI40" s="12">
        <v>311</v>
      </c>
      <c r="AJ40" s="12">
        <v>100</v>
      </c>
      <c r="AK40" s="12">
        <v>0</v>
      </c>
      <c r="AO40" s="12">
        <v>1087</v>
      </c>
      <c r="AP40" s="12">
        <v>319</v>
      </c>
      <c r="AQ40" s="12">
        <v>93</v>
      </c>
    </row>
    <row r="41" spans="1:43" x14ac:dyDescent="0.15">
      <c r="A41" s="12">
        <f t="shared" si="8"/>
        <v>4</v>
      </c>
      <c r="B41" s="19">
        <v>1</v>
      </c>
      <c r="C41" s="12">
        <v>3</v>
      </c>
      <c r="D41" s="12">
        <v>29</v>
      </c>
      <c r="F41" s="19">
        <v>22</v>
      </c>
      <c r="G41" s="12">
        <v>4102</v>
      </c>
      <c r="H41" s="12">
        <v>1205</v>
      </c>
      <c r="I41" s="12">
        <v>294</v>
      </c>
      <c r="J41" s="12">
        <v>11761</v>
      </c>
      <c r="M41" s="12">
        <f t="shared" si="9"/>
        <v>748</v>
      </c>
      <c r="N41" s="12">
        <f t="shared" si="6"/>
        <v>214</v>
      </c>
      <c r="O41" s="12">
        <f t="shared" si="7"/>
        <v>63</v>
      </c>
      <c r="R41" s="12">
        <v>305</v>
      </c>
      <c r="S41" s="12">
        <v>75</v>
      </c>
      <c r="T41" s="12">
        <v>19</v>
      </c>
      <c r="W41" s="12">
        <v>1393</v>
      </c>
      <c r="X41" s="12">
        <v>388</v>
      </c>
      <c r="Y41" s="12">
        <v>111</v>
      </c>
      <c r="AA41" s="12" t="s">
        <v>251</v>
      </c>
      <c r="AC41" s="12">
        <v>258</v>
      </c>
      <c r="AD41" s="12">
        <v>98</v>
      </c>
      <c r="AE41" s="12">
        <v>8</v>
      </c>
      <c r="AI41" s="12">
        <v>311</v>
      </c>
      <c r="AJ41" s="12">
        <v>100</v>
      </c>
      <c r="AK41" s="12">
        <v>0</v>
      </c>
      <c r="AO41" s="12">
        <v>1087</v>
      </c>
      <c r="AP41" s="12">
        <v>330</v>
      </c>
      <c r="AQ41" s="12">
        <v>93</v>
      </c>
    </row>
    <row r="42" spans="1:43" x14ac:dyDescent="0.15">
      <c r="A42" s="12">
        <f t="shared" si="8"/>
        <v>4</v>
      </c>
      <c r="B42" s="15">
        <v>2</v>
      </c>
      <c r="C42" s="12">
        <v>3</v>
      </c>
      <c r="D42" s="12">
        <v>29</v>
      </c>
      <c r="F42" s="12">
        <v>23</v>
      </c>
      <c r="G42" s="12">
        <v>5694</v>
      </c>
      <c r="H42" s="12">
        <v>1646</v>
      </c>
      <c r="I42" s="12">
        <v>437</v>
      </c>
      <c r="J42" s="12">
        <v>16552</v>
      </c>
      <c r="K42" s="18" t="s">
        <v>326</v>
      </c>
      <c r="M42" s="12">
        <f t="shared" si="9"/>
        <v>824</v>
      </c>
      <c r="N42" s="12">
        <f t="shared" si="6"/>
        <v>236</v>
      </c>
      <c r="O42" s="12">
        <f t="shared" si="7"/>
        <v>69</v>
      </c>
      <c r="R42" s="12">
        <v>305</v>
      </c>
      <c r="S42" s="12">
        <v>75</v>
      </c>
      <c r="T42" s="12">
        <v>19</v>
      </c>
      <c r="W42" s="12">
        <v>1567</v>
      </c>
      <c r="X42" s="12">
        <v>437</v>
      </c>
      <c r="Y42" s="12">
        <v>123</v>
      </c>
      <c r="AC42" s="12">
        <v>258</v>
      </c>
      <c r="AD42" s="12">
        <v>98</v>
      </c>
      <c r="AE42" s="12">
        <v>17</v>
      </c>
      <c r="AI42" s="12">
        <v>311</v>
      </c>
      <c r="AJ42" s="12">
        <v>100</v>
      </c>
      <c r="AK42" s="12">
        <v>0</v>
      </c>
      <c r="AO42" s="12">
        <v>2429</v>
      </c>
      <c r="AP42" s="12">
        <v>700</v>
      </c>
      <c r="AQ42" s="12">
        <v>209</v>
      </c>
    </row>
    <row r="43" spans="1:43" x14ac:dyDescent="0.15">
      <c r="A43" s="12">
        <f t="shared" si="8"/>
        <v>5</v>
      </c>
      <c r="B43" s="12">
        <v>2</v>
      </c>
      <c r="C43" s="12">
        <v>3</v>
      </c>
      <c r="D43" s="12">
        <v>30</v>
      </c>
      <c r="E43" s="12">
        <v>23</v>
      </c>
      <c r="F43" s="12">
        <v>23</v>
      </c>
      <c r="G43" s="12">
        <v>5694</v>
      </c>
      <c r="H43" s="12">
        <v>1646</v>
      </c>
      <c r="I43" s="12">
        <v>437</v>
      </c>
      <c r="J43" s="12">
        <v>16552</v>
      </c>
      <c r="M43" s="12">
        <f t="shared" si="9"/>
        <v>824</v>
      </c>
      <c r="N43" s="12">
        <f t="shared" si="6"/>
        <v>236</v>
      </c>
      <c r="O43" s="12">
        <f t="shared" si="7"/>
        <v>69</v>
      </c>
      <c r="R43" s="12">
        <v>305</v>
      </c>
      <c r="S43" s="12">
        <v>75</v>
      </c>
      <c r="T43" s="12">
        <v>19</v>
      </c>
      <c r="W43" s="12">
        <v>1567</v>
      </c>
      <c r="X43" s="12">
        <v>437</v>
      </c>
      <c r="Y43" s="12">
        <v>123</v>
      </c>
      <c r="AC43" s="12">
        <v>258</v>
      </c>
      <c r="AD43" s="12">
        <v>98</v>
      </c>
      <c r="AE43" s="12">
        <v>17</v>
      </c>
      <c r="AI43" s="12">
        <v>311</v>
      </c>
      <c r="AJ43" s="12">
        <v>100</v>
      </c>
      <c r="AK43" s="12">
        <v>0</v>
      </c>
      <c r="AO43" s="12">
        <v>2429</v>
      </c>
      <c r="AP43" s="12">
        <v>700</v>
      </c>
      <c r="AQ43" s="12">
        <v>209</v>
      </c>
    </row>
    <row r="44" spans="1:43" x14ac:dyDescent="0.15">
      <c r="A44" s="12">
        <f t="shared" si="8"/>
        <v>6</v>
      </c>
      <c r="B44" s="12">
        <v>2</v>
      </c>
      <c r="C44" s="12">
        <v>3</v>
      </c>
      <c r="D44" s="12">
        <v>31</v>
      </c>
      <c r="F44" s="19">
        <v>23</v>
      </c>
      <c r="G44" s="12">
        <v>5694</v>
      </c>
      <c r="H44" s="12">
        <v>1646</v>
      </c>
      <c r="I44" s="12">
        <v>437</v>
      </c>
      <c r="J44" s="12">
        <v>16552</v>
      </c>
      <c r="M44" s="12">
        <f t="shared" si="9"/>
        <v>824</v>
      </c>
      <c r="N44" s="12">
        <f t="shared" si="6"/>
        <v>236</v>
      </c>
      <c r="O44" s="12">
        <f t="shared" si="7"/>
        <v>69</v>
      </c>
      <c r="R44" s="12">
        <v>305</v>
      </c>
      <c r="S44" s="12">
        <v>75</v>
      </c>
      <c r="T44" s="12">
        <v>19</v>
      </c>
      <c r="W44" s="12">
        <v>1567</v>
      </c>
      <c r="X44" s="12">
        <v>437</v>
      </c>
      <c r="Y44" s="12">
        <v>123</v>
      </c>
      <c r="AC44" s="12">
        <v>258</v>
      </c>
      <c r="AD44" s="12">
        <v>98</v>
      </c>
      <c r="AE44" s="12">
        <v>17</v>
      </c>
      <c r="AI44" s="12">
        <v>311</v>
      </c>
      <c r="AJ44" s="12">
        <v>100</v>
      </c>
      <c r="AK44" s="12">
        <v>0</v>
      </c>
      <c r="AO44" s="12">
        <v>2429</v>
      </c>
      <c r="AP44" s="12">
        <v>700</v>
      </c>
      <c r="AQ44" s="12">
        <v>209</v>
      </c>
    </row>
    <row r="45" spans="1:43" x14ac:dyDescent="0.15">
      <c r="A45" s="12">
        <f t="shared" si="8"/>
        <v>6</v>
      </c>
      <c r="B45" s="12">
        <v>2</v>
      </c>
      <c r="C45" s="12">
        <v>3</v>
      </c>
      <c r="D45" s="12">
        <v>31</v>
      </c>
      <c r="F45" s="12">
        <v>24</v>
      </c>
      <c r="G45" s="12">
        <v>5827</v>
      </c>
      <c r="H45" s="12">
        <v>1718</v>
      </c>
      <c r="I45" s="12">
        <v>457</v>
      </c>
      <c r="J45" s="12">
        <v>17173</v>
      </c>
      <c r="K45" s="14" t="s">
        <v>253</v>
      </c>
      <c r="M45" s="12">
        <f t="shared" si="9"/>
        <v>881</v>
      </c>
      <c r="N45" s="12">
        <f t="shared" si="6"/>
        <v>253</v>
      </c>
      <c r="O45" s="12">
        <f t="shared" si="7"/>
        <v>75</v>
      </c>
      <c r="R45" s="12">
        <v>305</v>
      </c>
      <c r="S45" s="12">
        <v>90</v>
      </c>
      <c r="T45" s="12">
        <v>24</v>
      </c>
      <c r="W45" s="12">
        <v>1643</v>
      </c>
      <c r="X45" s="12">
        <v>477</v>
      </c>
      <c r="Y45" s="12">
        <v>132</v>
      </c>
      <c r="AA45" s="14" t="s">
        <v>252</v>
      </c>
      <c r="AC45" s="12">
        <v>258</v>
      </c>
      <c r="AD45" s="12">
        <v>98</v>
      </c>
      <c r="AE45" s="12">
        <v>17</v>
      </c>
      <c r="AI45" s="12">
        <v>311</v>
      </c>
      <c r="AJ45" s="12">
        <v>100</v>
      </c>
      <c r="AK45" s="12">
        <v>0</v>
      </c>
      <c r="AO45" s="12">
        <v>2429</v>
      </c>
      <c r="AP45" s="12">
        <v>700</v>
      </c>
      <c r="AQ45" s="12">
        <v>209</v>
      </c>
    </row>
    <row r="46" spans="1:43" x14ac:dyDescent="0.15">
      <c r="A46" s="12">
        <f t="shared" si="8"/>
        <v>7</v>
      </c>
      <c r="B46" s="12">
        <v>2</v>
      </c>
      <c r="C46" s="12">
        <v>3</v>
      </c>
      <c r="D46" s="12">
        <v>32</v>
      </c>
      <c r="E46" s="12">
        <v>24</v>
      </c>
      <c r="F46" s="19">
        <v>24</v>
      </c>
      <c r="G46" s="12">
        <v>5827</v>
      </c>
      <c r="H46" s="12">
        <v>1718</v>
      </c>
      <c r="I46" s="12">
        <v>457</v>
      </c>
      <c r="J46" s="12">
        <v>17173</v>
      </c>
      <c r="M46" s="12">
        <f t="shared" si="9"/>
        <v>881</v>
      </c>
      <c r="N46" s="12">
        <f t="shared" si="6"/>
        <v>253</v>
      </c>
      <c r="O46" s="12">
        <f t="shared" si="7"/>
        <v>75</v>
      </c>
      <c r="R46" s="12">
        <v>305</v>
      </c>
      <c r="S46" s="12">
        <v>90</v>
      </c>
      <c r="T46" s="12">
        <v>24</v>
      </c>
      <c r="W46" s="12">
        <v>1643</v>
      </c>
      <c r="X46" s="12">
        <v>477</v>
      </c>
      <c r="Y46" s="12">
        <v>132</v>
      </c>
      <c r="AC46" s="12">
        <v>258</v>
      </c>
      <c r="AD46" s="12">
        <v>98</v>
      </c>
      <c r="AE46" s="12">
        <v>17</v>
      </c>
      <c r="AG46" s="14"/>
      <c r="AI46" s="12">
        <v>311</v>
      </c>
      <c r="AJ46" s="12">
        <v>100</v>
      </c>
      <c r="AK46" s="12">
        <v>0</v>
      </c>
      <c r="AO46" s="12">
        <v>2429</v>
      </c>
      <c r="AP46" s="12">
        <v>700</v>
      </c>
      <c r="AQ46" s="12">
        <v>209</v>
      </c>
    </row>
    <row r="47" spans="1:43" x14ac:dyDescent="0.15">
      <c r="A47" s="12">
        <f t="shared" si="8"/>
        <v>7</v>
      </c>
      <c r="B47" s="12">
        <v>2</v>
      </c>
      <c r="C47" s="12">
        <v>3</v>
      </c>
      <c r="D47" s="12">
        <v>32</v>
      </c>
      <c r="F47" s="12">
        <v>25</v>
      </c>
      <c r="G47" s="12">
        <v>6172</v>
      </c>
      <c r="H47" s="12">
        <v>1835</v>
      </c>
      <c r="I47" s="12">
        <v>486</v>
      </c>
      <c r="J47" s="12">
        <v>18100</v>
      </c>
      <c r="K47" s="14" t="s">
        <v>254</v>
      </c>
      <c r="M47" s="12">
        <f t="shared" si="9"/>
        <v>946</v>
      </c>
      <c r="N47" s="12">
        <f t="shared" si="6"/>
        <v>272</v>
      </c>
      <c r="O47" s="12">
        <f t="shared" si="7"/>
        <v>80</v>
      </c>
      <c r="R47" s="12">
        <v>379</v>
      </c>
      <c r="S47" s="12">
        <v>90</v>
      </c>
      <c r="T47" s="12">
        <v>24</v>
      </c>
      <c r="W47" s="12">
        <v>1778</v>
      </c>
      <c r="X47" s="12">
        <v>525</v>
      </c>
      <c r="Y47" s="12">
        <v>140</v>
      </c>
      <c r="AA47" s="14" t="s">
        <v>252</v>
      </c>
      <c r="AC47" s="12">
        <v>258</v>
      </c>
      <c r="AD47" s="12">
        <v>115</v>
      </c>
      <c r="AE47" s="12">
        <v>23</v>
      </c>
      <c r="AG47" s="14" t="s">
        <v>255</v>
      </c>
      <c r="AI47" s="12">
        <v>311</v>
      </c>
      <c r="AJ47" s="12">
        <v>100</v>
      </c>
      <c r="AK47" s="12">
        <v>0</v>
      </c>
      <c r="AO47" s="12">
        <v>2500</v>
      </c>
      <c r="AP47" s="12">
        <v>733</v>
      </c>
      <c r="AQ47" s="12">
        <v>219</v>
      </c>
    </row>
    <row r="48" spans="1:43" x14ac:dyDescent="0.15">
      <c r="A48" s="12">
        <f t="shared" si="8"/>
        <v>8</v>
      </c>
      <c r="B48" s="12">
        <v>2</v>
      </c>
      <c r="C48" s="12">
        <v>3</v>
      </c>
      <c r="D48" s="12">
        <v>33</v>
      </c>
      <c r="E48" s="12">
        <v>25</v>
      </c>
      <c r="F48" s="19">
        <v>25</v>
      </c>
      <c r="G48" s="12">
        <v>6172</v>
      </c>
      <c r="H48" s="12">
        <v>1857</v>
      </c>
      <c r="I48" s="12">
        <v>489</v>
      </c>
      <c r="J48" s="12">
        <v>18375</v>
      </c>
      <c r="M48" s="12">
        <f t="shared" si="9"/>
        <v>946</v>
      </c>
      <c r="N48" s="12">
        <f t="shared" si="6"/>
        <v>272</v>
      </c>
      <c r="O48" s="12">
        <f t="shared" si="7"/>
        <v>80</v>
      </c>
      <c r="R48" s="12">
        <v>379</v>
      </c>
      <c r="S48" s="12">
        <v>112</v>
      </c>
      <c r="T48" s="12">
        <v>24</v>
      </c>
      <c r="W48" s="12">
        <v>1778</v>
      </c>
      <c r="X48" s="12">
        <v>525</v>
      </c>
      <c r="Y48" s="12">
        <v>143</v>
      </c>
      <c r="AC48" s="12">
        <v>258</v>
      </c>
      <c r="AD48" s="12">
        <v>115</v>
      </c>
      <c r="AE48" s="12">
        <v>23</v>
      </c>
      <c r="AI48" s="12">
        <v>311</v>
      </c>
      <c r="AJ48" s="12">
        <v>100</v>
      </c>
      <c r="AK48" s="12">
        <v>0</v>
      </c>
      <c r="AO48" s="12">
        <v>2500</v>
      </c>
      <c r="AP48" s="12">
        <v>733</v>
      </c>
      <c r="AQ48" s="12">
        <v>219</v>
      </c>
    </row>
    <row r="49" spans="1:43" x14ac:dyDescent="0.15">
      <c r="A49" s="12">
        <f t="shared" si="8"/>
        <v>8</v>
      </c>
      <c r="B49" s="12">
        <v>2</v>
      </c>
      <c r="C49" s="12">
        <v>3</v>
      </c>
      <c r="D49" s="12">
        <v>33</v>
      </c>
      <c r="F49" s="19">
        <v>26</v>
      </c>
      <c r="G49" s="12">
        <v>6439</v>
      </c>
      <c r="H49" s="12">
        <v>1944</v>
      </c>
      <c r="I49" s="12">
        <v>509</v>
      </c>
      <c r="J49" s="12">
        <v>19175</v>
      </c>
      <c r="K49" s="14" t="s">
        <v>257</v>
      </c>
      <c r="M49" s="12">
        <f t="shared" si="9"/>
        <v>1012</v>
      </c>
      <c r="N49" s="12">
        <f t="shared" si="6"/>
        <v>291</v>
      </c>
      <c r="O49" s="12">
        <f t="shared" si="7"/>
        <v>86</v>
      </c>
      <c r="R49" s="12">
        <v>379</v>
      </c>
      <c r="S49" s="12">
        <v>112</v>
      </c>
      <c r="T49" s="12">
        <v>24</v>
      </c>
      <c r="W49" s="12">
        <v>1860</v>
      </c>
      <c r="X49" s="12">
        <v>559</v>
      </c>
      <c r="Y49" s="12">
        <v>151</v>
      </c>
      <c r="AA49" s="14" t="s">
        <v>256</v>
      </c>
      <c r="AC49" s="12">
        <v>258</v>
      </c>
      <c r="AD49" s="12">
        <v>115</v>
      </c>
      <c r="AE49" s="12">
        <v>23</v>
      </c>
      <c r="AI49" s="12">
        <v>311</v>
      </c>
      <c r="AJ49" s="12">
        <v>100</v>
      </c>
      <c r="AK49" s="12">
        <v>0</v>
      </c>
      <c r="AO49" s="12">
        <v>2619</v>
      </c>
      <c r="AP49" s="12">
        <v>767</v>
      </c>
      <c r="AQ49" s="12">
        <v>225</v>
      </c>
    </row>
    <row r="50" spans="1:43" x14ac:dyDescent="0.15">
      <c r="A50" s="12">
        <f t="shared" si="8"/>
        <v>8</v>
      </c>
      <c r="B50" s="12">
        <v>2</v>
      </c>
      <c r="C50" s="12">
        <v>3</v>
      </c>
      <c r="D50" s="12">
        <v>33</v>
      </c>
      <c r="F50" s="12">
        <v>27</v>
      </c>
      <c r="G50" s="12">
        <v>7091</v>
      </c>
      <c r="H50" s="12">
        <v>2139</v>
      </c>
      <c r="I50" s="12">
        <v>557</v>
      </c>
      <c r="J50" s="12">
        <v>21067</v>
      </c>
      <c r="M50" s="12">
        <f t="shared" si="9"/>
        <v>1088</v>
      </c>
      <c r="N50" s="12">
        <f t="shared" si="6"/>
        <v>313</v>
      </c>
      <c r="O50" s="12">
        <f t="shared" si="7"/>
        <v>92</v>
      </c>
      <c r="R50" s="12">
        <v>379</v>
      </c>
      <c r="S50" s="12">
        <v>112</v>
      </c>
      <c r="T50" s="12">
        <v>24</v>
      </c>
      <c r="W50" s="12">
        <v>1952</v>
      </c>
      <c r="X50" s="12">
        <v>585</v>
      </c>
      <c r="Y50" s="12">
        <v>159</v>
      </c>
      <c r="AA50" s="14" t="s">
        <v>256</v>
      </c>
      <c r="AC50" s="12">
        <v>378</v>
      </c>
      <c r="AD50" s="12">
        <v>157</v>
      </c>
      <c r="AE50" s="12">
        <v>23</v>
      </c>
      <c r="AI50" s="12">
        <v>311</v>
      </c>
      <c r="AJ50" s="12">
        <v>100</v>
      </c>
      <c r="AK50" s="12">
        <v>0</v>
      </c>
      <c r="AO50" s="12">
        <v>2983</v>
      </c>
      <c r="AP50" s="12">
        <v>872</v>
      </c>
      <c r="AQ50" s="12">
        <v>259</v>
      </c>
    </row>
    <row r="51" spans="1:43" x14ac:dyDescent="0.15">
      <c r="A51" s="12">
        <f t="shared" si="8"/>
        <v>9</v>
      </c>
      <c r="B51" s="12">
        <v>2</v>
      </c>
      <c r="C51" s="12">
        <v>3</v>
      </c>
      <c r="D51" s="12">
        <v>34</v>
      </c>
      <c r="E51" s="12">
        <v>27</v>
      </c>
      <c r="F51" s="12">
        <v>27</v>
      </c>
      <c r="G51" s="12">
        <v>7091</v>
      </c>
      <c r="H51" s="12">
        <v>2139</v>
      </c>
      <c r="I51" s="12">
        <v>557</v>
      </c>
      <c r="J51" s="12">
        <v>21067</v>
      </c>
      <c r="M51" s="12">
        <f t="shared" si="9"/>
        <v>1088</v>
      </c>
      <c r="N51" s="12">
        <f t="shared" si="6"/>
        <v>313</v>
      </c>
      <c r="O51" s="12">
        <f t="shared" si="7"/>
        <v>92</v>
      </c>
      <c r="R51" s="12">
        <v>379</v>
      </c>
      <c r="S51" s="12">
        <v>112</v>
      </c>
      <c r="T51" s="12">
        <v>24</v>
      </c>
      <c r="W51" s="12">
        <v>1952</v>
      </c>
      <c r="X51" s="12">
        <v>585</v>
      </c>
      <c r="Y51" s="12">
        <v>159</v>
      </c>
      <c r="AA51" s="14"/>
      <c r="AC51" s="12">
        <v>378</v>
      </c>
      <c r="AD51" s="12">
        <v>157</v>
      </c>
      <c r="AE51" s="12">
        <v>23</v>
      </c>
      <c r="AI51" s="12">
        <v>311</v>
      </c>
      <c r="AJ51" s="12">
        <v>100</v>
      </c>
      <c r="AK51" s="12">
        <v>0</v>
      </c>
      <c r="AO51" s="12">
        <v>2983</v>
      </c>
      <c r="AP51" s="12">
        <v>872</v>
      </c>
      <c r="AQ51" s="12">
        <v>259</v>
      </c>
    </row>
    <row r="52" spans="1:43" x14ac:dyDescent="0.15">
      <c r="A52" s="12">
        <f t="shared" si="8"/>
        <v>10</v>
      </c>
      <c r="B52" s="12">
        <v>2</v>
      </c>
      <c r="C52" s="12">
        <v>3</v>
      </c>
      <c r="D52" s="12">
        <v>35</v>
      </c>
      <c r="F52" s="19">
        <v>27</v>
      </c>
      <c r="G52" s="12">
        <v>7091</v>
      </c>
      <c r="H52" s="12">
        <v>2139</v>
      </c>
      <c r="I52" s="12">
        <v>557</v>
      </c>
      <c r="J52" s="12">
        <v>21067</v>
      </c>
      <c r="M52" s="12">
        <f t="shared" si="9"/>
        <v>1088</v>
      </c>
      <c r="N52" s="12">
        <f t="shared" si="6"/>
        <v>313</v>
      </c>
      <c r="O52" s="12">
        <f t="shared" si="7"/>
        <v>92</v>
      </c>
      <c r="R52" s="12">
        <v>379</v>
      </c>
      <c r="S52" s="12">
        <v>112</v>
      </c>
      <c r="T52" s="12">
        <v>24</v>
      </c>
      <c r="W52" s="12">
        <v>1952</v>
      </c>
      <c r="X52" s="12">
        <v>585</v>
      </c>
      <c r="Y52" s="12">
        <v>159</v>
      </c>
      <c r="AA52" s="14"/>
      <c r="AC52" s="12">
        <v>378</v>
      </c>
      <c r="AD52" s="12">
        <v>157</v>
      </c>
      <c r="AE52" s="12">
        <v>23</v>
      </c>
      <c r="AI52" s="12">
        <v>311</v>
      </c>
      <c r="AJ52" s="12">
        <v>100</v>
      </c>
      <c r="AK52" s="12">
        <v>0</v>
      </c>
      <c r="AO52" s="12">
        <v>2983</v>
      </c>
      <c r="AP52" s="12">
        <v>872</v>
      </c>
      <c r="AQ52" s="12">
        <v>259</v>
      </c>
    </row>
    <row r="53" spans="1:43" x14ac:dyDescent="0.15">
      <c r="A53" s="12">
        <f t="shared" ref="A53:A55" si="10">D53-25</f>
        <v>10</v>
      </c>
      <c r="B53" s="12">
        <v>2</v>
      </c>
      <c r="C53" s="12">
        <v>3</v>
      </c>
      <c r="D53" s="12">
        <v>35</v>
      </c>
      <c r="F53" s="12">
        <v>28</v>
      </c>
      <c r="G53" s="12">
        <v>7518</v>
      </c>
      <c r="H53" s="12">
        <v>2238</v>
      </c>
      <c r="I53" s="12">
        <v>594</v>
      </c>
      <c r="J53" s="12">
        <v>22273</v>
      </c>
      <c r="K53" s="14" t="s">
        <v>258</v>
      </c>
      <c r="M53" s="12">
        <f>G53-R53-W53-AC53-AI53-AO53-AU53</f>
        <v>1165</v>
      </c>
      <c r="N53" s="12">
        <f t="shared" si="6"/>
        <v>334</v>
      </c>
      <c r="O53" s="12">
        <f t="shared" si="7"/>
        <v>99</v>
      </c>
      <c r="R53" s="12">
        <v>500</v>
      </c>
      <c r="S53" s="12">
        <v>112</v>
      </c>
      <c r="T53" s="12">
        <v>36</v>
      </c>
      <c r="W53" s="12">
        <v>2181</v>
      </c>
      <c r="X53" s="12">
        <v>663</v>
      </c>
      <c r="Y53" s="12">
        <v>177</v>
      </c>
      <c r="AC53" s="12">
        <v>378</v>
      </c>
      <c r="AD53" s="12">
        <v>157</v>
      </c>
      <c r="AE53" s="12">
        <v>23</v>
      </c>
      <c r="AI53" s="12">
        <v>311</v>
      </c>
      <c r="AJ53" s="12">
        <v>100</v>
      </c>
      <c r="AK53" s="12">
        <v>0</v>
      </c>
      <c r="AO53" s="12">
        <v>2983</v>
      </c>
      <c r="AP53" s="12">
        <v>872</v>
      </c>
      <c r="AQ53" s="12">
        <v>259</v>
      </c>
    </row>
    <row r="54" spans="1:43" x14ac:dyDescent="0.15">
      <c r="A54" s="12">
        <f t="shared" si="10"/>
        <v>11</v>
      </c>
      <c r="B54" s="12">
        <v>2</v>
      </c>
      <c r="C54" s="12">
        <v>3</v>
      </c>
      <c r="D54" s="12">
        <v>36</v>
      </c>
      <c r="E54" s="12">
        <v>28</v>
      </c>
      <c r="F54" s="12">
        <v>28</v>
      </c>
      <c r="G54" s="12">
        <v>7518</v>
      </c>
      <c r="H54" s="12">
        <v>2238</v>
      </c>
      <c r="I54" s="12">
        <v>594</v>
      </c>
      <c r="J54" s="12">
        <v>22273</v>
      </c>
      <c r="K54" s="14" t="s">
        <v>259</v>
      </c>
      <c r="M54" s="12">
        <f t="shared" ref="M54:M66" si="11">G54-R54-W54-AC54-AI54-AO54-AU54</f>
        <v>1165</v>
      </c>
      <c r="N54" s="12">
        <f t="shared" si="6"/>
        <v>334</v>
      </c>
      <c r="O54" s="12">
        <f t="shared" si="7"/>
        <v>99</v>
      </c>
      <c r="R54" s="12">
        <v>500</v>
      </c>
      <c r="S54" s="12">
        <v>112</v>
      </c>
      <c r="T54" s="12">
        <v>36</v>
      </c>
      <c r="W54" s="12">
        <v>2181</v>
      </c>
      <c r="X54" s="12">
        <v>663</v>
      </c>
      <c r="Y54" s="12">
        <v>177</v>
      </c>
      <c r="AC54" s="12">
        <v>378</v>
      </c>
      <c r="AD54" s="12">
        <v>157</v>
      </c>
      <c r="AE54" s="12">
        <v>23</v>
      </c>
      <c r="AI54" s="12">
        <v>311</v>
      </c>
      <c r="AJ54" s="12">
        <v>100</v>
      </c>
      <c r="AK54" s="12">
        <v>0</v>
      </c>
      <c r="AO54" s="12">
        <v>2983</v>
      </c>
      <c r="AP54" s="12">
        <v>872</v>
      </c>
      <c r="AQ54" s="12">
        <v>259</v>
      </c>
    </row>
    <row r="55" spans="1:43" x14ac:dyDescent="0.15">
      <c r="A55" s="12">
        <f t="shared" si="10"/>
        <v>12</v>
      </c>
      <c r="B55" s="19">
        <v>2</v>
      </c>
      <c r="C55" s="12">
        <v>3</v>
      </c>
      <c r="D55" s="12">
        <v>37</v>
      </c>
      <c r="F55" s="19">
        <v>28</v>
      </c>
      <c r="G55" s="12">
        <v>7975</v>
      </c>
      <c r="H55" s="12">
        <v>2391</v>
      </c>
      <c r="I55" s="12">
        <v>643</v>
      </c>
      <c r="J55" s="12">
        <v>23830</v>
      </c>
      <c r="M55" s="12">
        <f t="shared" si="11"/>
        <v>1172</v>
      </c>
      <c r="N55" s="12">
        <f t="shared" si="6"/>
        <v>337</v>
      </c>
      <c r="O55" s="12">
        <f t="shared" si="7"/>
        <v>100</v>
      </c>
      <c r="R55" s="12">
        <v>500</v>
      </c>
      <c r="S55" s="12">
        <v>149</v>
      </c>
      <c r="T55" s="12">
        <v>36</v>
      </c>
      <c r="W55" s="12">
        <v>2201</v>
      </c>
      <c r="X55" s="12">
        <v>663</v>
      </c>
      <c r="Y55" s="12">
        <v>183</v>
      </c>
      <c r="AC55" s="12">
        <v>558</v>
      </c>
      <c r="AD55" s="12">
        <v>199</v>
      </c>
      <c r="AE55" s="12">
        <v>48</v>
      </c>
      <c r="AI55" s="12">
        <v>311</v>
      </c>
      <c r="AJ55" s="12">
        <v>100</v>
      </c>
      <c r="AK55" s="12">
        <v>0</v>
      </c>
      <c r="AO55" s="12">
        <v>3233</v>
      </c>
      <c r="AP55" s="12">
        <v>943</v>
      </c>
      <c r="AQ55" s="12">
        <v>276</v>
      </c>
    </row>
    <row r="56" spans="1:43" x14ac:dyDescent="0.15">
      <c r="A56" s="12">
        <f t="shared" ref="A56" si="12">D56-25</f>
        <v>12</v>
      </c>
      <c r="B56" s="15">
        <v>3</v>
      </c>
      <c r="C56" s="12">
        <v>3</v>
      </c>
      <c r="D56" s="12">
        <v>37</v>
      </c>
      <c r="F56" s="19">
        <v>29</v>
      </c>
      <c r="G56" s="12">
        <v>8929</v>
      </c>
      <c r="H56" s="12">
        <v>2631</v>
      </c>
      <c r="I56" s="12">
        <v>726</v>
      </c>
      <c r="J56" s="12">
        <v>26587</v>
      </c>
      <c r="K56" s="18" t="s">
        <v>327</v>
      </c>
      <c r="M56" s="12">
        <f t="shared" si="11"/>
        <v>1260</v>
      </c>
      <c r="N56" s="12">
        <f t="shared" si="6"/>
        <v>362</v>
      </c>
      <c r="O56" s="12">
        <f t="shared" si="7"/>
        <v>107</v>
      </c>
      <c r="R56" s="12">
        <v>500</v>
      </c>
      <c r="S56" s="12">
        <v>149</v>
      </c>
      <c r="T56" s="12">
        <v>36</v>
      </c>
      <c r="W56" s="12">
        <v>2301</v>
      </c>
      <c r="X56" s="12">
        <v>691</v>
      </c>
      <c r="Y56" s="12">
        <v>191</v>
      </c>
      <c r="AA56" s="14" t="s">
        <v>206</v>
      </c>
      <c r="AC56" s="12">
        <v>673</v>
      </c>
      <c r="AD56" s="12">
        <v>199</v>
      </c>
      <c r="AE56" s="12">
        <v>55</v>
      </c>
      <c r="AI56" s="12">
        <v>311</v>
      </c>
      <c r="AJ56" s="12">
        <v>100</v>
      </c>
      <c r="AK56" s="12">
        <v>0</v>
      </c>
      <c r="AO56" s="12">
        <v>3884</v>
      </c>
      <c r="AP56" s="12">
        <v>1130</v>
      </c>
      <c r="AQ56" s="12">
        <v>337</v>
      </c>
    </row>
    <row r="57" spans="1:43" x14ac:dyDescent="0.15">
      <c r="A57" s="12">
        <f t="shared" ref="A57" si="13">D57-25</f>
        <v>12</v>
      </c>
      <c r="B57" s="12">
        <v>3</v>
      </c>
      <c r="C57" s="12">
        <v>3</v>
      </c>
      <c r="D57" s="12">
        <v>37</v>
      </c>
      <c r="F57" s="19">
        <v>30</v>
      </c>
      <c r="G57" s="12">
        <v>9531</v>
      </c>
      <c r="H57" s="12">
        <v>2860</v>
      </c>
      <c r="I57" s="12">
        <v>762</v>
      </c>
      <c r="J57" s="12">
        <v>28412</v>
      </c>
      <c r="K57" s="18" t="s">
        <v>328</v>
      </c>
      <c r="M57" s="12">
        <f t="shared" si="11"/>
        <v>1348</v>
      </c>
      <c r="N57" s="12">
        <f t="shared" si="6"/>
        <v>387</v>
      </c>
      <c r="O57" s="12">
        <f t="shared" si="7"/>
        <v>115</v>
      </c>
      <c r="R57" s="12">
        <v>500</v>
      </c>
      <c r="S57" s="12">
        <v>149</v>
      </c>
      <c r="T57" s="12">
        <v>36</v>
      </c>
      <c r="W57" s="12">
        <v>2627</v>
      </c>
      <c r="X57" s="12">
        <v>757</v>
      </c>
      <c r="Y57" s="12">
        <v>207</v>
      </c>
      <c r="AA57" s="18" t="s">
        <v>330</v>
      </c>
      <c r="AC57" s="12">
        <v>727</v>
      </c>
      <c r="AD57" s="12">
        <v>214</v>
      </c>
      <c r="AE57" s="12">
        <v>60</v>
      </c>
      <c r="AG57" s="18" t="s">
        <v>329</v>
      </c>
      <c r="AI57" s="12">
        <v>311</v>
      </c>
      <c r="AJ57" s="12">
        <v>200</v>
      </c>
      <c r="AK57" s="12">
        <v>0</v>
      </c>
      <c r="AM57" s="18" t="s">
        <v>331</v>
      </c>
      <c r="AO57" s="12">
        <v>4018</v>
      </c>
      <c r="AP57" s="12">
        <v>1153</v>
      </c>
      <c r="AQ57" s="12">
        <v>344</v>
      </c>
    </row>
    <row r="58" spans="1:43" x14ac:dyDescent="0.15">
      <c r="A58" s="12">
        <f t="shared" ref="A58" si="14">D58-25</f>
        <v>12</v>
      </c>
      <c r="B58" s="12">
        <v>3</v>
      </c>
      <c r="C58" s="12">
        <v>3</v>
      </c>
      <c r="D58" s="12">
        <v>37</v>
      </c>
      <c r="F58" s="12">
        <v>31</v>
      </c>
      <c r="G58" s="12">
        <v>10212</v>
      </c>
      <c r="H58" s="12">
        <v>3062</v>
      </c>
      <c r="I58" s="12">
        <v>817</v>
      </c>
      <c r="J58" s="12">
        <v>30438</v>
      </c>
      <c r="K58" s="18" t="s">
        <v>332</v>
      </c>
      <c r="M58" s="12">
        <f t="shared" si="11"/>
        <v>1440</v>
      </c>
      <c r="N58" s="12">
        <f t="shared" si="6"/>
        <v>413</v>
      </c>
      <c r="O58" s="12">
        <f t="shared" si="7"/>
        <v>122</v>
      </c>
      <c r="R58" s="12">
        <v>500</v>
      </c>
      <c r="S58" s="12">
        <v>149</v>
      </c>
      <c r="T58" s="12">
        <v>36</v>
      </c>
      <c r="W58" s="12">
        <v>2737</v>
      </c>
      <c r="X58" s="12">
        <v>789</v>
      </c>
      <c r="Y58" s="12">
        <v>217</v>
      </c>
      <c r="AA58" s="14" t="s">
        <v>206</v>
      </c>
      <c r="AC58" s="12">
        <v>793</v>
      </c>
      <c r="AD58" s="12">
        <v>224</v>
      </c>
      <c r="AE58" s="12">
        <v>62</v>
      </c>
      <c r="AI58" s="12">
        <v>311</v>
      </c>
      <c r="AJ58" s="12">
        <v>200</v>
      </c>
      <c r="AK58" s="12">
        <v>0</v>
      </c>
      <c r="AO58" s="12">
        <v>4431</v>
      </c>
      <c r="AP58" s="12">
        <v>1287</v>
      </c>
      <c r="AQ58" s="12">
        <v>380</v>
      </c>
    </row>
    <row r="59" spans="1:43" x14ac:dyDescent="0.15">
      <c r="A59" s="12">
        <f t="shared" ref="A59:A66" si="15">D59-37</f>
        <v>1</v>
      </c>
      <c r="B59" s="12">
        <v>3</v>
      </c>
      <c r="C59" s="12">
        <v>4</v>
      </c>
      <c r="D59" s="12">
        <v>38</v>
      </c>
      <c r="E59" s="12">
        <v>31</v>
      </c>
      <c r="F59" s="12">
        <v>31</v>
      </c>
      <c r="G59" s="12">
        <v>10212</v>
      </c>
      <c r="H59" s="12">
        <v>3062</v>
      </c>
      <c r="I59" s="12">
        <v>817</v>
      </c>
      <c r="J59" s="12">
        <v>30438</v>
      </c>
      <c r="M59" s="12">
        <f t="shared" si="11"/>
        <v>1440</v>
      </c>
      <c r="N59" s="12">
        <f t="shared" si="6"/>
        <v>413</v>
      </c>
      <c r="O59" s="12">
        <f t="shared" si="7"/>
        <v>122</v>
      </c>
      <c r="R59" s="12">
        <v>500</v>
      </c>
      <c r="S59" s="12">
        <v>149</v>
      </c>
      <c r="T59" s="12">
        <v>36</v>
      </c>
      <c r="W59" s="12">
        <v>2737</v>
      </c>
      <c r="X59" s="12">
        <v>789</v>
      </c>
      <c r="Y59" s="12">
        <v>217</v>
      </c>
      <c r="AC59" s="12">
        <v>793</v>
      </c>
      <c r="AD59" s="12">
        <v>224</v>
      </c>
      <c r="AE59" s="12">
        <v>62</v>
      </c>
      <c r="AI59" s="12">
        <v>311</v>
      </c>
      <c r="AJ59" s="12">
        <v>200</v>
      </c>
      <c r="AK59" s="12">
        <v>0</v>
      </c>
      <c r="AO59" s="12">
        <v>4431</v>
      </c>
      <c r="AP59" s="12">
        <v>1287</v>
      </c>
      <c r="AQ59" s="12">
        <v>380</v>
      </c>
    </row>
    <row r="60" spans="1:43" x14ac:dyDescent="0.15">
      <c r="A60" s="12">
        <f t="shared" si="15"/>
        <v>2</v>
      </c>
      <c r="B60" s="12">
        <v>3</v>
      </c>
      <c r="C60" s="12">
        <v>4</v>
      </c>
      <c r="D60" s="12">
        <v>39</v>
      </c>
      <c r="F60" s="19">
        <v>31</v>
      </c>
      <c r="G60" s="12">
        <v>10212</v>
      </c>
      <c r="H60" s="12">
        <v>3062</v>
      </c>
      <c r="I60" s="12">
        <v>817</v>
      </c>
      <c r="J60" s="12">
        <v>30438</v>
      </c>
      <c r="K60" s="18" t="s">
        <v>333</v>
      </c>
      <c r="M60" s="12">
        <f t="shared" si="11"/>
        <v>1440</v>
      </c>
      <c r="N60" s="12">
        <f t="shared" si="6"/>
        <v>413</v>
      </c>
      <c r="O60" s="12">
        <f t="shared" si="7"/>
        <v>122</v>
      </c>
      <c r="R60" s="12">
        <v>500</v>
      </c>
      <c r="S60" s="12">
        <v>149</v>
      </c>
      <c r="T60" s="12">
        <v>36</v>
      </c>
      <c r="W60" s="12">
        <v>2737</v>
      </c>
      <c r="X60" s="12">
        <v>789</v>
      </c>
      <c r="Y60" s="12">
        <v>217</v>
      </c>
      <c r="AC60" s="12">
        <v>793</v>
      </c>
      <c r="AD60" s="12">
        <v>224</v>
      </c>
      <c r="AE60" s="12">
        <v>62</v>
      </c>
      <c r="AI60" s="12">
        <v>311</v>
      </c>
      <c r="AJ60" s="12">
        <v>200</v>
      </c>
      <c r="AK60" s="12">
        <v>0</v>
      </c>
      <c r="AO60" s="12">
        <v>4431</v>
      </c>
      <c r="AP60" s="12">
        <v>1287</v>
      </c>
      <c r="AQ60" s="12">
        <v>380</v>
      </c>
    </row>
    <row r="61" spans="1:43" x14ac:dyDescent="0.15">
      <c r="A61" s="12">
        <f t="shared" si="15"/>
        <v>2</v>
      </c>
      <c r="B61" s="12">
        <v>3</v>
      </c>
      <c r="C61" s="12">
        <v>4</v>
      </c>
      <c r="D61" s="12">
        <v>39</v>
      </c>
      <c r="F61" s="12">
        <v>32</v>
      </c>
      <c r="G61" s="12">
        <v>10675</v>
      </c>
      <c r="H61" s="12">
        <v>3147</v>
      </c>
      <c r="I61" s="12">
        <v>858</v>
      </c>
      <c r="J61" s="12">
        <v>31670</v>
      </c>
      <c r="K61" s="18" t="s">
        <v>335</v>
      </c>
      <c r="M61" s="12">
        <f t="shared" si="11"/>
        <v>1595</v>
      </c>
      <c r="N61" s="12">
        <f t="shared" si="6"/>
        <v>440</v>
      </c>
      <c r="O61" s="12">
        <f t="shared" si="7"/>
        <v>130</v>
      </c>
      <c r="R61" s="12">
        <v>621</v>
      </c>
      <c r="S61" s="12">
        <v>149</v>
      </c>
      <c r="T61" s="12">
        <v>48</v>
      </c>
      <c r="W61" s="12">
        <v>2924</v>
      </c>
      <c r="X61" s="12">
        <v>839</v>
      </c>
      <c r="Y61" s="12">
        <v>235</v>
      </c>
      <c r="AA61" s="18" t="s">
        <v>334</v>
      </c>
      <c r="AC61" s="12">
        <v>793</v>
      </c>
      <c r="AD61" s="12">
        <v>232</v>
      </c>
      <c r="AE61" s="12">
        <v>65</v>
      </c>
      <c r="AI61" s="12">
        <v>311</v>
      </c>
      <c r="AJ61" s="12">
        <v>200</v>
      </c>
      <c r="AK61" s="12">
        <v>0</v>
      </c>
      <c r="AO61" s="12">
        <v>4431</v>
      </c>
      <c r="AP61" s="12">
        <v>1287</v>
      </c>
      <c r="AQ61" s="12">
        <v>380</v>
      </c>
    </row>
    <row r="62" spans="1:43" x14ac:dyDescent="0.15">
      <c r="A62" s="12">
        <f t="shared" si="15"/>
        <v>3</v>
      </c>
      <c r="B62" s="12">
        <v>3</v>
      </c>
      <c r="C62" s="12">
        <v>4</v>
      </c>
      <c r="D62" s="12">
        <v>40</v>
      </c>
      <c r="E62" s="12">
        <v>32</v>
      </c>
      <c r="F62" s="12">
        <v>32</v>
      </c>
      <c r="G62" s="12">
        <v>10675</v>
      </c>
      <c r="H62" s="12">
        <v>3147</v>
      </c>
      <c r="I62" s="12">
        <v>858</v>
      </c>
      <c r="J62" s="12">
        <v>31670</v>
      </c>
      <c r="K62" s="18" t="s">
        <v>336</v>
      </c>
      <c r="M62" s="12">
        <f t="shared" si="11"/>
        <v>1595</v>
      </c>
      <c r="N62" s="12">
        <f t="shared" si="6"/>
        <v>440</v>
      </c>
      <c r="O62" s="12">
        <f t="shared" si="7"/>
        <v>130</v>
      </c>
      <c r="R62" s="12">
        <v>621</v>
      </c>
      <c r="S62" s="12">
        <v>149</v>
      </c>
      <c r="T62" s="12">
        <v>48</v>
      </c>
      <c r="W62" s="12">
        <v>2924</v>
      </c>
      <c r="X62" s="12">
        <v>839</v>
      </c>
      <c r="Y62" s="12">
        <v>235</v>
      </c>
      <c r="AC62" s="12">
        <v>793</v>
      </c>
      <c r="AD62" s="12">
        <v>232</v>
      </c>
      <c r="AE62" s="12">
        <v>65</v>
      </c>
      <c r="AI62" s="12">
        <v>311</v>
      </c>
      <c r="AJ62" s="12">
        <v>200</v>
      </c>
      <c r="AK62" s="12">
        <v>0</v>
      </c>
      <c r="AO62" s="12">
        <v>4431</v>
      </c>
      <c r="AP62" s="12">
        <v>1287</v>
      </c>
      <c r="AQ62" s="12">
        <v>380</v>
      </c>
    </row>
    <row r="63" spans="1:43" x14ac:dyDescent="0.15">
      <c r="A63" s="12">
        <f t="shared" si="15"/>
        <v>3</v>
      </c>
      <c r="B63" s="19">
        <v>3</v>
      </c>
      <c r="C63" s="12">
        <v>4</v>
      </c>
      <c r="D63" s="12">
        <v>40</v>
      </c>
      <c r="F63" s="19">
        <v>32</v>
      </c>
      <c r="G63" s="12">
        <v>10886</v>
      </c>
      <c r="H63" s="12">
        <v>3217</v>
      </c>
      <c r="I63" s="12">
        <v>872</v>
      </c>
      <c r="J63" s="12">
        <v>32289</v>
      </c>
      <c r="M63" s="12">
        <f t="shared" si="11"/>
        <v>1598</v>
      </c>
      <c r="N63" s="12">
        <f t="shared" si="6"/>
        <v>441</v>
      </c>
      <c r="O63" s="12">
        <f t="shared" si="7"/>
        <v>130</v>
      </c>
      <c r="R63" s="12">
        <v>621</v>
      </c>
      <c r="S63" s="12">
        <v>186</v>
      </c>
      <c r="T63" s="12">
        <v>48</v>
      </c>
      <c r="W63" s="12">
        <v>2992</v>
      </c>
      <c r="X63" s="12">
        <v>847</v>
      </c>
      <c r="Y63" s="12">
        <v>237</v>
      </c>
      <c r="AC63" s="12">
        <v>793</v>
      </c>
      <c r="AD63" s="12">
        <v>232</v>
      </c>
      <c r="AE63" s="12">
        <v>65</v>
      </c>
      <c r="AI63" s="12">
        <v>311</v>
      </c>
      <c r="AJ63" s="12">
        <v>200</v>
      </c>
      <c r="AK63" s="12">
        <v>0</v>
      </c>
      <c r="AO63" s="12">
        <v>4571</v>
      </c>
      <c r="AP63" s="12">
        <v>1311</v>
      </c>
      <c r="AQ63" s="12">
        <v>392</v>
      </c>
    </row>
    <row r="64" spans="1:43" x14ac:dyDescent="0.15">
      <c r="A64" s="12">
        <f t="shared" si="15"/>
        <v>3</v>
      </c>
      <c r="B64" s="15">
        <v>4</v>
      </c>
      <c r="C64" s="12">
        <v>4</v>
      </c>
      <c r="D64" s="12">
        <v>40</v>
      </c>
      <c r="F64" s="19">
        <v>33</v>
      </c>
      <c r="G64" s="12">
        <v>11590</v>
      </c>
      <c r="H64" s="12">
        <v>3413</v>
      </c>
      <c r="I64" s="12">
        <v>920</v>
      </c>
      <c r="J64" s="12">
        <v>34236</v>
      </c>
      <c r="M64" s="12">
        <f t="shared" si="11"/>
        <v>1699</v>
      </c>
      <c r="N64" s="12">
        <f t="shared" si="6"/>
        <v>487</v>
      </c>
      <c r="O64" s="12">
        <f t="shared" si="7"/>
        <v>139</v>
      </c>
      <c r="R64" s="12">
        <v>621</v>
      </c>
      <c r="S64" s="12">
        <v>186</v>
      </c>
      <c r="T64" s="12">
        <v>48</v>
      </c>
      <c r="W64" s="12">
        <v>3370</v>
      </c>
      <c r="X64" s="12">
        <v>938</v>
      </c>
      <c r="Y64" s="12">
        <v>261</v>
      </c>
      <c r="AA64" s="29" t="s">
        <v>553</v>
      </c>
      <c r="AC64" s="12">
        <v>877</v>
      </c>
      <c r="AD64" s="12">
        <v>251</v>
      </c>
      <c r="AE64" s="12">
        <v>68</v>
      </c>
      <c r="AI64" s="12">
        <v>311</v>
      </c>
      <c r="AJ64" s="12">
        <v>200</v>
      </c>
      <c r="AK64" s="12">
        <v>0</v>
      </c>
      <c r="AO64" s="12">
        <v>4712</v>
      </c>
      <c r="AP64" s="12">
        <v>1351</v>
      </c>
      <c r="AQ64" s="12">
        <v>404</v>
      </c>
    </row>
    <row r="65" spans="1:49" x14ac:dyDescent="0.15">
      <c r="A65" s="12">
        <f t="shared" ref="A65" si="16">D65-37</f>
        <v>3</v>
      </c>
      <c r="B65" s="12">
        <v>4</v>
      </c>
      <c r="C65" s="12">
        <v>4</v>
      </c>
      <c r="D65" s="12">
        <v>40</v>
      </c>
      <c r="F65" s="12">
        <v>34</v>
      </c>
      <c r="G65" s="12">
        <v>12776</v>
      </c>
      <c r="H65" s="12">
        <v>3752</v>
      </c>
      <c r="I65" s="12">
        <v>1021</v>
      </c>
      <c r="J65" s="12">
        <v>37783</v>
      </c>
      <c r="M65" s="12">
        <f t="shared" si="11"/>
        <v>1812</v>
      </c>
      <c r="N65" s="12">
        <f t="shared" si="6"/>
        <v>519</v>
      </c>
      <c r="O65" s="12">
        <f t="shared" si="7"/>
        <v>149</v>
      </c>
      <c r="R65" s="12">
        <v>621</v>
      </c>
      <c r="S65" s="12">
        <v>186</v>
      </c>
      <c r="T65" s="12">
        <v>48</v>
      </c>
      <c r="W65" s="12">
        <v>3502</v>
      </c>
      <c r="X65" s="12">
        <v>976</v>
      </c>
      <c r="Y65" s="12">
        <v>271</v>
      </c>
      <c r="AA65" s="29" t="s">
        <v>554</v>
      </c>
      <c r="AC65" s="12">
        <v>877</v>
      </c>
      <c r="AD65" s="12">
        <v>251</v>
      </c>
      <c r="AE65" s="12">
        <v>68</v>
      </c>
      <c r="AI65" s="12">
        <v>311</v>
      </c>
      <c r="AJ65" s="12">
        <v>200</v>
      </c>
      <c r="AK65" s="12">
        <v>0</v>
      </c>
      <c r="AO65" s="12">
        <v>5653</v>
      </c>
      <c r="AP65" s="12">
        <v>1620</v>
      </c>
      <c r="AQ65" s="12">
        <v>485</v>
      </c>
    </row>
    <row r="66" spans="1:49" x14ac:dyDescent="0.15">
      <c r="A66" s="12">
        <f t="shared" si="15"/>
        <v>4</v>
      </c>
      <c r="B66" s="12">
        <v>4</v>
      </c>
      <c r="C66" s="12">
        <v>4</v>
      </c>
      <c r="D66" s="12">
        <v>41</v>
      </c>
      <c r="E66" s="12">
        <v>34</v>
      </c>
      <c r="F66" s="12">
        <v>34</v>
      </c>
      <c r="G66" s="12">
        <v>12776</v>
      </c>
      <c r="H66" s="12">
        <v>3752</v>
      </c>
      <c r="I66" s="12">
        <v>1021</v>
      </c>
      <c r="J66" s="12">
        <v>37783</v>
      </c>
      <c r="M66" s="12">
        <f t="shared" si="11"/>
        <v>1812</v>
      </c>
      <c r="N66" s="12">
        <f t="shared" si="6"/>
        <v>519</v>
      </c>
      <c r="O66" s="12">
        <f t="shared" si="7"/>
        <v>149</v>
      </c>
      <c r="R66" s="12">
        <v>621</v>
      </c>
      <c r="S66" s="12">
        <v>186</v>
      </c>
      <c r="T66" s="12">
        <v>48</v>
      </c>
      <c r="W66" s="12">
        <v>3502</v>
      </c>
      <c r="X66" s="12">
        <v>976</v>
      </c>
      <c r="Y66" s="12">
        <v>271</v>
      </c>
      <c r="AA66" s="29"/>
      <c r="AC66" s="12">
        <v>877</v>
      </c>
      <c r="AD66" s="12">
        <v>251</v>
      </c>
      <c r="AE66" s="12">
        <v>68</v>
      </c>
      <c r="AI66" s="12">
        <v>311</v>
      </c>
      <c r="AJ66" s="12">
        <v>200</v>
      </c>
      <c r="AK66" s="12">
        <v>0</v>
      </c>
      <c r="AO66" s="12">
        <v>5653</v>
      </c>
      <c r="AP66" s="12">
        <v>1620</v>
      </c>
      <c r="AQ66" s="12">
        <v>485</v>
      </c>
    </row>
    <row r="67" spans="1:49" x14ac:dyDescent="0.15">
      <c r="A67" s="12">
        <f t="shared" ref="A67" si="17">D67-37</f>
        <v>5</v>
      </c>
      <c r="B67" s="12">
        <v>4</v>
      </c>
      <c r="C67" s="12">
        <v>4</v>
      </c>
      <c r="D67" s="12">
        <v>42</v>
      </c>
      <c r="F67" s="19">
        <v>34</v>
      </c>
      <c r="G67" s="12">
        <v>13720</v>
      </c>
      <c r="H67" s="12">
        <v>3965</v>
      </c>
      <c r="I67" s="12">
        <v>1101</v>
      </c>
      <c r="J67" s="12">
        <v>40397</v>
      </c>
      <c r="K67" s="29" t="s">
        <v>555</v>
      </c>
      <c r="M67" s="12">
        <f t="shared" ref="M67:M74" si="18">G67-R67-W67-AC67-AI67-AO67-AU67</f>
        <v>1827</v>
      </c>
      <c r="N67" s="12">
        <f t="shared" si="6"/>
        <v>523</v>
      </c>
      <c r="O67" s="12">
        <f t="shared" si="7"/>
        <v>150</v>
      </c>
      <c r="R67" s="12">
        <v>803</v>
      </c>
      <c r="S67" s="12">
        <v>186</v>
      </c>
      <c r="T67" s="12">
        <v>63</v>
      </c>
      <c r="W67" s="12">
        <v>3502</v>
      </c>
      <c r="X67" s="12">
        <v>976</v>
      </c>
      <c r="Y67" s="12">
        <v>271</v>
      </c>
      <c r="AC67" s="12">
        <v>913</v>
      </c>
      <c r="AD67" s="12">
        <v>251</v>
      </c>
      <c r="AE67" s="12">
        <v>71</v>
      </c>
      <c r="AI67" s="12">
        <v>311</v>
      </c>
      <c r="AJ67" s="12">
        <v>200</v>
      </c>
      <c r="AK67" s="12">
        <v>0</v>
      </c>
      <c r="AO67" s="12">
        <v>5744</v>
      </c>
      <c r="AP67" s="12">
        <v>1663</v>
      </c>
      <c r="AQ67" s="12">
        <v>493</v>
      </c>
      <c r="AU67" s="12">
        <v>620</v>
      </c>
      <c r="AV67" s="12">
        <v>166</v>
      </c>
      <c r="AW67" s="12">
        <v>53</v>
      </c>
    </row>
    <row r="68" spans="1:49" x14ac:dyDescent="0.15">
      <c r="A68" s="12">
        <f t="shared" ref="A68:A72" si="19">D68-37</f>
        <v>5</v>
      </c>
      <c r="B68" s="12">
        <v>4</v>
      </c>
      <c r="C68" s="12">
        <v>4</v>
      </c>
      <c r="D68" s="12">
        <v>42</v>
      </c>
      <c r="F68" s="12">
        <v>35</v>
      </c>
      <c r="G68" s="12">
        <v>14056</v>
      </c>
      <c r="H68" s="12">
        <v>4065</v>
      </c>
      <c r="I68" s="12">
        <v>1123</v>
      </c>
      <c r="J68" s="12">
        <v>41342</v>
      </c>
      <c r="M68" s="12">
        <f t="shared" si="18"/>
        <v>1929</v>
      </c>
      <c r="N68" s="12">
        <f t="shared" ref="N68" si="20">H68-S68-X68-AD68-AJ68-AP68-AV68</f>
        <v>552</v>
      </c>
      <c r="O68" s="12">
        <f t="shared" ref="O68" si="21">I68-T68-Y68-AE68-AK68-AQ68-AW68</f>
        <v>158</v>
      </c>
      <c r="R68" s="12">
        <v>803</v>
      </c>
      <c r="S68" s="12">
        <v>186</v>
      </c>
      <c r="T68" s="12">
        <v>63</v>
      </c>
      <c r="W68" s="12">
        <v>3670</v>
      </c>
      <c r="X68" s="12">
        <v>1024</v>
      </c>
      <c r="Y68" s="12">
        <v>285</v>
      </c>
      <c r="AC68" s="12">
        <v>979</v>
      </c>
      <c r="AD68" s="12">
        <v>274</v>
      </c>
      <c r="AE68" s="12">
        <v>71</v>
      </c>
      <c r="AI68" s="12">
        <v>311</v>
      </c>
      <c r="AJ68" s="12">
        <v>200</v>
      </c>
      <c r="AK68" s="12">
        <v>0</v>
      </c>
      <c r="AO68" s="12">
        <v>5744</v>
      </c>
      <c r="AP68" s="12">
        <v>1663</v>
      </c>
      <c r="AQ68" s="12">
        <v>493</v>
      </c>
      <c r="AU68" s="12">
        <v>620</v>
      </c>
      <c r="AV68" s="12">
        <v>166</v>
      </c>
      <c r="AW68" s="12">
        <v>53</v>
      </c>
    </row>
    <row r="69" spans="1:49" x14ac:dyDescent="0.15">
      <c r="A69" s="12">
        <f t="shared" si="19"/>
        <v>6</v>
      </c>
      <c r="B69" s="19">
        <v>4</v>
      </c>
      <c r="C69" s="12">
        <v>4</v>
      </c>
      <c r="D69" s="12">
        <v>43</v>
      </c>
      <c r="E69" s="12">
        <v>35</v>
      </c>
      <c r="F69" s="19">
        <v>35</v>
      </c>
      <c r="G69" s="12">
        <v>14157</v>
      </c>
      <c r="H69" s="12">
        <v>4225</v>
      </c>
      <c r="I69" s="12">
        <v>1135</v>
      </c>
      <c r="J69" s="12">
        <v>42139</v>
      </c>
      <c r="K69" s="29" t="s">
        <v>557</v>
      </c>
      <c r="M69" s="12">
        <f t="shared" si="18"/>
        <v>1931</v>
      </c>
      <c r="N69" s="12">
        <f t="shared" ref="N69" si="22">H69-S69-X69-AD69-AJ69-AP69-AV69</f>
        <v>555</v>
      </c>
      <c r="O69" s="12">
        <f t="shared" ref="O69" si="23">I69-T69-Y69-AE69-AK69-AQ69-AW69</f>
        <v>158</v>
      </c>
      <c r="R69" s="12">
        <v>803</v>
      </c>
      <c r="S69" s="12">
        <v>241</v>
      </c>
      <c r="T69" s="12">
        <v>63</v>
      </c>
      <c r="W69" s="12">
        <v>3716</v>
      </c>
      <c r="X69" s="12">
        <v>1061</v>
      </c>
      <c r="Y69" s="12">
        <v>291</v>
      </c>
      <c r="AC69" s="12">
        <v>979</v>
      </c>
      <c r="AD69" s="12">
        <v>274</v>
      </c>
      <c r="AE69" s="12">
        <v>71</v>
      </c>
      <c r="AI69" s="12">
        <v>311</v>
      </c>
      <c r="AJ69" s="12">
        <v>200</v>
      </c>
      <c r="AK69" s="12">
        <v>0</v>
      </c>
      <c r="AO69" s="12">
        <v>5744</v>
      </c>
      <c r="AP69" s="12">
        <v>1663</v>
      </c>
      <c r="AQ69" s="12">
        <v>493</v>
      </c>
      <c r="AU69" s="12">
        <v>673</v>
      </c>
      <c r="AV69" s="12">
        <v>231</v>
      </c>
      <c r="AW69" s="12">
        <v>59</v>
      </c>
    </row>
    <row r="70" spans="1:49" x14ac:dyDescent="0.15">
      <c r="A70" s="12">
        <f t="shared" ref="A70" si="24">D70-37</f>
        <v>6</v>
      </c>
      <c r="B70" s="15">
        <v>5</v>
      </c>
      <c r="C70" s="12">
        <v>4</v>
      </c>
      <c r="D70" s="12">
        <v>43</v>
      </c>
      <c r="F70" s="19">
        <v>36</v>
      </c>
      <c r="G70" s="12">
        <v>15560</v>
      </c>
      <c r="H70" s="12">
        <v>4673</v>
      </c>
      <c r="I70" s="12">
        <v>1238</v>
      </c>
      <c r="J70" s="12">
        <v>46304</v>
      </c>
      <c r="K70" s="31" t="s">
        <v>560</v>
      </c>
      <c r="M70" s="12">
        <f t="shared" si="18"/>
        <v>2056</v>
      </c>
      <c r="N70" s="12">
        <f t="shared" ref="N70" si="25">H70-S70-X70-AD70-AJ70-AP70-AV70</f>
        <v>591</v>
      </c>
      <c r="O70" s="12">
        <f t="shared" ref="O70" si="26">I70-T70-Y70-AE70-AK70-AQ70-AW70</f>
        <v>169</v>
      </c>
      <c r="R70" s="12">
        <v>803</v>
      </c>
      <c r="S70" s="12">
        <v>241</v>
      </c>
      <c r="T70" s="12">
        <v>63</v>
      </c>
      <c r="W70" s="12">
        <v>3868</v>
      </c>
      <c r="X70" s="12">
        <v>1113</v>
      </c>
      <c r="Y70" s="12">
        <v>305</v>
      </c>
      <c r="AC70" s="12">
        <v>1033</v>
      </c>
      <c r="AD70" s="12">
        <v>339</v>
      </c>
      <c r="AE70" s="12">
        <v>76</v>
      </c>
      <c r="AI70" s="12">
        <v>311</v>
      </c>
      <c r="AJ70" s="12">
        <v>200</v>
      </c>
      <c r="AK70" s="12">
        <v>0</v>
      </c>
      <c r="AO70" s="12">
        <v>6478</v>
      </c>
      <c r="AP70" s="12">
        <v>1867</v>
      </c>
      <c r="AQ70" s="12">
        <v>557</v>
      </c>
      <c r="AU70" s="12">
        <v>1011</v>
      </c>
      <c r="AV70" s="12">
        <v>322</v>
      </c>
      <c r="AW70" s="12">
        <v>68</v>
      </c>
    </row>
    <row r="71" spans="1:49" x14ac:dyDescent="0.15">
      <c r="A71" s="12">
        <f t="shared" ref="A71" si="27">D71-37</f>
        <v>6</v>
      </c>
      <c r="B71" s="12">
        <v>5</v>
      </c>
      <c r="C71" s="12">
        <v>4</v>
      </c>
      <c r="D71" s="12">
        <v>43</v>
      </c>
      <c r="F71" s="12">
        <v>37</v>
      </c>
      <c r="G71" s="12">
        <v>15939</v>
      </c>
      <c r="H71" s="12">
        <v>4808</v>
      </c>
      <c r="I71" s="12">
        <v>1277</v>
      </c>
      <c r="J71" s="12">
        <v>47608</v>
      </c>
      <c r="M71" s="12">
        <f t="shared" si="18"/>
        <v>2168</v>
      </c>
      <c r="N71" s="12">
        <f t="shared" ref="N71" si="28">H71-S71-X71-AD71-AJ71-AP71-AV71</f>
        <v>624</v>
      </c>
      <c r="O71" s="12">
        <f t="shared" ref="O71" si="29">I71-T71-Y71-AE71-AK71-AQ71-AW71</f>
        <v>179</v>
      </c>
      <c r="R71" s="12">
        <v>803</v>
      </c>
      <c r="S71" s="12">
        <v>241</v>
      </c>
      <c r="T71" s="12">
        <v>63</v>
      </c>
      <c r="W71" s="12">
        <v>4042</v>
      </c>
      <c r="X71" s="12">
        <v>1188</v>
      </c>
      <c r="Y71" s="12">
        <v>321</v>
      </c>
      <c r="AC71" s="12">
        <v>1033</v>
      </c>
      <c r="AD71" s="12">
        <v>339</v>
      </c>
      <c r="AE71" s="12">
        <v>81</v>
      </c>
      <c r="AI71" s="12">
        <v>311</v>
      </c>
      <c r="AJ71" s="12">
        <v>200</v>
      </c>
      <c r="AK71" s="12">
        <v>0</v>
      </c>
      <c r="AO71" s="12">
        <v>6571</v>
      </c>
      <c r="AP71" s="12">
        <v>1894</v>
      </c>
      <c r="AQ71" s="12">
        <v>565</v>
      </c>
      <c r="AU71" s="12">
        <v>1011</v>
      </c>
      <c r="AV71" s="12">
        <v>322</v>
      </c>
      <c r="AW71" s="12">
        <v>68</v>
      </c>
    </row>
    <row r="72" spans="1:49" x14ac:dyDescent="0.15">
      <c r="A72" s="12">
        <f t="shared" si="19"/>
        <v>7</v>
      </c>
      <c r="B72" s="12">
        <v>5</v>
      </c>
      <c r="C72" s="12">
        <v>4</v>
      </c>
      <c r="D72" s="12">
        <v>44</v>
      </c>
      <c r="E72" s="12">
        <v>37</v>
      </c>
      <c r="F72" s="19">
        <v>37</v>
      </c>
      <c r="G72" s="12">
        <v>15939</v>
      </c>
      <c r="H72" s="12">
        <v>4808</v>
      </c>
      <c r="I72" s="12">
        <v>1277</v>
      </c>
      <c r="J72" s="12">
        <v>47608</v>
      </c>
      <c r="M72" s="12">
        <f t="shared" si="18"/>
        <v>2168</v>
      </c>
      <c r="N72" s="12">
        <f t="shared" ref="N72" si="30">H72-S72-X72-AD72-AJ72-AP72-AV72</f>
        <v>624</v>
      </c>
      <c r="O72" s="12">
        <f t="shared" ref="O72" si="31">I72-T72-Y72-AE72-AK72-AQ72-AW72</f>
        <v>179</v>
      </c>
      <c r="R72" s="12">
        <v>803</v>
      </c>
      <c r="S72" s="12">
        <v>241</v>
      </c>
      <c r="T72" s="12">
        <v>63</v>
      </c>
      <c r="W72" s="12">
        <v>4042</v>
      </c>
      <c r="X72" s="12">
        <v>1188</v>
      </c>
      <c r="Y72" s="12">
        <v>321</v>
      </c>
      <c r="AC72" s="12">
        <v>1033</v>
      </c>
      <c r="AD72" s="12">
        <v>339</v>
      </c>
      <c r="AE72" s="12">
        <v>81</v>
      </c>
      <c r="AI72" s="12">
        <v>311</v>
      </c>
      <c r="AJ72" s="12">
        <v>200</v>
      </c>
      <c r="AK72" s="12">
        <v>0</v>
      </c>
      <c r="AO72" s="12">
        <v>6571</v>
      </c>
      <c r="AP72" s="12">
        <v>1894</v>
      </c>
      <c r="AQ72" s="12">
        <v>565</v>
      </c>
      <c r="AU72" s="12">
        <v>1011</v>
      </c>
      <c r="AV72" s="12">
        <v>322</v>
      </c>
      <c r="AW72" s="12">
        <v>68</v>
      </c>
    </row>
    <row r="73" spans="1:49" x14ac:dyDescent="0.15">
      <c r="A73" s="12">
        <f t="shared" ref="A73:A78" si="32">D73-37</f>
        <v>8</v>
      </c>
      <c r="B73" s="12">
        <v>5</v>
      </c>
      <c r="C73" s="12">
        <v>4</v>
      </c>
      <c r="D73" s="12">
        <v>45</v>
      </c>
      <c r="F73" s="12">
        <v>38</v>
      </c>
      <c r="G73" s="12">
        <v>16992</v>
      </c>
      <c r="H73" s="12">
        <v>5070</v>
      </c>
      <c r="I73" s="12">
        <v>1368</v>
      </c>
      <c r="J73" s="12">
        <v>50634</v>
      </c>
      <c r="M73" s="12">
        <f t="shared" si="18"/>
        <v>2296</v>
      </c>
      <c r="N73" s="12">
        <f t="shared" ref="N73" si="33">H73-S73-X73-AD73-AJ73-AP73-AV73</f>
        <v>659</v>
      </c>
      <c r="O73" s="12">
        <f t="shared" ref="O73" si="34">I73-T73-Y73-AE73-AK73-AQ73-AW73</f>
        <v>189</v>
      </c>
      <c r="R73" s="12">
        <v>985</v>
      </c>
      <c r="S73" s="12">
        <v>241</v>
      </c>
      <c r="T73" s="12">
        <v>78</v>
      </c>
      <c r="W73" s="12">
        <v>4322</v>
      </c>
      <c r="X73" s="12">
        <v>1254</v>
      </c>
      <c r="Y73" s="12">
        <v>346</v>
      </c>
      <c r="AC73" s="12">
        <v>1165</v>
      </c>
      <c r="AD73" s="12">
        <v>414</v>
      </c>
      <c r="AE73" s="12">
        <v>94</v>
      </c>
      <c r="AI73" s="12">
        <v>311</v>
      </c>
      <c r="AJ73" s="12">
        <v>200</v>
      </c>
      <c r="AK73" s="12">
        <v>0</v>
      </c>
      <c r="AO73" s="12">
        <v>6859</v>
      </c>
      <c r="AP73" s="12">
        <v>1966</v>
      </c>
      <c r="AQ73" s="12">
        <v>589</v>
      </c>
      <c r="AU73" s="12">
        <v>1054</v>
      </c>
      <c r="AV73" s="12">
        <v>336</v>
      </c>
      <c r="AW73" s="12">
        <v>72</v>
      </c>
    </row>
    <row r="74" spans="1:49" x14ac:dyDescent="0.15">
      <c r="A74" s="12">
        <f t="shared" si="32"/>
        <v>9</v>
      </c>
      <c r="B74" s="12">
        <v>5</v>
      </c>
      <c r="C74" s="12">
        <v>4</v>
      </c>
      <c r="D74" s="12">
        <v>46</v>
      </c>
      <c r="E74" s="12">
        <v>38</v>
      </c>
      <c r="F74" s="12">
        <v>38</v>
      </c>
      <c r="G74" s="12">
        <v>17085</v>
      </c>
      <c r="H74" s="12">
        <v>5162</v>
      </c>
      <c r="I74" s="12">
        <v>1386</v>
      </c>
      <c r="J74" s="12">
        <v>51261</v>
      </c>
      <c r="M74" s="12">
        <f t="shared" si="18"/>
        <v>2297</v>
      </c>
      <c r="N74" s="12">
        <f t="shared" ref="N74" si="35">H74-S74-X74-AD74-AJ74-AP74-AV74</f>
        <v>660</v>
      </c>
      <c r="O74" s="12">
        <f t="shared" ref="O74" si="36">I74-T74-Y74-AE74-AK74-AQ74-AW74</f>
        <v>189</v>
      </c>
      <c r="R74" s="12">
        <v>985</v>
      </c>
      <c r="S74" s="12">
        <v>296</v>
      </c>
      <c r="T74" s="12">
        <v>94</v>
      </c>
      <c r="W74" s="12">
        <v>4414</v>
      </c>
      <c r="X74" s="12">
        <v>1290</v>
      </c>
      <c r="Y74" s="12">
        <v>348</v>
      </c>
      <c r="AC74" s="12">
        <v>1165</v>
      </c>
      <c r="AD74" s="12">
        <v>414</v>
      </c>
      <c r="AE74" s="12">
        <v>94</v>
      </c>
      <c r="AI74" s="12">
        <v>311</v>
      </c>
      <c r="AJ74" s="12">
        <v>200</v>
      </c>
      <c r="AK74" s="12">
        <v>0</v>
      </c>
      <c r="AO74" s="12">
        <v>6859</v>
      </c>
      <c r="AP74" s="12">
        <v>1966</v>
      </c>
      <c r="AQ74" s="12">
        <v>589</v>
      </c>
      <c r="AU74" s="12">
        <v>1054</v>
      </c>
      <c r="AV74" s="12">
        <v>336</v>
      </c>
      <c r="AW74" s="12">
        <v>72</v>
      </c>
    </row>
    <row r="75" spans="1:49" x14ac:dyDescent="0.15">
      <c r="A75" s="12">
        <f t="shared" ref="A75:A76" si="37">D75-37</f>
        <v>10</v>
      </c>
      <c r="B75" s="19">
        <v>5</v>
      </c>
      <c r="C75" s="12">
        <v>4</v>
      </c>
      <c r="D75" s="12">
        <v>47</v>
      </c>
      <c r="F75" s="19">
        <v>38</v>
      </c>
      <c r="G75" s="12">
        <v>17085</v>
      </c>
      <c r="H75" s="12">
        <v>5162</v>
      </c>
      <c r="I75" s="12">
        <v>1386</v>
      </c>
      <c r="J75" s="12">
        <v>51261</v>
      </c>
      <c r="M75" s="12">
        <f t="shared" ref="M75" si="38">G75-R75-W75-AC75-AI75-AO75-AU75</f>
        <v>2297</v>
      </c>
      <c r="N75" s="12">
        <f t="shared" ref="N75" si="39">H75-S75-X75-AD75-AJ75-AP75-AV75</f>
        <v>660</v>
      </c>
      <c r="O75" s="12">
        <f t="shared" ref="O75" si="40">I75-T75-Y75-AE75-AK75-AQ75-AW75</f>
        <v>189</v>
      </c>
      <c r="R75" s="12">
        <v>985</v>
      </c>
      <c r="S75" s="12">
        <v>296</v>
      </c>
      <c r="T75" s="12">
        <v>94</v>
      </c>
      <c r="W75" s="12">
        <v>4414</v>
      </c>
      <c r="X75" s="12">
        <v>1290</v>
      </c>
      <c r="Y75" s="12">
        <v>348</v>
      </c>
      <c r="AC75" s="12">
        <v>1165</v>
      </c>
      <c r="AD75" s="12">
        <v>414</v>
      </c>
      <c r="AE75" s="12">
        <v>94</v>
      </c>
      <c r="AI75" s="12">
        <v>311</v>
      </c>
      <c r="AJ75" s="12">
        <v>200</v>
      </c>
      <c r="AK75" s="12">
        <v>0</v>
      </c>
      <c r="AO75" s="12">
        <v>6859</v>
      </c>
      <c r="AP75" s="12">
        <v>1966</v>
      </c>
      <c r="AQ75" s="12">
        <v>589</v>
      </c>
      <c r="AU75" s="12">
        <v>1054</v>
      </c>
      <c r="AV75" s="12">
        <v>336</v>
      </c>
      <c r="AW75" s="12">
        <v>72</v>
      </c>
    </row>
    <row r="76" spans="1:49" x14ac:dyDescent="0.15">
      <c r="A76" s="12">
        <f t="shared" si="37"/>
        <v>10</v>
      </c>
      <c r="B76" s="15">
        <v>6</v>
      </c>
      <c r="C76" s="12">
        <v>4</v>
      </c>
      <c r="D76" s="12">
        <v>47</v>
      </c>
      <c r="F76" s="12">
        <v>39</v>
      </c>
    </row>
    <row r="77" spans="1:49" x14ac:dyDescent="0.15">
      <c r="A77" s="12">
        <f t="shared" si="32"/>
        <v>11</v>
      </c>
      <c r="B77" s="12">
        <v>6</v>
      </c>
      <c r="C77" s="12">
        <v>4</v>
      </c>
      <c r="D77" s="12">
        <v>48</v>
      </c>
      <c r="E77" s="12">
        <v>39</v>
      </c>
      <c r="F77" s="12">
        <v>40</v>
      </c>
    </row>
    <row r="78" spans="1:49" x14ac:dyDescent="0.15">
      <c r="A78" s="12">
        <f t="shared" si="32"/>
        <v>12</v>
      </c>
      <c r="B78" s="12">
        <v>6</v>
      </c>
      <c r="C78" s="12">
        <v>4</v>
      </c>
      <c r="D78" s="12">
        <v>49</v>
      </c>
      <c r="F78" s="12">
        <v>40</v>
      </c>
    </row>
    <row r="79" spans="1:49" x14ac:dyDescent="0.15">
      <c r="A79" s="12">
        <f t="shared" ref="A79" si="41">D79-37</f>
        <v>13</v>
      </c>
      <c r="B79" s="19">
        <v>6</v>
      </c>
      <c r="C79" s="12">
        <v>4</v>
      </c>
      <c r="D79" s="12">
        <v>50</v>
      </c>
      <c r="F79" s="12">
        <v>40</v>
      </c>
      <c r="G79" s="12">
        <v>19663</v>
      </c>
      <c r="H79" s="12">
        <v>5693</v>
      </c>
      <c r="I79" s="12">
        <v>1572</v>
      </c>
      <c r="J79" s="12">
        <v>57852</v>
      </c>
      <c r="M79" s="12">
        <f t="shared" ref="M79" si="42">G79-R79-W79-AC79-AI79-AO79-AU79</f>
        <v>2573</v>
      </c>
      <c r="N79" s="12">
        <f t="shared" ref="N79" si="43">H79-S79-X79-AD79-AJ79-AP79-AV79</f>
        <v>737</v>
      </c>
      <c r="O79" s="12">
        <f t="shared" ref="O79" si="44">I79-T79-Y79-AE79-AK79-AQ79-AW79</f>
        <v>218</v>
      </c>
      <c r="R79" s="12">
        <v>1167</v>
      </c>
      <c r="S79" s="12">
        <v>351</v>
      </c>
      <c r="T79" s="12">
        <v>110</v>
      </c>
      <c r="W79" s="12">
        <v>5288</v>
      </c>
      <c r="X79" s="12">
        <v>1450</v>
      </c>
      <c r="Y79" s="12">
        <v>422</v>
      </c>
      <c r="AC79" s="12">
        <v>1309</v>
      </c>
      <c r="AD79" s="12">
        <v>422</v>
      </c>
      <c r="AE79" s="12">
        <v>100</v>
      </c>
      <c r="AI79" s="12">
        <v>622</v>
      </c>
      <c r="AJ79" s="12">
        <v>200</v>
      </c>
      <c r="AK79" s="12">
        <v>0</v>
      </c>
      <c r="AO79" s="12">
        <v>7471</v>
      </c>
      <c r="AP79" s="12">
        <v>2140</v>
      </c>
      <c r="AQ79" s="12">
        <v>639</v>
      </c>
      <c r="AU79" s="12">
        <v>1233</v>
      </c>
      <c r="AV79" s="12">
        <v>393</v>
      </c>
      <c r="AW79" s="12">
        <v>83</v>
      </c>
    </row>
    <row r="80" spans="1:49" x14ac:dyDescent="0.15">
      <c r="A80" s="12">
        <f t="shared" ref="A80" si="45">D80-37</f>
        <v>13</v>
      </c>
      <c r="B80" s="15">
        <v>7</v>
      </c>
      <c r="C80" s="12">
        <v>4</v>
      </c>
      <c r="D80" s="12">
        <v>50</v>
      </c>
      <c r="F80" s="12">
        <v>41</v>
      </c>
    </row>
    <row r="81" spans="1:8" x14ac:dyDescent="0.15">
      <c r="A81" s="12">
        <f>D81-50</f>
        <v>1</v>
      </c>
      <c r="B81" s="12">
        <v>7</v>
      </c>
      <c r="C81" s="12">
        <v>5</v>
      </c>
      <c r="D81" s="12">
        <v>51</v>
      </c>
      <c r="E81" s="12">
        <v>41</v>
      </c>
    </row>
    <row r="87" spans="1:8" x14ac:dyDescent="0.15">
      <c r="G87" s="45" t="s">
        <v>709</v>
      </c>
      <c r="H87" s="12">
        <v>46000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44"/>
  <sheetViews>
    <sheetView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F56" sqref="F56"/>
    </sheetView>
  </sheetViews>
  <sheetFormatPr defaultColWidth="7.125" defaultRowHeight="12" x14ac:dyDescent="0.15"/>
  <cols>
    <col min="1" max="1" width="7.125" style="12"/>
    <col min="2" max="2" width="11.75" style="12" customWidth="1"/>
    <col min="3" max="3" width="7.125" style="12"/>
    <col min="4" max="4" width="8" style="12" customWidth="1"/>
    <col min="5" max="5" width="15.25" style="12" customWidth="1"/>
    <col min="6" max="6" width="15.625" style="12" customWidth="1"/>
    <col min="7" max="7" width="20.25" style="12" customWidth="1"/>
    <col min="8" max="8" width="21.5" style="12" customWidth="1"/>
    <col min="9" max="9" width="17.25" style="12" customWidth="1"/>
    <col min="10" max="10" width="46.25" style="12" customWidth="1"/>
    <col min="11" max="11" width="15" style="12" customWidth="1"/>
    <col min="12" max="14" width="7.125" style="12"/>
    <col min="15" max="17" width="5.375" style="12" customWidth="1"/>
    <col min="18" max="18" width="7.125" style="12"/>
    <col min="19" max="21" width="5.375" style="12" customWidth="1"/>
    <col min="22" max="22" width="7.125" style="12"/>
    <col min="23" max="25" width="5.625" style="12" customWidth="1"/>
    <col min="26" max="26" width="7.125" style="12"/>
    <col min="27" max="29" width="5.625" style="12" customWidth="1"/>
    <col min="30" max="30" width="7.125" style="12"/>
    <col min="31" max="31" width="5.625" style="12" customWidth="1"/>
    <col min="32" max="34" width="9.5" style="12" customWidth="1"/>
    <col min="35" max="39" width="7.125" style="12"/>
    <col min="40" max="40" width="7.75" style="12" bestFit="1" customWidth="1"/>
    <col min="41" max="41" width="7.25" style="12" bestFit="1" customWidth="1"/>
    <col min="42" max="42" width="6.625" style="12" customWidth="1"/>
    <col min="43" max="43" width="5.375" style="12" customWidth="1"/>
    <col min="44" max="46" width="6.75" style="12" customWidth="1"/>
    <col min="47" max="47" width="6.375" style="12" customWidth="1"/>
    <col min="48" max="50" width="6.75" style="12" customWidth="1"/>
    <col min="51" max="51" width="5.875" style="12" customWidth="1"/>
    <col min="52" max="54" width="7.25" style="12" customWidth="1"/>
    <col min="55" max="55" width="5.125" style="12" customWidth="1"/>
    <col min="56" max="56" width="7.75" style="12" customWidth="1"/>
    <col min="57" max="57" width="7.25" style="12" customWidth="1"/>
    <col min="58" max="58" width="6.75" style="12" customWidth="1"/>
    <col min="59" max="59" width="6.5" style="12" customWidth="1"/>
    <col min="60" max="62" width="6.375" style="12" customWidth="1"/>
    <col min="63" max="63" width="7.125" style="12"/>
    <col min="64" max="66" width="6.375" style="12" customWidth="1"/>
    <col min="67" max="16384" width="7.125" style="12"/>
  </cols>
  <sheetData>
    <row r="2" spans="1:66" x14ac:dyDescent="0.15">
      <c r="AN2" s="18" t="s">
        <v>340</v>
      </c>
    </row>
    <row r="3" spans="1:66" x14ac:dyDescent="0.15">
      <c r="L3" s="12" t="s">
        <v>195</v>
      </c>
      <c r="P3" s="12" t="s">
        <v>138</v>
      </c>
      <c r="T3" s="12" t="s">
        <v>103</v>
      </c>
      <c r="X3" s="12" t="s">
        <v>210</v>
      </c>
      <c r="AB3" s="12" t="s">
        <v>173</v>
      </c>
      <c r="AF3" s="12" t="s">
        <v>133</v>
      </c>
      <c r="AJ3" s="12" t="s">
        <v>558</v>
      </c>
      <c r="AN3" s="18" t="s">
        <v>576</v>
      </c>
      <c r="AR3" s="12" t="s">
        <v>138</v>
      </c>
      <c r="AV3" s="12" t="s">
        <v>103</v>
      </c>
      <c r="AZ3" s="12" t="s">
        <v>210</v>
      </c>
      <c r="BD3" s="12" t="s">
        <v>173</v>
      </c>
      <c r="BH3" s="12" t="s">
        <v>133</v>
      </c>
      <c r="BL3" s="12" t="s">
        <v>556</v>
      </c>
    </row>
    <row r="4" spans="1:66" x14ac:dyDescent="0.15">
      <c r="A4" s="12" t="s">
        <v>122</v>
      </c>
      <c r="B4" s="18" t="s">
        <v>337</v>
      </c>
      <c r="C4" s="12" t="s">
        <v>131</v>
      </c>
      <c r="D4" s="18" t="s">
        <v>338</v>
      </c>
      <c r="E4" s="18" t="s">
        <v>339</v>
      </c>
      <c r="F4" s="12" t="s">
        <v>142</v>
      </c>
      <c r="G4" s="12" t="s">
        <v>180</v>
      </c>
      <c r="H4" s="12" t="s">
        <v>144</v>
      </c>
      <c r="I4" s="12" t="s">
        <v>178</v>
      </c>
      <c r="L4" s="12" t="s">
        <v>142</v>
      </c>
      <c r="M4" s="12" t="s">
        <v>180</v>
      </c>
      <c r="N4" s="12" t="s">
        <v>144</v>
      </c>
      <c r="P4" s="12" t="s">
        <v>142</v>
      </c>
      <c r="Q4" s="12" t="s">
        <v>180</v>
      </c>
      <c r="R4" s="12" t="s">
        <v>144</v>
      </c>
      <c r="T4" s="12" t="s">
        <v>142</v>
      </c>
      <c r="U4" s="12" t="s">
        <v>180</v>
      </c>
      <c r="V4" s="12" t="s">
        <v>144</v>
      </c>
      <c r="X4" s="12" t="s">
        <v>142</v>
      </c>
      <c r="Y4" s="12" t="s">
        <v>180</v>
      </c>
      <c r="Z4" s="12" t="s">
        <v>144</v>
      </c>
      <c r="AB4" s="12" t="s">
        <v>142</v>
      </c>
      <c r="AC4" s="12" t="s">
        <v>180</v>
      </c>
      <c r="AD4" s="12" t="s">
        <v>144</v>
      </c>
      <c r="AF4" s="12" t="s">
        <v>142</v>
      </c>
      <c r="AG4" s="12" t="s">
        <v>180</v>
      </c>
      <c r="AH4" s="12" t="s">
        <v>144</v>
      </c>
      <c r="AJ4" s="12" t="s">
        <v>142</v>
      </c>
      <c r="AK4" s="12" t="s">
        <v>180</v>
      </c>
      <c r="AL4" s="12" t="s">
        <v>144</v>
      </c>
      <c r="AN4" s="12" t="s">
        <v>142</v>
      </c>
      <c r="AO4" s="12" t="s">
        <v>180</v>
      </c>
      <c r="AP4" s="12" t="s">
        <v>144</v>
      </c>
      <c r="AR4" s="12" t="s">
        <v>142</v>
      </c>
      <c r="AS4" s="12" t="s">
        <v>180</v>
      </c>
      <c r="AT4" s="12" t="s">
        <v>144</v>
      </c>
      <c r="AV4" s="12" t="s">
        <v>142</v>
      </c>
      <c r="AW4" s="12" t="s">
        <v>180</v>
      </c>
      <c r="AX4" s="12" t="s">
        <v>144</v>
      </c>
      <c r="AZ4" s="12" t="s">
        <v>142</v>
      </c>
      <c r="BA4" s="12" t="s">
        <v>180</v>
      </c>
      <c r="BB4" s="12" t="s">
        <v>144</v>
      </c>
      <c r="BD4" s="12" t="s">
        <v>142</v>
      </c>
      <c r="BE4" s="12" t="s">
        <v>180</v>
      </c>
      <c r="BF4" s="12" t="s">
        <v>144</v>
      </c>
      <c r="BH4" s="12" t="s">
        <v>142</v>
      </c>
      <c r="BI4" s="12" t="s">
        <v>180</v>
      </c>
      <c r="BJ4" s="12" t="s">
        <v>144</v>
      </c>
      <c r="BL4" s="12" t="s">
        <v>142</v>
      </c>
      <c r="BM4" s="12" t="s">
        <v>180</v>
      </c>
      <c r="BN4" s="12" t="s">
        <v>144</v>
      </c>
    </row>
    <row r="5" spans="1:66" x14ac:dyDescent="0.15">
      <c r="A5" s="12">
        <v>3</v>
      </c>
      <c r="B5" s="12">
        <f>D5-25</f>
        <v>4</v>
      </c>
      <c r="C5" s="19">
        <v>1</v>
      </c>
      <c r="D5" s="12">
        <v>29</v>
      </c>
      <c r="E5" s="12">
        <v>22</v>
      </c>
      <c r="F5" s="12">
        <v>4102</v>
      </c>
      <c r="G5" s="12">
        <v>1205</v>
      </c>
      <c r="H5" s="12">
        <v>294</v>
      </c>
      <c r="I5" s="12">
        <v>11761</v>
      </c>
      <c r="L5" s="12">
        <f t="shared" ref="L5:N9" si="0">F5-P5-T5-X5-AB5-AF5</f>
        <v>748</v>
      </c>
      <c r="M5" s="12">
        <f t="shared" si="0"/>
        <v>214</v>
      </c>
      <c r="N5" s="12">
        <f t="shared" si="0"/>
        <v>63</v>
      </c>
      <c r="P5" s="12">
        <v>305</v>
      </c>
      <c r="Q5" s="12">
        <v>75</v>
      </c>
      <c r="R5" s="12">
        <v>19</v>
      </c>
      <c r="T5" s="12">
        <v>1393</v>
      </c>
      <c r="U5" s="12">
        <v>388</v>
      </c>
      <c r="V5" s="12">
        <v>111</v>
      </c>
      <c r="X5" s="12">
        <v>258</v>
      </c>
      <c r="Y5" s="12">
        <v>98</v>
      </c>
      <c r="Z5" s="12">
        <v>8</v>
      </c>
      <c r="AB5" s="12">
        <v>311</v>
      </c>
      <c r="AC5" s="12">
        <v>100</v>
      </c>
      <c r="AD5" s="12">
        <v>0</v>
      </c>
      <c r="AF5" s="12">
        <v>1087</v>
      </c>
      <c r="AG5" s="12">
        <v>330</v>
      </c>
      <c r="AH5" s="12">
        <v>93</v>
      </c>
      <c r="AN5" s="12">
        <f>L5/$F5</f>
        <v>0.18235007313505608</v>
      </c>
      <c r="AO5" s="12">
        <f>M5/$G5</f>
        <v>0.17759336099585063</v>
      </c>
      <c r="AP5" s="12">
        <f>N5/$H5</f>
        <v>0.21428571428571427</v>
      </c>
      <c r="AR5" s="12">
        <f>P5/$F5</f>
        <v>7.4353973671379817E-2</v>
      </c>
      <c r="AS5" s="12">
        <f>Q5/$G5</f>
        <v>6.2240663900414939E-2</v>
      </c>
      <c r="AT5" s="12">
        <f>R5/$H5</f>
        <v>6.4625850340136057E-2</v>
      </c>
      <c r="AV5" s="12">
        <f>T5/$F5</f>
        <v>0.33959044368600683</v>
      </c>
      <c r="AW5" s="12">
        <f>U5/$G5</f>
        <v>0.3219917012448133</v>
      </c>
      <c r="AX5" s="12">
        <f>V5/$H5</f>
        <v>0.37755102040816324</v>
      </c>
      <c r="AZ5" s="12">
        <f>X5/$F5</f>
        <v>6.2896148220380296E-2</v>
      </c>
      <c r="BA5" s="12">
        <f>Y5/$G5</f>
        <v>8.1327800829875521E-2</v>
      </c>
      <c r="BB5" s="12">
        <f>Z5/$H5</f>
        <v>2.7210884353741496E-2</v>
      </c>
      <c r="BD5" s="12">
        <f>AB5/$F5</f>
        <v>7.5816674792784006E-2</v>
      </c>
      <c r="BE5" s="12">
        <f>AC5/$G5</f>
        <v>8.2987551867219914E-2</v>
      </c>
      <c r="BF5" s="12">
        <f>AD5/$H5</f>
        <v>0</v>
      </c>
      <c r="BH5" s="12">
        <f>AF5/$F5</f>
        <v>0.264992686494393</v>
      </c>
      <c r="BI5" s="12">
        <f>AG5/$G5</f>
        <v>0.27385892116182575</v>
      </c>
      <c r="BJ5" s="12">
        <f>AH5/$H5</f>
        <v>0.31632653061224492</v>
      </c>
      <c r="BL5" s="12">
        <f>AJ5/$F5</f>
        <v>0</v>
      </c>
      <c r="BM5" s="12">
        <f>AK5/$G5</f>
        <v>0</v>
      </c>
      <c r="BN5" s="12">
        <f>AL5/$H5</f>
        <v>0</v>
      </c>
    </row>
    <row r="6" spans="1:66" x14ac:dyDescent="0.15">
      <c r="A6" s="12">
        <v>3</v>
      </c>
      <c r="B6" s="12">
        <f>D6-25</f>
        <v>4</v>
      </c>
      <c r="C6" s="15">
        <v>2</v>
      </c>
      <c r="D6" s="12">
        <v>29</v>
      </c>
      <c r="E6" s="12">
        <v>23</v>
      </c>
      <c r="F6" s="12">
        <v>5694</v>
      </c>
      <c r="G6" s="12">
        <v>1646</v>
      </c>
      <c r="H6" s="12">
        <v>437</v>
      </c>
      <c r="I6" s="12">
        <v>16552</v>
      </c>
      <c r="L6" s="12">
        <f t="shared" si="0"/>
        <v>824</v>
      </c>
      <c r="M6" s="12">
        <f t="shared" si="0"/>
        <v>236</v>
      </c>
      <c r="N6" s="12">
        <f t="shared" si="0"/>
        <v>69</v>
      </c>
      <c r="P6" s="12">
        <v>305</v>
      </c>
      <c r="Q6" s="12">
        <v>75</v>
      </c>
      <c r="R6" s="12">
        <v>19</v>
      </c>
      <c r="T6" s="12">
        <v>1567</v>
      </c>
      <c r="U6" s="12">
        <v>437</v>
      </c>
      <c r="V6" s="12">
        <v>123</v>
      </c>
      <c r="X6" s="12">
        <v>258</v>
      </c>
      <c r="Y6" s="12">
        <v>98</v>
      </c>
      <c r="Z6" s="12">
        <v>17</v>
      </c>
      <c r="AB6" s="12">
        <v>311</v>
      </c>
      <c r="AC6" s="12">
        <v>100</v>
      </c>
      <c r="AD6" s="12">
        <v>0</v>
      </c>
      <c r="AF6" s="12">
        <v>2429</v>
      </c>
      <c r="AG6" s="12">
        <v>700</v>
      </c>
      <c r="AH6" s="12">
        <v>209</v>
      </c>
      <c r="AN6" s="12">
        <f t="shared" ref="AN6:AN9" si="1">L6/$F6</f>
        <v>0.14471373375482965</v>
      </c>
      <c r="AO6" s="12">
        <f t="shared" ref="AO6:AO9" si="2">M6/$G6</f>
        <v>0.1433778857837181</v>
      </c>
      <c r="AP6" s="12">
        <f t="shared" ref="AP6:AP9" si="3">N6/$H6</f>
        <v>0.15789473684210525</v>
      </c>
      <c r="AR6" s="12">
        <f t="shared" ref="AR6:AR9" si="4">P6/$F6</f>
        <v>5.356515630488233E-2</v>
      </c>
      <c r="AS6" s="12">
        <f t="shared" ref="AS6:AS9" si="5">Q6/$G6</f>
        <v>4.5565006075334147E-2</v>
      </c>
      <c r="AT6" s="12">
        <f t="shared" ref="AT6:AT9" si="6">R6/$H6</f>
        <v>4.3478260869565216E-2</v>
      </c>
      <c r="AV6" s="12">
        <f t="shared" ref="AV6:AV9" si="7">T6/$F6</f>
        <v>0.27520196698278893</v>
      </c>
      <c r="AW6" s="12">
        <f t="shared" ref="AW6:AW9" si="8">U6/$G6</f>
        <v>0.26549210206561363</v>
      </c>
      <c r="AX6" s="12">
        <f t="shared" ref="AX6:AX9" si="9">V6/$H6</f>
        <v>0.28146453089244849</v>
      </c>
      <c r="AZ6" s="12">
        <f t="shared" ref="AZ6:AZ9" si="10">X6/$F6</f>
        <v>4.5310853530031614E-2</v>
      </c>
      <c r="BA6" s="12">
        <f t="shared" ref="BA6:BA9" si="11">Y6/$G6</f>
        <v>5.9538274605103282E-2</v>
      </c>
      <c r="BB6" s="12">
        <f t="shared" ref="BB6:BB9" si="12">Z6/$H6</f>
        <v>3.8901601830663615E-2</v>
      </c>
      <c r="BD6" s="12">
        <f t="shared" ref="BD6:BD9" si="13">AB6/$F6</f>
        <v>5.4618897084650508E-2</v>
      </c>
      <c r="BE6" s="12">
        <f t="shared" ref="BE6:BE9" si="14">AC6/$G6</f>
        <v>6.0753341433778855E-2</v>
      </c>
      <c r="BF6" s="12">
        <f t="shared" ref="BF6:BF9" si="15">AD6/$H6</f>
        <v>0</v>
      </c>
      <c r="BH6" s="12">
        <f t="shared" ref="BH6:BH9" si="16">AF6/$F6</f>
        <v>0.42658939234281701</v>
      </c>
      <c r="BI6" s="12">
        <f t="shared" ref="BI6:BI9" si="17">AG6/$G6</f>
        <v>0.42527339003645198</v>
      </c>
      <c r="BJ6" s="12">
        <f t="shared" ref="BJ6:BJ9" si="18">AH6/$H6</f>
        <v>0.47826086956521741</v>
      </c>
      <c r="BL6" s="12">
        <f t="shared" ref="BL6:BL10" si="19">AJ6/$F6</f>
        <v>0</v>
      </c>
      <c r="BM6" s="12">
        <f t="shared" ref="BM6:BM11" si="20">AK6/$G6</f>
        <v>0</v>
      </c>
      <c r="BN6" s="12">
        <f t="shared" ref="BN6:BN11" si="21">AL6/$H6</f>
        <v>0</v>
      </c>
    </row>
    <row r="7" spans="1:66" x14ac:dyDescent="0.15">
      <c r="A7" s="12">
        <v>3</v>
      </c>
      <c r="B7" s="12">
        <f>D7-25</f>
        <v>12</v>
      </c>
      <c r="C7" s="19">
        <v>2</v>
      </c>
      <c r="D7" s="12">
        <v>37</v>
      </c>
      <c r="E7" s="12">
        <v>28</v>
      </c>
      <c r="F7" s="12">
        <v>7975</v>
      </c>
      <c r="G7" s="12">
        <v>2391</v>
      </c>
      <c r="H7" s="12">
        <v>643</v>
      </c>
      <c r="I7" s="12">
        <v>23830</v>
      </c>
      <c r="L7" s="12">
        <f t="shared" si="0"/>
        <v>1172</v>
      </c>
      <c r="M7" s="12">
        <f t="shared" si="0"/>
        <v>337</v>
      </c>
      <c r="N7" s="12">
        <f t="shared" si="0"/>
        <v>100</v>
      </c>
      <c r="P7" s="12">
        <v>500</v>
      </c>
      <c r="Q7" s="12">
        <v>149</v>
      </c>
      <c r="R7" s="12">
        <v>36</v>
      </c>
      <c r="T7" s="12">
        <v>2201</v>
      </c>
      <c r="U7" s="12">
        <v>663</v>
      </c>
      <c r="V7" s="12">
        <v>183</v>
      </c>
      <c r="X7" s="12">
        <v>558</v>
      </c>
      <c r="Y7" s="12">
        <v>199</v>
      </c>
      <c r="Z7" s="12">
        <v>48</v>
      </c>
      <c r="AB7" s="12">
        <v>311</v>
      </c>
      <c r="AC7" s="12">
        <v>100</v>
      </c>
      <c r="AD7" s="12">
        <v>0</v>
      </c>
      <c r="AF7" s="12">
        <v>3233</v>
      </c>
      <c r="AG7" s="12">
        <v>943</v>
      </c>
      <c r="AH7" s="12">
        <v>276</v>
      </c>
      <c r="AN7" s="12">
        <f t="shared" si="1"/>
        <v>0.14695924764890281</v>
      </c>
      <c r="AO7" s="12">
        <f t="shared" si="2"/>
        <v>0.14094521120869929</v>
      </c>
      <c r="AP7" s="12">
        <f t="shared" si="3"/>
        <v>0.15552099533437014</v>
      </c>
      <c r="AR7" s="12">
        <f t="shared" si="4"/>
        <v>6.2695924764890276E-2</v>
      </c>
      <c r="AS7" s="12">
        <f t="shared" si="5"/>
        <v>6.2317022166457549E-2</v>
      </c>
      <c r="AT7" s="12">
        <f t="shared" si="6"/>
        <v>5.5987558320373249E-2</v>
      </c>
      <c r="AV7" s="12">
        <f t="shared" si="7"/>
        <v>0.27598746081504705</v>
      </c>
      <c r="AW7" s="12">
        <f t="shared" si="8"/>
        <v>0.27728983688833125</v>
      </c>
      <c r="AX7" s="12">
        <f t="shared" si="9"/>
        <v>0.28460342146189738</v>
      </c>
      <c r="AZ7" s="12">
        <f t="shared" si="10"/>
        <v>6.9968652037617554E-2</v>
      </c>
      <c r="BA7" s="12">
        <f t="shared" si="11"/>
        <v>8.3228774571309075E-2</v>
      </c>
      <c r="BB7" s="12">
        <f t="shared" si="12"/>
        <v>7.4650077760497674E-2</v>
      </c>
      <c r="BD7" s="12">
        <f t="shared" si="13"/>
        <v>3.8996865203761756E-2</v>
      </c>
      <c r="BE7" s="12">
        <f t="shared" si="14"/>
        <v>4.1823504809703052E-2</v>
      </c>
      <c r="BF7" s="12">
        <f t="shared" si="15"/>
        <v>0</v>
      </c>
      <c r="BH7" s="12">
        <f t="shared" si="16"/>
        <v>0.40539184952978058</v>
      </c>
      <c r="BI7" s="12">
        <f t="shared" si="17"/>
        <v>0.39439565035549978</v>
      </c>
      <c r="BJ7" s="12">
        <f t="shared" si="18"/>
        <v>0.42923794712286156</v>
      </c>
      <c r="BL7" s="12">
        <f t="shared" si="19"/>
        <v>0</v>
      </c>
      <c r="BM7" s="12">
        <f t="shared" si="20"/>
        <v>0</v>
      </c>
      <c r="BN7" s="12">
        <f t="shared" si="21"/>
        <v>0</v>
      </c>
    </row>
    <row r="8" spans="1:66" x14ac:dyDescent="0.15">
      <c r="A8" s="12">
        <v>3</v>
      </c>
      <c r="B8" s="12">
        <f>D8-25</f>
        <v>12</v>
      </c>
      <c r="C8" s="15">
        <v>3</v>
      </c>
      <c r="D8" s="12">
        <v>37</v>
      </c>
      <c r="E8" s="12">
        <v>29</v>
      </c>
      <c r="F8" s="12">
        <v>8929</v>
      </c>
      <c r="G8" s="12">
        <v>2631</v>
      </c>
      <c r="H8" s="12">
        <v>726</v>
      </c>
      <c r="I8" s="12">
        <v>26587</v>
      </c>
      <c r="L8" s="12">
        <f t="shared" si="0"/>
        <v>1260</v>
      </c>
      <c r="M8" s="12">
        <f t="shared" si="0"/>
        <v>362</v>
      </c>
      <c r="N8" s="12">
        <f t="shared" si="0"/>
        <v>107</v>
      </c>
      <c r="P8" s="12">
        <v>500</v>
      </c>
      <c r="Q8" s="12">
        <v>149</v>
      </c>
      <c r="R8" s="12">
        <v>36</v>
      </c>
      <c r="T8" s="12">
        <v>2301</v>
      </c>
      <c r="U8" s="12">
        <v>691</v>
      </c>
      <c r="V8" s="12">
        <v>191</v>
      </c>
      <c r="X8" s="12">
        <v>673</v>
      </c>
      <c r="Y8" s="12">
        <v>199</v>
      </c>
      <c r="Z8" s="12">
        <v>55</v>
      </c>
      <c r="AB8" s="12">
        <v>311</v>
      </c>
      <c r="AC8" s="12">
        <v>100</v>
      </c>
      <c r="AD8" s="12">
        <v>0</v>
      </c>
      <c r="AF8" s="12">
        <v>3884</v>
      </c>
      <c r="AG8" s="12">
        <v>1130</v>
      </c>
      <c r="AH8" s="12">
        <v>337</v>
      </c>
      <c r="AN8" s="12">
        <f t="shared" si="1"/>
        <v>0.14111322656512487</v>
      </c>
      <c r="AO8" s="12">
        <f t="shared" si="2"/>
        <v>0.13759026985936906</v>
      </c>
      <c r="AP8" s="12">
        <f t="shared" si="3"/>
        <v>0.14738292011019283</v>
      </c>
      <c r="AR8" s="12">
        <f t="shared" si="4"/>
        <v>5.5997312129017804E-2</v>
      </c>
      <c r="AS8" s="12">
        <f t="shared" si="5"/>
        <v>5.6632459141011025E-2</v>
      </c>
      <c r="AT8" s="12">
        <f t="shared" si="6"/>
        <v>4.9586776859504134E-2</v>
      </c>
      <c r="AV8" s="12">
        <f t="shared" si="7"/>
        <v>0.25769963041773997</v>
      </c>
      <c r="AW8" s="12">
        <f t="shared" si="8"/>
        <v>0.26263778031166857</v>
      </c>
      <c r="AX8" s="12">
        <f t="shared" si="9"/>
        <v>0.26308539944903581</v>
      </c>
      <c r="AZ8" s="12">
        <f t="shared" si="10"/>
        <v>7.5372382125657972E-2</v>
      </c>
      <c r="BA8" s="12">
        <f t="shared" si="11"/>
        <v>7.5636640060813373E-2</v>
      </c>
      <c r="BB8" s="12">
        <f t="shared" si="12"/>
        <v>7.575757575757576E-2</v>
      </c>
      <c r="BD8" s="12">
        <f t="shared" si="13"/>
        <v>3.4830328144249079E-2</v>
      </c>
      <c r="BE8" s="12">
        <f t="shared" si="14"/>
        <v>3.800836183960471E-2</v>
      </c>
      <c r="BF8" s="12">
        <f t="shared" si="15"/>
        <v>0</v>
      </c>
      <c r="BH8" s="12">
        <f t="shared" si="16"/>
        <v>0.43498712061821032</v>
      </c>
      <c r="BI8" s="12">
        <f t="shared" si="17"/>
        <v>0.42949448878753327</v>
      </c>
      <c r="BJ8" s="12">
        <f t="shared" si="18"/>
        <v>0.46418732782369149</v>
      </c>
      <c r="BL8" s="12">
        <f t="shared" si="19"/>
        <v>0</v>
      </c>
      <c r="BM8" s="12">
        <f t="shared" si="20"/>
        <v>0</v>
      </c>
      <c r="BN8" s="12">
        <f t="shared" si="21"/>
        <v>0</v>
      </c>
    </row>
    <row r="9" spans="1:66" x14ac:dyDescent="0.15">
      <c r="A9" s="12">
        <v>4</v>
      </c>
      <c r="B9" s="12">
        <f>D9-37</f>
        <v>3</v>
      </c>
      <c r="C9" s="19">
        <v>3</v>
      </c>
      <c r="D9" s="12">
        <v>40</v>
      </c>
      <c r="E9" s="12">
        <v>32</v>
      </c>
      <c r="F9" s="12">
        <v>10886</v>
      </c>
      <c r="G9" s="12">
        <v>3217</v>
      </c>
      <c r="H9" s="12">
        <v>872</v>
      </c>
      <c r="I9" s="12">
        <v>32289</v>
      </c>
      <c r="L9" s="12">
        <f t="shared" si="0"/>
        <v>1598</v>
      </c>
      <c r="M9" s="12">
        <f t="shared" si="0"/>
        <v>441</v>
      </c>
      <c r="N9" s="12">
        <f t="shared" si="0"/>
        <v>130</v>
      </c>
      <c r="P9" s="12">
        <v>621</v>
      </c>
      <c r="Q9" s="12">
        <v>186</v>
      </c>
      <c r="R9" s="12">
        <v>48</v>
      </c>
      <c r="T9" s="12">
        <v>2992</v>
      </c>
      <c r="U9" s="12">
        <v>847</v>
      </c>
      <c r="V9" s="12">
        <v>237</v>
      </c>
      <c r="X9" s="12">
        <v>793</v>
      </c>
      <c r="Y9" s="12">
        <v>232</v>
      </c>
      <c r="Z9" s="12">
        <v>65</v>
      </c>
      <c r="AB9" s="12">
        <v>311</v>
      </c>
      <c r="AC9" s="12">
        <v>200</v>
      </c>
      <c r="AD9" s="12">
        <v>0</v>
      </c>
      <c r="AF9" s="12">
        <v>4571</v>
      </c>
      <c r="AG9" s="12">
        <v>1311</v>
      </c>
      <c r="AH9" s="12">
        <v>392</v>
      </c>
      <c r="AN9" s="12">
        <f t="shared" si="1"/>
        <v>0.1467940474003307</v>
      </c>
      <c r="AO9" s="12">
        <f t="shared" si="2"/>
        <v>0.13708423997513211</v>
      </c>
      <c r="AP9" s="12">
        <f t="shared" si="3"/>
        <v>0.14908256880733944</v>
      </c>
      <c r="AR9" s="12">
        <f t="shared" si="4"/>
        <v>5.7045746830791839E-2</v>
      </c>
      <c r="AS9" s="12">
        <f t="shared" si="5"/>
        <v>5.7817842710599941E-2</v>
      </c>
      <c r="AT9" s="12">
        <f t="shared" si="6"/>
        <v>5.5045871559633031E-2</v>
      </c>
      <c r="AV9" s="12">
        <f t="shared" si="7"/>
        <v>0.27484842917508728</v>
      </c>
      <c r="AW9" s="12">
        <f t="shared" si="8"/>
        <v>0.26328877836493625</v>
      </c>
      <c r="AX9" s="12">
        <f t="shared" si="9"/>
        <v>0.27178899082568808</v>
      </c>
      <c r="AZ9" s="12">
        <f t="shared" si="10"/>
        <v>7.2845857064119057E-2</v>
      </c>
      <c r="BA9" s="12">
        <f t="shared" si="11"/>
        <v>7.2116879079888091E-2</v>
      </c>
      <c r="BB9" s="12">
        <f t="shared" si="12"/>
        <v>7.4541284403669722E-2</v>
      </c>
      <c r="BD9" s="12">
        <f t="shared" si="13"/>
        <v>2.8568803968399781E-2</v>
      </c>
      <c r="BE9" s="12">
        <f t="shared" si="14"/>
        <v>6.2169723344731115E-2</v>
      </c>
      <c r="BF9" s="12">
        <f t="shared" si="15"/>
        <v>0</v>
      </c>
      <c r="BH9" s="12">
        <f t="shared" si="16"/>
        <v>0.41989711556127135</v>
      </c>
      <c r="BI9" s="12">
        <f t="shared" si="17"/>
        <v>0.40752253652471249</v>
      </c>
      <c r="BJ9" s="12">
        <f t="shared" si="18"/>
        <v>0.44954128440366975</v>
      </c>
      <c r="BL9" s="12">
        <f t="shared" si="19"/>
        <v>0</v>
      </c>
      <c r="BM9" s="12">
        <f t="shared" si="20"/>
        <v>0</v>
      </c>
      <c r="BN9" s="12">
        <f t="shared" si="21"/>
        <v>0</v>
      </c>
    </row>
    <row r="10" spans="1:66" x14ac:dyDescent="0.15">
      <c r="A10" s="12">
        <v>4</v>
      </c>
      <c r="B10" s="12">
        <f>D10-37</f>
        <v>3</v>
      </c>
      <c r="C10" s="15">
        <v>4</v>
      </c>
      <c r="D10" s="12">
        <v>40</v>
      </c>
      <c r="E10" s="12">
        <v>33</v>
      </c>
      <c r="F10" s="12">
        <v>11590</v>
      </c>
      <c r="G10" s="12">
        <v>3413</v>
      </c>
      <c r="H10" s="12">
        <v>920</v>
      </c>
      <c r="I10" s="12">
        <v>34236</v>
      </c>
      <c r="L10" s="12">
        <v>1699</v>
      </c>
      <c r="M10" s="12">
        <v>487</v>
      </c>
      <c r="N10" s="12">
        <v>139</v>
      </c>
      <c r="P10" s="12">
        <v>621</v>
      </c>
      <c r="Q10" s="12">
        <v>186</v>
      </c>
      <c r="R10" s="12">
        <v>48</v>
      </c>
      <c r="T10" s="12">
        <v>3370</v>
      </c>
      <c r="U10" s="12">
        <v>938</v>
      </c>
      <c r="V10" s="12">
        <v>261</v>
      </c>
      <c r="X10" s="12">
        <v>877</v>
      </c>
      <c r="Y10" s="12">
        <v>251</v>
      </c>
      <c r="Z10" s="12">
        <v>68</v>
      </c>
      <c r="AB10" s="12">
        <v>311</v>
      </c>
      <c r="AC10" s="12">
        <v>200</v>
      </c>
      <c r="AD10" s="12">
        <v>0</v>
      </c>
      <c r="AF10" s="12">
        <v>4712</v>
      </c>
      <c r="AG10" s="12">
        <v>1351</v>
      </c>
      <c r="AH10" s="12">
        <v>404</v>
      </c>
      <c r="AN10" s="12">
        <f t="shared" ref="AN10:AN11" si="22">L10/$F10</f>
        <v>0.14659188955996549</v>
      </c>
      <c r="AO10" s="12">
        <f t="shared" ref="AO10:AO11" si="23">M10/$G10</f>
        <v>0.14268971579255788</v>
      </c>
      <c r="AP10" s="12">
        <f t="shared" ref="AP10:AP11" si="24">N10/$H10</f>
        <v>0.15108695652173912</v>
      </c>
      <c r="AR10" s="12">
        <f t="shared" ref="AR10:AR11" si="25">P10/$F10</f>
        <v>5.3580672993960313E-2</v>
      </c>
      <c r="AS10" s="12">
        <f t="shared" ref="AS10:AS11" si="26">Q10/$G10</f>
        <v>5.4497509522414299E-2</v>
      </c>
      <c r="AT10" s="12">
        <f t="shared" ref="AT10:AT11" si="27">R10/$H10</f>
        <v>5.2173913043478258E-2</v>
      </c>
      <c r="AV10" s="12">
        <f t="shared" ref="AV10:AV11" si="28">T10/$F10</f>
        <v>0.29076790336496983</v>
      </c>
      <c r="AW10" s="12">
        <f t="shared" ref="AW10:AW11" si="29">U10/$G10</f>
        <v>0.27483152651626136</v>
      </c>
      <c r="AX10" s="12">
        <f t="shared" ref="AX10:AX11" si="30">V10/$H10</f>
        <v>0.28369565217391307</v>
      </c>
      <c r="AZ10" s="12">
        <f t="shared" ref="AZ10:AZ11" si="31">X10/$F10</f>
        <v>7.5668679896462462E-2</v>
      </c>
      <c r="BA10" s="12">
        <f t="shared" ref="BA10:BA11" si="32">Y10/$G10</f>
        <v>7.3542338118956926E-2</v>
      </c>
      <c r="BB10" s="12">
        <f t="shared" ref="BB10:BB11" si="33">Z10/$H10</f>
        <v>7.3913043478260873E-2</v>
      </c>
      <c r="BD10" s="12">
        <f t="shared" ref="BD10:BD11" si="34">AB10/$F10</f>
        <v>2.6833477135461605E-2</v>
      </c>
      <c r="BE10" s="12">
        <f t="shared" ref="BE10:BE11" si="35">AC10/$G10</f>
        <v>5.8599472604746558E-2</v>
      </c>
      <c r="BF10" s="12">
        <f t="shared" ref="BF10:BF11" si="36">AD10/$H10</f>
        <v>0</v>
      </c>
      <c r="BH10" s="12">
        <f t="shared" ref="BH10:BH11" si="37">AF10/$F10</f>
        <v>0.40655737704918032</v>
      </c>
      <c r="BI10" s="12">
        <f t="shared" ref="BI10:BI11" si="38">AG10/$G10</f>
        <v>0.395839437445063</v>
      </c>
      <c r="BJ10" s="12">
        <f t="shared" ref="BJ10:BJ11" si="39">AH10/$H10</f>
        <v>0.43913043478260871</v>
      </c>
      <c r="BL10" s="12">
        <f t="shared" si="19"/>
        <v>0</v>
      </c>
      <c r="BM10" s="12">
        <f t="shared" si="20"/>
        <v>0</v>
      </c>
      <c r="BN10" s="12">
        <f t="shared" si="21"/>
        <v>0</v>
      </c>
    </row>
    <row r="11" spans="1:66" x14ac:dyDescent="0.15">
      <c r="A11" s="12">
        <v>4</v>
      </c>
      <c r="B11" s="12">
        <v>6</v>
      </c>
      <c r="C11" s="19">
        <v>4</v>
      </c>
      <c r="D11" s="12">
        <v>43</v>
      </c>
      <c r="E11" s="12">
        <v>35</v>
      </c>
      <c r="F11" s="12">
        <v>14157</v>
      </c>
      <c r="G11" s="12">
        <v>4225</v>
      </c>
      <c r="H11" s="12">
        <v>1135</v>
      </c>
      <c r="I11" s="12">
        <v>42139</v>
      </c>
      <c r="L11" s="12">
        <v>1931</v>
      </c>
      <c r="M11" s="12">
        <v>555</v>
      </c>
      <c r="N11" s="12">
        <v>158</v>
      </c>
      <c r="P11" s="12">
        <v>803</v>
      </c>
      <c r="Q11" s="12">
        <v>241</v>
      </c>
      <c r="R11" s="12">
        <v>63</v>
      </c>
      <c r="T11" s="12">
        <v>3716</v>
      </c>
      <c r="U11" s="12">
        <v>1061</v>
      </c>
      <c r="V11" s="12">
        <v>291</v>
      </c>
      <c r="X11" s="12">
        <v>979</v>
      </c>
      <c r="Y11" s="12">
        <v>274</v>
      </c>
      <c r="Z11" s="12">
        <v>71</v>
      </c>
      <c r="AB11" s="12">
        <v>311</v>
      </c>
      <c r="AC11" s="12">
        <v>200</v>
      </c>
      <c r="AD11" s="12">
        <v>0</v>
      </c>
      <c r="AF11" s="12">
        <v>5744</v>
      </c>
      <c r="AG11" s="12">
        <v>1663</v>
      </c>
      <c r="AH11" s="12">
        <v>493</v>
      </c>
      <c r="AJ11" s="12">
        <v>673</v>
      </c>
      <c r="AK11" s="12">
        <v>231</v>
      </c>
      <c r="AL11" s="12">
        <v>59</v>
      </c>
      <c r="AN11" s="12">
        <f t="shared" si="22"/>
        <v>0.13639895458077275</v>
      </c>
      <c r="AO11" s="12">
        <f t="shared" si="23"/>
        <v>0.13136094674556212</v>
      </c>
      <c r="AP11" s="12">
        <f t="shared" si="24"/>
        <v>0.13920704845814977</v>
      </c>
      <c r="AR11" s="12">
        <f t="shared" si="25"/>
        <v>5.672105672105672E-2</v>
      </c>
      <c r="AS11" s="12">
        <f t="shared" si="26"/>
        <v>5.7041420118343192E-2</v>
      </c>
      <c r="AT11" s="12">
        <f t="shared" si="27"/>
        <v>5.5506607929515416E-2</v>
      </c>
      <c r="AV11" s="12">
        <f t="shared" si="28"/>
        <v>0.26248498975771706</v>
      </c>
      <c r="AW11" s="12">
        <f t="shared" si="29"/>
        <v>0.2511242603550296</v>
      </c>
      <c r="AX11" s="12">
        <f t="shared" si="30"/>
        <v>0.25638766519823791</v>
      </c>
      <c r="AZ11" s="12">
        <f t="shared" si="31"/>
        <v>6.9153069153069152E-2</v>
      </c>
      <c r="BA11" s="12">
        <f t="shared" si="32"/>
        <v>6.4852071005917153E-2</v>
      </c>
      <c r="BB11" s="12">
        <f t="shared" si="33"/>
        <v>6.255506607929516E-2</v>
      </c>
      <c r="BD11" s="12">
        <f t="shared" si="34"/>
        <v>2.1967931058840151E-2</v>
      </c>
      <c r="BE11" s="12">
        <f t="shared" si="35"/>
        <v>4.7337278106508875E-2</v>
      </c>
      <c r="BF11" s="12">
        <f t="shared" si="36"/>
        <v>0</v>
      </c>
      <c r="BH11" s="12">
        <f t="shared" si="37"/>
        <v>0.40573567846295117</v>
      </c>
      <c r="BI11" s="12">
        <f t="shared" si="38"/>
        <v>0.39360946745562131</v>
      </c>
      <c r="BJ11" s="12">
        <f t="shared" si="39"/>
        <v>0.43436123348017619</v>
      </c>
      <c r="BL11" s="12">
        <f>AJ11/$F11</f>
        <v>4.7538320265592994E-2</v>
      </c>
      <c r="BM11" s="12">
        <f t="shared" si="20"/>
        <v>5.4674556213017748E-2</v>
      </c>
      <c r="BN11" s="12">
        <f t="shared" si="21"/>
        <v>5.1982378854625554E-2</v>
      </c>
    </row>
    <row r="12" spans="1:66" x14ac:dyDescent="0.15">
      <c r="A12" s="12">
        <v>4</v>
      </c>
      <c r="B12" s="12">
        <f>D12-37</f>
        <v>6</v>
      </c>
      <c r="C12" s="15">
        <v>5</v>
      </c>
      <c r="D12" s="12">
        <v>43</v>
      </c>
      <c r="E12" s="12">
        <v>36</v>
      </c>
      <c r="F12" s="12">
        <v>15560</v>
      </c>
      <c r="G12" s="12">
        <v>4673</v>
      </c>
      <c r="H12" s="12">
        <v>1238</v>
      </c>
      <c r="I12" s="12">
        <v>46304</v>
      </c>
      <c r="L12" s="12">
        <v>2056</v>
      </c>
      <c r="M12" s="12">
        <v>591</v>
      </c>
      <c r="N12" s="12">
        <v>169</v>
      </c>
      <c r="P12" s="12">
        <v>803</v>
      </c>
      <c r="Q12" s="12">
        <v>241</v>
      </c>
      <c r="R12" s="12">
        <v>63</v>
      </c>
      <c r="T12" s="12">
        <v>3868</v>
      </c>
      <c r="U12" s="12">
        <v>1113</v>
      </c>
      <c r="V12" s="12">
        <v>305</v>
      </c>
      <c r="X12" s="12">
        <v>1033</v>
      </c>
      <c r="Y12" s="12">
        <v>339</v>
      </c>
      <c r="Z12" s="12">
        <v>76</v>
      </c>
      <c r="AB12" s="12">
        <v>311</v>
      </c>
      <c r="AC12" s="12">
        <v>200</v>
      </c>
      <c r="AD12" s="12">
        <v>0</v>
      </c>
      <c r="AF12" s="12">
        <v>6478</v>
      </c>
      <c r="AG12" s="12">
        <v>1867</v>
      </c>
      <c r="AH12" s="12">
        <v>557</v>
      </c>
      <c r="AJ12" s="12">
        <v>1011</v>
      </c>
      <c r="AK12" s="12">
        <v>322</v>
      </c>
      <c r="AL12" s="12">
        <v>68</v>
      </c>
      <c r="AN12" s="12">
        <f t="shared" ref="AN12:AN13" si="40">L12/$F12</f>
        <v>0.13213367609254498</v>
      </c>
      <c r="AO12" s="12">
        <f t="shared" ref="AO12:AO13" si="41">M12/$G12</f>
        <v>0.12647121763321206</v>
      </c>
      <c r="AP12" s="12">
        <f t="shared" ref="AP12:AP13" si="42">N12/$H12</f>
        <v>0.13651050080775445</v>
      </c>
      <c r="AR12" s="12">
        <f t="shared" ref="AR12:AR13" si="43">P12/$F12</f>
        <v>5.1606683804627247E-2</v>
      </c>
      <c r="AS12" s="12">
        <f t="shared" ref="AS12:AS13" si="44">Q12/$G12</f>
        <v>5.1572865396961265E-2</v>
      </c>
      <c r="AT12" s="12">
        <f t="shared" ref="AT12:AT13" si="45">R12/$H12</f>
        <v>5.0888529886914377E-2</v>
      </c>
      <c r="AV12" s="12">
        <f t="shared" ref="AV12:AV13" si="46">T12/$F12</f>
        <v>0.24858611825192803</v>
      </c>
      <c r="AW12" s="12">
        <f t="shared" ref="AW12:AW13" si="47">U12/$G12</f>
        <v>0.23817676011127756</v>
      </c>
      <c r="AX12" s="12">
        <f t="shared" ref="AX12:AX13" si="48">V12/$H12</f>
        <v>0.24636510500807754</v>
      </c>
      <c r="AZ12" s="12">
        <f t="shared" ref="AZ12:AZ13" si="49">X12/$F12</f>
        <v>6.6388174807197942E-2</v>
      </c>
      <c r="BA12" s="12">
        <f t="shared" ref="BA12:BA13" si="50">Y12/$G12</f>
        <v>7.2544404023111492E-2</v>
      </c>
      <c r="BB12" s="12">
        <f t="shared" ref="BB12:BB13" si="51">Z12/$H12</f>
        <v>6.1389337641357025E-2</v>
      </c>
      <c r="BD12" s="12">
        <f t="shared" ref="BD12:BD13" si="52">AB12/$F12</f>
        <v>1.9987146529562981E-2</v>
      </c>
      <c r="BE12" s="12">
        <f t="shared" ref="BE12:BE13" si="53">AC12/$G12</f>
        <v>4.2799058420714742E-2</v>
      </c>
      <c r="BF12" s="12">
        <f t="shared" ref="BF12:BF13" si="54">AD12/$H12</f>
        <v>0</v>
      </c>
      <c r="BH12" s="12">
        <f t="shared" ref="BH12:BH13" si="55">AF12/$F12</f>
        <v>0.41632390745501285</v>
      </c>
      <c r="BI12" s="12">
        <f t="shared" ref="BI12:BI13" si="56">AG12/$G12</f>
        <v>0.39952921035737216</v>
      </c>
      <c r="BJ12" s="12">
        <f t="shared" ref="BJ12:BJ13" si="57">AH12/$H12</f>
        <v>0.44991922455573508</v>
      </c>
      <c r="BL12" s="12">
        <f t="shared" ref="BL12" si="58">AJ12/$F12</f>
        <v>6.497429305912597E-2</v>
      </c>
      <c r="BM12" s="12">
        <f t="shared" ref="BM12:BM13" si="59">AK12/$G12</f>
        <v>6.8906484057350739E-2</v>
      </c>
      <c r="BN12" s="12">
        <f t="shared" ref="BN12:BN13" si="60">AL12/$H12</f>
        <v>5.492730210016155E-2</v>
      </c>
    </row>
    <row r="13" spans="1:66" x14ac:dyDescent="0.15">
      <c r="A13" s="12">
        <v>4</v>
      </c>
      <c r="B13" s="12">
        <f>D13-37</f>
        <v>10</v>
      </c>
      <c r="C13" s="19">
        <v>5</v>
      </c>
      <c r="D13" s="12">
        <v>47</v>
      </c>
      <c r="E13" s="12">
        <v>38</v>
      </c>
      <c r="F13" s="12">
        <v>17085</v>
      </c>
      <c r="G13" s="12">
        <v>5162</v>
      </c>
      <c r="H13" s="12">
        <v>1386</v>
      </c>
      <c r="I13" s="12">
        <v>51261</v>
      </c>
      <c r="L13" s="12">
        <v>2297</v>
      </c>
      <c r="M13" s="12">
        <v>660</v>
      </c>
      <c r="N13" s="12">
        <v>189</v>
      </c>
      <c r="P13" s="12">
        <v>985</v>
      </c>
      <c r="Q13" s="12">
        <v>296</v>
      </c>
      <c r="R13" s="12">
        <v>94</v>
      </c>
      <c r="T13" s="12">
        <v>4414</v>
      </c>
      <c r="U13" s="12">
        <v>1290</v>
      </c>
      <c r="V13" s="12">
        <v>348</v>
      </c>
      <c r="X13" s="12">
        <v>1165</v>
      </c>
      <c r="Y13" s="12">
        <v>414</v>
      </c>
      <c r="Z13" s="12">
        <v>94</v>
      </c>
      <c r="AB13" s="12">
        <v>311</v>
      </c>
      <c r="AC13" s="12">
        <v>200</v>
      </c>
      <c r="AD13" s="12">
        <v>0</v>
      </c>
      <c r="AF13" s="12">
        <v>6859</v>
      </c>
      <c r="AG13" s="12">
        <v>1966</v>
      </c>
      <c r="AH13" s="12">
        <v>589</v>
      </c>
      <c r="AJ13" s="12">
        <v>1054</v>
      </c>
      <c r="AK13" s="12">
        <v>336</v>
      </c>
      <c r="AL13" s="12">
        <v>72</v>
      </c>
      <c r="AN13" s="12">
        <f t="shared" si="40"/>
        <v>0.13444541995902839</v>
      </c>
      <c r="AO13" s="12">
        <f t="shared" si="41"/>
        <v>0.12785741960480435</v>
      </c>
      <c r="AP13" s="12">
        <f t="shared" si="42"/>
        <v>0.13636363636363635</v>
      </c>
      <c r="AR13" s="12">
        <f t="shared" si="43"/>
        <v>5.765291191103307E-2</v>
      </c>
      <c r="AS13" s="12">
        <f t="shared" si="44"/>
        <v>5.734211545912437E-2</v>
      </c>
      <c r="AT13" s="12">
        <f t="shared" si="45"/>
        <v>6.7821067821067824E-2</v>
      </c>
      <c r="AV13" s="12">
        <f t="shared" si="46"/>
        <v>0.25835528241147204</v>
      </c>
      <c r="AW13" s="12">
        <f t="shared" si="47"/>
        <v>0.24990313831848121</v>
      </c>
      <c r="AX13" s="12">
        <f t="shared" si="48"/>
        <v>0.25108225108225107</v>
      </c>
      <c r="AZ13" s="12">
        <f t="shared" si="49"/>
        <v>6.8188469417617789E-2</v>
      </c>
      <c r="BA13" s="12">
        <f t="shared" si="50"/>
        <v>8.0201472297559084E-2</v>
      </c>
      <c r="BB13" s="12">
        <f t="shared" si="51"/>
        <v>6.7821067821067824E-2</v>
      </c>
      <c r="BD13" s="12">
        <f t="shared" si="52"/>
        <v>1.820310213637694E-2</v>
      </c>
      <c r="BE13" s="12">
        <f t="shared" si="53"/>
        <v>3.8744672607516469E-2</v>
      </c>
      <c r="BF13" s="12">
        <f t="shared" si="54"/>
        <v>0</v>
      </c>
      <c r="BH13" s="12">
        <f t="shared" si="55"/>
        <v>0.40146327187591452</v>
      </c>
      <c r="BI13" s="12">
        <f t="shared" si="56"/>
        <v>0.38086013173188688</v>
      </c>
      <c r="BJ13" s="12">
        <f t="shared" si="57"/>
        <v>0.42496392496392499</v>
      </c>
      <c r="BL13" s="12">
        <f>AJ13/$F13</f>
        <v>6.1691542288557215E-2</v>
      </c>
      <c r="BM13" s="12">
        <f t="shared" si="59"/>
        <v>6.509104998062766E-2</v>
      </c>
      <c r="BN13" s="12">
        <f t="shared" si="60"/>
        <v>5.1948051948051951E-2</v>
      </c>
    </row>
    <row r="18" spans="1:66" x14ac:dyDescent="0.15">
      <c r="AN18" s="18" t="s">
        <v>340</v>
      </c>
    </row>
    <row r="19" spans="1:66" x14ac:dyDescent="0.15">
      <c r="L19" s="12" t="s">
        <v>380</v>
      </c>
      <c r="P19" s="12" t="s">
        <v>381</v>
      </c>
      <c r="T19" s="12" t="s">
        <v>382</v>
      </c>
      <c r="X19" s="12" t="s">
        <v>383</v>
      </c>
      <c r="AB19" s="12" t="s">
        <v>384</v>
      </c>
      <c r="AF19" s="12" t="s">
        <v>385</v>
      </c>
      <c r="AJ19" s="29" t="s">
        <v>558</v>
      </c>
      <c r="AN19" s="12" t="s">
        <v>195</v>
      </c>
      <c r="AR19" s="12" t="s">
        <v>138</v>
      </c>
      <c r="AV19" s="12" t="s">
        <v>103</v>
      </c>
      <c r="AZ19" s="12" t="s">
        <v>140</v>
      </c>
      <c r="BD19" s="12" t="s">
        <v>173</v>
      </c>
      <c r="BH19" s="12" t="s">
        <v>133</v>
      </c>
      <c r="BL19" s="29" t="s">
        <v>556</v>
      </c>
    </row>
    <row r="20" spans="1:66" x14ac:dyDescent="0.15">
      <c r="A20" s="12" t="s">
        <v>386</v>
      </c>
      <c r="B20" s="18" t="s">
        <v>337</v>
      </c>
      <c r="C20" s="12" t="s">
        <v>131</v>
      </c>
      <c r="D20" s="12" t="s">
        <v>387</v>
      </c>
      <c r="E20" s="20" t="s">
        <v>391</v>
      </c>
      <c r="F20" s="12" t="s">
        <v>388</v>
      </c>
      <c r="G20" s="12" t="s">
        <v>389</v>
      </c>
      <c r="H20" s="12" t="s">
        <v>390</v>
      </c>
      <c r="I20" s="20" t="s">
        <v>471</v>
      </c>
      <c r="J20" s="12" t="s">
        <v>341</v>
      </c>
      <c r="L20" s="12" t="s">
        <v>388</v>
      </c>
      <c r="M20" s="12" t="s">
        <v>389</v>
      </c>
      <c r="N20" s="12" t="s">
        <v>390</v>
      </c>
      <c r="P20" s="12" t="s">
        <v>388</v>
      </c>
      <c r="Q20" s="12" t="s">
        <v>389</v>
      </c>
      <c r="R20" s="12" t="s">
        <v>390</v>
      </c>
      <c r="T20" s="12" t="s">
        <v>388</v>
      </c>
      <c r="U20" s="12" t="s">
        <v>389</v>
      </c>
      <c r="V20" s="12" t="s">
        <v>390</v>
      </c>
      <c r="X20" s="12" t="s">
        <v>388</v>
      </c>
      <c r="Y20" s="12" t="s">
        <v>389</v>
      </c>
      <c r="Z20" s="12" t="s">
        <v>390</v>
      </c>
      <c r="AB20" s="12" t="s">
        <v>388</v>
      </c>
      <c r="AC20" s="12" t="s">
        <v>389</v>
      </c>
      <c r="AD20" s="12" t="s">
        <v>390</v>
      </c>
      <c r="AF20" s="12" t="s">
        <v>388</v>
      </c>
      <c r="AG20" s="12" t="s">
        <v>389</v>
      </c>
      <c r="AH20" s="12" t="s">
        <v>390</v>
      </c>
      <c r="AJ20" s="12" t="s">
        <v>142</v>
      </c>
      <c r="AK20" s="12" t="s">
        <v>180</v>
      </c>
      <c r="AL20" s="12" t="s">
        <v>144</v>
      </c>
      <c r="AN20" s="12" t="s">
        <v>142</v>
      </c>
      <c r="AO20" s="12" t="s">
        <v>143</v>
      </c>
      <c r="AP20" s="12" t="s">
        <v>144</v>
      </c>
      <c r="AR20" s="12" t="s">
        <v>142</v>
      </c>
      <c r="AS20" s="12" t="s">
        <v>143</v>
      </c>
      <c r="AT20" s="12" t="s">
        <v>144</v>
      </c>
      <c r="AV20" s="12" t="s">
        <v>142</v>
      </c>
      <c r="AW20" s="12" t="s">
        <v>143</v>
      </c>
      <c r="AX20" s="12" t="s">
        <v>144</v>
      </c>
      <c r="AZ20" s="12" t="s">
        <v>142</v>
      </c>
      <c r="BA20" s="12" t="s">
        <v>143</v>
      </c>
      <c r="BB20" s="12" t="s">
        <v>144</v>
      </c>
      <c r="BD20" s="12" t="s">
        <v>142</v>
      </c>
      <c r="BE20" s="12" t="s">
        <v>143</v>
      </c>
      <c r="BF20" s="12" t="s">
        <v>144</v>
      </c>
      <c r="BH20" s="12" t="s">
        <v>142</v>
      </c>
      <c r="BI20" s="12" t="s">
        <v>143</v>
      </c>
      <c r="BJ20" s="12" t="s">
        <v>144</v>
      </c>
      <c r="BL20" s="12" t="s">
        <v>142</v>
      </c>
      <c r="BM20" s="12" t="s">
        <v>143</v>
      </c>
      <c r="BN20" s="12" t="s">
        <v>144</v>
      </c>
    </row>
    <row r="21" spans="1:66" x14ac:dyDescent="0.15">
      <c r="A21" s="12">
        <v>1</v>
      </c>
      <c r="C21" s="12">
        <v>1</v>
      </c>
      <c r="D21" s="12">
        <v>0</v>
      </c>
      <c r="E21" s="12">
        <v>1</v>
      </c>
      <c r="I21" s="12">
        <v>528</v>
      </c>
      <c r="L21" s="12">
        <v>250</v>
      </c>
      <c r="M21" s="12">
        <v>67</v>
      </c>
      <c r="N21" s="12">
        <v>0</v>
      </c>
    </row>
    <row r="22" spans="1:66" x14ac:dyDescent="0.15">
      <c r="A22" s="12">
        <v>1</v>
      </c>
      <c r="B22" s="12">
        <v>1</v>
      </c>
      <c r="C22" s="12">
        <v>1</v>
      </c>
      <c r="D22" s="12">
        <v>1</v>
      </c>
      <c r="E22" s="12">
        <v>2</v>
      </c>
      <c r="I22" s="12">
        <v>562</v>
      </c>
      <c r="L22" s="12">
        <v>265</v>
      </c>
      <c r="M22" s="12">
        <v>73</v>
      </c>
      <c r="N22" s="12">
        <v>0</v>
      </c>
    </row>
    <row r="23" spans="1:66" x14ac:dyDescent="0.15">
      <c r="A23" s="12">
        <v>1</v>
      </c>
      <c r="B23" s="12">
        <v>2</v>
      </c>
      <c r="C23" s="12">
        <v>1</v>
      </c>
      <c r="D23" s="12">
        <v>2</v>
      </c>
      <c r="E23" s="12">
        <v>3</v>
      </c>
      <c r="I23" s="12">
        <v>594</v>
      </c>
      <c r="L23" s="12">
        <v>280</v>
      </c>
      <c r="M23" s="12">
        <v>79</v>
      </c>
      <c r="N23" s="12">
        <v>0</v>
      </c>
    </row>
    <row r="24" spans="1:66" x14ac:dyDescent="0.15">
      <c r="A24" s="12">
        <v>1</v>
      </c>
      <c r="B24" s="12">
        <v>3</v>
      </c>
      <c r="C24" s="12">
        <v>1</v>
      </c>
      <c r="D24" s="12">
        <v>3</v>
      </c>
      <c r="E24" s="12">
        <v>4</v>
      </c>
      <c r="I24" s="12">
        <v>650</v>
      </c>
      <c r="L24" s="12">
        <v>295</v>
      </c>
      <c r="M24" s="12">
        <v>85</v>
      </c>
      <c r="N24" s="12">
        <v>0</v>
      </c>
      <c r="P24" s="12">
        <v>16</v>
      </c>
      <c r="Q24" s="12">
        <v>2</v>
      </c>
      <c r="R24" s="12">
        <v>0</v>
      </c>
    </row>
    <row r="25" spans="1:66" x14ac:dyDescent="0.15">
      <c r="A25" s="12">
        <v>1</v>
      </c>
      <c r="B25" s="12">
        <v>4</v>
      </c>
      <c r="C25" s="12">
        <v>1</v>
      </c>
      <c r="D25" s="12">
        <v>4</v>
      </c>
      <c r="E25" s="12">
        <v>5</v>
      </c>
      <c r="F25" s="12">
        <v>326</v>
      </c>
      <c r="G25" s="12">
        <v>93</v>
      </c>
      <c r="H25" s="12">
        <v>0</v>
      </c>
      <c r="I25" s="12">
        <v>683</v>
      </c>
      <c r="L25" s="12">
        <v>310</v>
      </c>
      <c r="M25" s="12">
        <v>91</v>
      </c>
      <c r="N25" s="12">
        <v>0</v>
      </c>
      <c r="P25" s="12">
        <v>16</v>
      </c>
      <c r="Q25" s="12">
        <v>2</v>
      </c>
      <c r="R25" s="12">
        <v>0</v>
      </c>
      <c r="AN25" s="24">
        <f t="shared" ref="AN25" si="61">L25/$F25</f>
        <v>0.95092024539877296</v>
      </c>
      <c r="AO25" s="24">
        <f t="shared" ref="AO25" si="62">M25/$G25</f>
        <v>0.978494623655914</v>
      </c>
      <c r="AP25" s="24" t="e">
        <f t="shared" ref="AP25" si="63">N25/$H25</f>
        <v>#DIV/0!</v>
      </c>
      <c r="AQ25" s="24"/>
      <c r="AR25" s="24">
        <f t="shared" ref="AR25" si="64">P25/$F25</f>
        <v>4.9079754601226995E-2</v>
      </c>
      <c r="AS25" s="24">
        <f t="shared" ref="AS25" si="65">Q25/$G25</f>
        <v>2.1505376344086023E-2</v>
      </c>
      <c r="AT25" s="24" t="e">
        <f t="shared" ref="AT25" si="66">R25/$H25</f>
        <v>#DIV/0!</v>
      </c>
      <c r="AU25" s="24"/>
      <c r="AV25" s="24">
        <f t="shared" ref="AV25" si="67">T25/$F25</f>
        <v>0</v>
      </c>
      <c r="AW25" s="24">
        <f t="shared" ref="AW25" si="68">U25/$G25</f>
        <v>0</v>
      </c>
      <c r="AX25" s="24" t="e">
        <f t="shared" ref="AX25" si="69">V25/$H25</f>
        <v>#DIV/0!</v>
      </c>
      <c r="AY25" s="24"/>
      <c r="AZ25" s="24">
        <f t="shared" ref="AZ25" si="70">X25/$F25</f>
        <v>0</v>
      </c>
      <c r="BA25" s="24">
        <f t="shared" ref="BA25" si="71">Y25/$G25</f>
        <v>0</v>
      </c>
      <c r="BB25" s="24" t="e">
        <f t="shared" ref="BB25" si="72">Z25/$H25</f>
        <v>#DIV/0!</v>
      </c>
      <c r="BC25" s="24"/>
      <c r="BD25" s="24">
        <f t="shared" ref="BD25" si="73">AB25/$F25</f>
        <v>0</v>
      </c>
      <c r="BE25" s="24">
        <f t="shared" ref="BE25" si="74">AC25/$G25</f>
        <v>0</v>
      </c>
      <c r="BF25" s="24" t="e">
        <f t="shared" ref="BF25" si="75">AD25/$H25</f>
        <v>#DIV/0!</v>
      </c>
      <c r="BG25" s="24"/>
      <c r="BH25" s="24">
        <f t="shared" ref="BH25" si="76">AF25/$F25</f>
        <v>0</v>
      </c>
      <c r="BI25" s="24">
        <f t="shared" ref="BI25" si="77">AG25/$G25</f>
        <v>0</v>
      </c>
      <c r="BJ25" s="24" t="e">
        <f t="shared" ref="BJ25" si="78">AH25/$H25</f>
        <v>#DIV/0!</v>
      </c>
      <c r="BL25" s="24">
        <f t="shared" ref="BL25:BL52" si="79">AJ25/$F25</f>
        <v>0</v>
      </c>
      <c r="BM25" s="24">
        <f t="shared" ref="BM25:BM52" si="80">AK25/$G25</f>
        <v>0</v>
      </c>
      <c r="BN25" s="24" t="e">
        <f t="shared" ref="BN25:BN52" si="81">AL25/$H25</f>
        <v>#DIV/0!</v>
      </c>
    </row>
    <row r="26" spans="1:66" x14ac:dyDescent="0.15">
      <c r="A26" s="12">
        <v>1</v>
      </c>
      <c r="B26" s="12">
        <v>5</v>
      </c>
      <c r="C26" s="12">
        <v>1</v>
      </c>
      <c r="D26" s="12">
        <v>5</v>
      </c>
      <c r="E26" s="12">
        <v>6</v>
      </c>
      <c r="F26" s="12">
        <v>341</v>
      </c>
      <c r="G26" s="12">
        <v>101</v>
      </c>
      <c r="H26" s="12">
        <v>0</v>
      </c>
      <c r="I26" s="12">
        <v>723</v>
      </c>
      <c r="L26" s="12">
        <v>325</v>
      </c>
      <c r="M26" s="12">
        <v>97</v>
      </c>
      <c r="N26" s="12">
        <v>0</v>
      </c>
      <c r="P26" s="12">
        <v>16</v>
      </c>
      <c r="Q26" s="12">
        <v>4</v>
      </c>
      <c r="R26" s="12">
        <v>0</v>
      </c>
      <c r="AN26" s="24">
        <f t="shared" ref="AN26:AN52" si="82">L26/$F26</f>
        <v>0.95307917888563054</v>
      </c>
      <c r="AO26" s="24">
        <f t="shared" ref="AO26:AO52" si="83">M26/$G26</f>
        <v>0.96039603960396036</v>
      </c>
      <c r="AP26" s="24" t="e">
        <f t="shared" ref="AP26:AP52" si="84">N26/$H26</f>
        <v>#DIV/0!</v>
      </c>
      <c r="AQ26" s="24"/>
      <c r="AR26" s="24">
        <f t="shared" ref="AR26:AR52" si="85">P26/$F26</f>
        <v>4.6920821114369501E-2</v>
      </c>
      <c r="AS26" s="24">
        <f t="shared" ref="AS26:AS52" si="86">Q26/$G26</f>
        <v>3.9603960396039604E-2</v>
      </c>
      <c r="AT26" s="24" t="e">
        <f t="shared" ref="AT26:AT52" si="87">R26/$H26</f>
        <v>#DIV/0!</v>
      </c>
      <c r="AU26" s="24"/>
      <c r="AV26" s="24">
        <f t="shared" ref="AV26:AV52" si="88">T26/$F26</f>
        <v>0</v>
      </c>
      <c r="AW26" s="24">
        <f t="shared" ref="AW26:AW52" si="89">U26/$G26</f>
        <v>0</v>
      </c>
      <c r="AX26" s="24" t="e">
        <f t="shared" ref="AX26:AX52" si="90">V26/$H26</f>
        <v>#DIV/0!</v>
      </c>
      <c r="AY26" s="24"/>
      <c r="AZ26" s="24">
        <f t="shared" ref="AZ26:AZ52" si="91">X26/$F26</f>
        <v>0</v>
      </c>
      <c r="BA26" s="24">
        <f t="shared" ref="BA26:BA52" si="92">Y26/$G26</f>
        <v>0</v>
      </c>
      <c r="BB26" s="24" t="e">
        <f t="shared" ref="BB26:BB52" si="93">Z26/$H26</f>
        <v>#DIV/0!</v>
      </c>
      <c r="BC26" s="24"/>
      <c r="BD26" s="24">
        <f t="shared" ref="BD26:BD52" si="94">AB26/$F26</f>
        <v>0</v>
      </c>
      <c r="BE26" s="24">
        <f t="shared" ref="BE26:BE52" si="95">AC26/$G26</f>
        <v>0</v>
      </c>
      <c r="BF26" s="24" t="e">
        <f t="shared" ref="BF26:BF52" si="96">AD26/$H26</f>
        <v>#DIV/0!</v>
      </c>
      <c r="BG26" s="24"/>
      <c r="BH26" s="24">
        <f t="shared" ref="BH26:BH52" si="97">AF26/$F26</f>
        <v>0</v>
      </c>
      <c r="BI26" s="24">
        <f t="shared" ref="BI26:BI52" si="98">AG26/$G26</f>
        <v>0</v>
      </c>
      <c r="BJ26" s="24" t="e">
        <f t="shared" ref="BJ26:BJ52" si="99">AH26/$H26</f>
        <v>#DIV/0!</v>
      </c>
      <c r="BL26" s="24">
        <f t="shared" si="79"/>
        <v>0</v>
      </c>
      <c r="BM26" s="24">
        <f t="shared" si="80"/>
        <v>0</v>
      </c>
      <c r="BN26" s="24" t="e">
        <f t="shared" si="81"/>
        <v>#DIV/0!</v>
      </c>
    </row>
    <row r="27" spans="1:66" x14ac:dyDescent="0.15">
      <c r="A27" s="12">
        <v>1</v>
      </c>
      <c r="B27" s="12">
        <v>6</v>
      </c>
      <c r="C27" s="12">
        <v>1</v>
      </c>
      <c r="D27" s="12">
        <v>6</v>
      </c>
      <c r="E27" s="12">
        <v>7</v>
      </c>
      <c r="F27" s="12">
        <v>403</v>
      </c>
      <c r="G27" s="12">
        <v>119</v>
      </c>
      <c r="H27" s="12">
        <v>1</v>
      </c>
      <c r="I27" s="12">
        <v>859</v>
      </c>
      <c r="J27" s="12" t="s">
        <v>343</v>
      </c>
      <c r="L27" s="12">
        <v>341</v>
      </c>
      <c r="M27" s="12">
        <v>102</v>
      </c>
      <c r="N27" s="12">
        <v>0</v>
      </c>
      <c r="P27" s="12">
        <v>32</v>
      </c>
      <c r="Q27" s="12">
        <v>4</v>
      </c>
      <c r="R27" s="12">
        <v>0</v>
      </c>
      <c r="T27" s="12">
        <v>30</v>
      </c>
      <c r="U27" s="12">
        <v>13</v>
      </c>
      <c r="V27" s="12">
        <v>1</v>
      </c>
      <c r="AN27" s="24">
        <f t="shared" si="82"/>
        <v>0.84615384615384615</v>
      </c>
      <c r="AO27" s="24">
        <f t="shared" si="83"/>
        <v>0.8571428571428571</v>
      </c>
      <c r="AP27" s="24">
        <f t="shared" si="84"/>
        <v>0</v>
      </c>
      <c r="AQ27" s="24"/>
      <c r="AR27" s="24">
        <f t="shared" si="85"/>
        <v>7.9404466501240695E-2</v>
      </c>
      <c r="AS27" s="24">
        <f t="shared" si="86"/>
        <v>3.3613445378151259E-2</v>
      </c>
      <c r="AT27" s="24">
        <f t="shared" si="87"/>
        <v>0</v>
      </c>
      <c r="AU27" s="24"/>
      <c r="AV27" s="24">
        <f t="shared" si="88"/>
        <v>7.4441687344913146E-2</v>
      </c>
      <c r="AW27" s="24">
        <f t="shared" si="89"/>
        <v>0.1092436974789916</v>
      </c>
      <c r="AX27" s="24">
        <f t="shared" si="90"/>
        <v>1</v>
      </c>
      <c r="AY27" s="24"/>
      <c r="AZ27" s="24">
        <f t="shared" si="91"/>
        <v>0</v>
      </c>
      <c r="BA27" s="24">
        <f t="shared" si="92"/>
        <v>0</v>
      </c>
      <c r="BB27" s="24">
        <f t="shared" si="93"/>
        <v>0</v>
      </c>
      <c r="BC27" s="24"/>
      <c r="BD27" s="24">
        <f t="shared" si="94"/>
        <v>0</v>
      </c>
      <c r="BE27" s="24">
        <f t="shared" si="95"/>
        <v>0</v>
      </c>
      <c r="BF27" s="24">
        <f t="shared" si="96"/>
        <v>0</v>
      </c>
      <c r="BG27" s="24"/>
      <c r="BH27" s="24">
        <f t="shared" si="97"/>
        <v>0</v>
      </c>
      <c r="BI27" s="24">
        <f t="shared" si="98"/>
        <v>0</v>
      </c>
      <c r="BJ27" s="24">
        <f t="shared" si="99"/>
        <v>0</v>
      </c>
      <c r="BL27" s="24">
        <f t="shared" si="79"/>
        <v>0</v>
      </c>
      <c r="BM27" s="24">
        <f t="shared" si="80"/>
        <v>0</v>
      </c>
      <c r="BN27" s="24">
        <f t="shared" si="81"/>
        <v>0</v>
      </c>
    </row>
    <row r="28" spans="1:66" x14ac:dyDescent="0.15">
      <c r="A28" s="12">
        <v>1</v>
      </c>
      <c r="B28" s="12">
        <v>7</v>
      </c>
      <c r="C28" s="12">
        <v>1</v>
      </c>
      <c r="D28" s="12">
        <v>7</v>
      </c>
      <c r="E28" s="12">
        <v>8</v>
      </c>
      <c r="F28" s="12">
        <v>426</v>
      </c>
      <c r="G28" s="12">
        <v>141</v>
      </c>
      <c r="H28" s="12">
        <v>1</v>
      </c>
      <c r="I28" s="12">
        <v>963</v>
      </c>
      <c r="J28" s="12" t="s">
        <v>349</v>
      </c>
      <c r="L28" s="12">
        <v>356</v>
      </c>
      <c r="M28" s="12">
        <v>107</v>
      </c>
      <c r="N28" s="12">
        <v>0</v>
      </c>
      <c r="P28" s="12">
        <v>32</v>
      </c>
      <c r="Q28" s="12">
        <v>9</v>
      </c>
      <c r="R28" s="12">
        <v>0</v>
      </c>
      <c r="T28" s="12">
        <v>38</v>
      </c>
      <c r="U28" s="12">
        <v>25</v>
      </c>
      <c r="V28" s="12">
        <v>1</v>
      </c>
      <c r="AN28" s="24">
        <f t="shared" si="82"/>
        <v>0.83568075117370888</v>
      </c>
      <c r="AO28" s="24">
        <f t="shared" si="83"/>
        <v>0.75886524822695034</v>
      </c>
      <c r="AP28" s="24">
        <f t="shared" si="84"/>
        <v>0</v>
      </c>
      <c r="AQ28" s="24"/>
      <c r="AR28" s="24">
        <f t="shared" si="85"/>
        <v>7.5117370892018781E-2</v>
      </c>
      <c r="AS28" s="24">
        <f t="shared" si="86"/>
        <v>6.3829787234042548E-2</v>
      </c>
      <c r="AT28" s="24">
        <f t="shared" si="87"/>
        <v>0</v>
      </c>
      <c r="AU28" s="24"/>
      <c r="AV28" s="24">
        <f t="shared" si="88"/>
        <v>8.9201877934272297E-2</v>
      </c>
      <c r="AW28" s="24">
        <f t="shared" si="89"/>
        <v>0.1773049645390071</v>
      </c>
      <c r="AX28" s="24">
        <f t="shared" si="90"/>
        <v>1</v>
      </c>
      <c r="AY28" s="24"/>
      <c r="AZ28" s="24">
        <f t="shared" si="91"/>
        <v>0</v>
      </c>
      <c r="BA28" s="24">
        <f t="shared" si="92"/>
        <v>0</v>
      </c>
      <c r="BB28" s="24">
        <f t="shared" si="93"/>
        <v>0</v>
      </c>
      <c r="BC28" s="24"/>
      <c r="BD28" s="24">
        <f t="shared" si="94"/>
        <v>0</v>
      </c>
      <c r="BE28" s="24">
        <f t="shared" si="95"/>
        <v>0</v>
      </c>
      <c r="BF28" s="24">
        <f t="shared" si="96"/>
        <v>0</v>
      </c>
      <c r="BG28" s="24"/>
      <c r="BH28" s="24">
        <f t="shared" si="97"/>
        <v>0</v>
      </c>
      <c r="BI28" s="24">
        <f t="shared" si="98"/>
        <v>0</v>
      </c>
      <c r="BJ28" s="24">
        <f t="shared" si="99"/>
        <v>0</v>
      </c>
      <c r="BL28" s="24">
        <f t="shared" si="79"/>
        <v>0</v>
      </c>
      <c r="BM28" s="24">
        <f t="shared" si="80"/>
        <v>0</v>
      </c>
      <c r="BN28" s="24">
        <f t="shared" si="81"/>
        <v>0</v>
      </c>
    </row>
    <row r="29" spans="1:66" x14ac:dyDescent="0.15">
      <c r="A29" s="12">
        <v>1</v>
      </c>
      <c r="B29" s="12">
        <v>8</v>
      </c>
      <c r="C29" s="12">
        <v>1</v>
      </c>
      <c r="D29" s="12">
        <v>8</v>
      </c>
      <c r="E29" s="12">
        <v>9</v>
      </c>
      <c r="F29" s="12">
        <v>493</v>
      </c>
      <c r="G29" s="12">
        <v>166</v>
      </c>
      <c r="H29" s="12">
        <v>5</v>
      </c>
      <c r="I29" s="12">
        <v>1160</v>
      </c>
      <c r="J29" s="12" t="s">
        <v>345</v>
      </c>
      <c r="L29" s="12">
        <v>372</v>
      </c>
      <c r="M29" s="12">
        <v>113</v>
      </c>
      <c r="N29" s="12">
        <v>0</v>
      </c>
      <c r="P29" s="12">
        <v>50</v>
      </c>
      <c r="Q29" s="12">
        <v>9</v>
      </c>
      <c r="R29" s="12">
        <v>0</v>
      </c>
      <c r="T29" s="12">
        <v>71</v>
      </c>
      <c r="U29" s="12">
        <v>44</v>
      </c>
      <c r="V29" s="12">
        <v>5</v>
      </c>
      <c r="AN29" s="24">
        <f t="shared" si="82"/>
        <v>0.75456389452332662</v>
      </c>
      <c r="AO29" s="24">
        <f t="shared" si="83"/>
        <v>0.68072289156626509</v>
      </c>
      <c r="AP29" s="24">
        <f t="shared" si="84"/>
        <v>0</v>
      </c>
      <c r="AQ29" s="24"/>
      <c r="AR29" s="24">
        <f t="shared" si="85"/>
        <v>0.10141987829614604</v>
      </c>
      <c r="AS29" s="24">
        <f t="shared" si="86"/>
        <v>5.4216867469879519E-2</v>
      </c>
      <c r="AT29" s="24">
        <f t="shared" si="87"/>
        <v>0</v>
      </c>
      <c r="AU29" s="24"/>
      <c r="AV29" s="24">
        <f t="shared" si="88"/>
        <v>0.1440162271805274</v>
      </c>
      <c r="AW29" s="24">
        <f t="shared" si="89"/>
        <v>0.26506024096385544</v>
      </c>
      <c r="AX29" s="24">
        <f t="shared" si="90"/>
        <v>1</v>
      </c>
      <c r="AY29" s="24"/>
      <c r="AZ29" s="24">
        <f t="shared" si="91"/>
        <v>0</v>
      </c>
      <c r="BA29" s="24">
        <f t="shared" si="92"/>
        <v>0</v>
      </c>
      <c r="BB29" s="24">
        <f t="shared" si="93"/>
        <v>0</v>
      </c>
      <c r="BC29" s="24"/>
      <c r="BD29" s="24">
        <f t="shared" si="94"/>
        <v>0</v>
      </c>
      <c r="BE29" s="24">
        <f t="shared" si="95"/>
        <v>0</v>
      </c>
      <c r="BF29" s="24">
        <f t="shared" si="96"/>
        <v>0</v>
      </c>
      <c r="BG29" s="24"/>
      <c r="BH29" s="24">
        <f t="shared" si="97"/>
        <v>0</v>
      </c>
      <c r="BI29" s="24">
        <f t="shared" si="98"/>
        <v>0</v>
      </c>
      <c r="BJ29" s="24">
        <f t="shared" si="99"/>
        <v>0</v>
      </c>
      <c r="BL29" s="24">
        <f t="shared" si="79"/>
        <v>0</v>
      </c>
      <c r="BM29" s="24">
        <f t="shared" si="80"/>
        <v>0</v>
      </c>
      <c r="BN29" s="24">
        <f t="shared" si="81"/>
        <v>0</v>
      </c>
    </row>
    <row r="30" spans="1:66" x14ac:dyDescent="0.15">
      <c r="A30" s="12">
        <v>1</v>
      </c>
      <c r="B30" s="12">
        <v>9</v>
      </c>
      <c r="C30" s="12">
        <v>1</v>
      </c>
      <c r="D30" s="12">
        <v>9</v>
      </c>
      <c r="E30" s="12">
        <v>10</v>
      </c>
      <c r="F30" s="12">
        <v>530</v>
      </c>
      <c r="G30" s="12">
        <v>182</v>
      </c>
      <c r="H30" s="12">
        <v>5</v>
      </c>
      <c r="I30" s="12">
        <v>1253</v>
      </c>
      <c r="J30" s="12" t="s">
        <v>347</v>
      </c>
      <c r="L30" s="12">
        <v>388</v>
      </c>
      <c r="M30" s="12">
        <v>118</v>
      </c>
      <c r="N30" s="12">
        <v>0</v>
      </c>
      <c r="P30" s="12">
        <v>50</v>
      </c>
      <c r="Q30" s="12">
        <v>14</v>
      </c>
      <c r="R30" s="12">
        <v>0</v>
      </c>
      <c r="T30" s="12">
        <v>92</v>
      </c>
      <c r="U30" s="12">
        <v>50</v>
      </c>
      <c r="V30" s="12">
        <v>5</v>
      </c>
      <c r="AN30" s="24">
        <f t="shared" si="82"/>
        <v>0.73207547169811316</v>
      </c>
      <c r="AO30" s="24">
        <f t="shared" si="83"/>
        <v>0.64835164835164838</v>
      </c>
      <c r="AP30" s="24">
        <f t="shared" si="84"/>
        <v>0</v>
      </c>
      <c r="AQ30" s="24"/>
      <c r="AR30" s="24">
        <f t="shared" si="85"/>
        <v>9.4339622641509441E-2</v>
      </c>
      <c r="AS30" s="24">
        <f t="shared" si="86"/>
        <v>7.6923076923076927E-2</v>
      </c>
      <c r="AT30" s="24">
        <f t="shared" si="87"/>
        <v>0</v>
      </c>
      <c r="AU30" s="24"/>
      <c r="AV30" s="24">
        <f t="shared" si="88"/>
        <v>0.17358490566037735</v>
      </c>
      <c r="AW30" s="24">
        <f t="shared" si="89"/>
        <v>0.27472527472527475</v>
      </c>
      <c r="AX30" s="24">
        <f t="shared" si="90"/>
        <v>1</v>
      </c>
      <c r="AY30" s="24"/>
      <c r="AZ30" s="24">
        <f t="shared" si="91"/>
        <v>0</v>
      </c>
      <c r="BA30" s="24">
        <f t="shared" si="92"/>
        <v>0</v>
      </c>
      <c r="BB30" s="24">
        <f t="shared" si="93"/>
        <v>0</v>
      </c>
      <c r="BC30" s="24"/>
      <c r="BD30" s="24">
        <f t="shared" si="94"/>
        <v>0</v>
      </c>
      <c r="BE30" s="24">
        <f t="shared" si="95"/>
        <v>0</v>
      </c>
      <c r="BF30" s="24">
        <f t="shared" si="96"/>
        <v>0</v>
      </c>
      <c r="BG30" s="24"/>
      <c r="BH30" s="24">
        <f t="shared" si="97"/>
        <v>0</v>
      </c>
      <c r="BI30" s="24">
        <f t="shared" si="98"/>
        <v>0</v>
      </c>
      <c r="BJ30" s="24">
        <f t="shared" si="99"/>
        <v>0</v>
      </c>
      <c r="BL30" s="24">
        <f t="shared" si="79"/>
        <v>0</v>
      </c>
      <c r="BM30" s="24">
        <f t="shared" si="80"/>
        <v>0</v>
      </c>
      <c r="BN30" s="24">
        <f t="shared" si="81"/>
        <v>0</v>
      </c>
    </row>
    <row r="31" spans="1:66" x14ac:dyDescent="0.15">
      <c r="A31" s="12">
        <v>1</v>
      </c>
      <c r="B31" s="12">
        <v>11</v>
      </c>
      <c r="C31" s="12">
        <v>1</v>
      </c>
      <c r="D31" s="12">
        <v>11</v>
      </c>
      <c r="E31" s="12">
        <v>11</v>
      </c>
      <c r="F31" s="12">
        <v>579</v>
      </c>
      <c r="G31" s="12">
        <v>200</v>
      </c>
      <c r="H31" s="12">
        <v>5</v>
      </c>
      <c r="I31" s="12">
        <v>1369</v>
      </c>
      <c r="J31" s="12" t="s">
        <v>351</v>
      </c>
      <c r="L31" s="12">
        <v>404</v>
      </c>
      <c r="M31" s="12">
        <v>123</v>
      </c>
      <c r="N31" s="12">
        <v>0</v>
      </c>
      <c r="P31" s="12">
        <v>70</v>
      </c>
      <c r="Q31" s="12">
        <v>17</v>
      </c>
      <c r="R31" s="12">
        <v>0</v>
      </c>
      <c r="T31" s="12">
        <v>105</v>
      </c>
      <c r="U31" s="12">
        <v>60</v>
      </c>
      <c r="V31" s="12">
        <v>5</v>
      </c>
      <c r="AN31" s="24">
        <f t="shared" si="82"/>
        <v>0.69775474956822103</v>
      </c>
      <c r="AO31" s="24">
        <f t="shared" si="83"/>
        <v>0.61499999999999999</v>
      </c>
      <c r="AP31" s="24">
        <f t="shared" si="84"/>
        <v>0</v>
      </c>
      <c r="AQ31" s="24"/>
      <c r="AR31" s="24">
        <f t="shared" si="85"/>
        <v>0.12089810017271158</v>
      </c>
      <c r="AS31" s="24">
        <f t="shared" si="86"/>
        <v>8.5000000000000006E-2</v>
      </c>
      <c r="AT31" s="24">
        <f t="shared" si="87"/>
        <v>0</v>
      </c>
      <c r="AU31" s="24"/>
      <c r="AV31" s="24">
        <f t="shared" si="88"/>
        <v>0.18134715025906736</v>
      </c>
      <c r="AW31" s="24">
        <f t="shared" si="89"/>
        <v>0.3</v>
      </c>
      <c r="AX31" s="24">
        <f t="shared" si="90"/>
        <v>1</v>
      </c>
      <c r="AY31" s="24"/>
      <c r="AZ31" s="24">
        <f t="shared" si="91"/>
        <v>0</v>
      </c>
      <c r="BA31" s="24">
        <f t="shared" si="92"/>
        <v>0</v>
      </c>
      <c r="BB31" s="24">
        <f t="shared" si="93"/>
        <v>0</v>
      </c>
      <c r="BC31" s="24"/>
      <c r="BD31" s="24">
        <f t="shared" si="94"/>
        <v>0</v>
      </c>
      <c r="BE31" s="24">
        <f t="shared" si="95"/>
        <v>0</v>
      </c>
      <c r="BF31" s="24">
        <f t="shared" si="96"/>
        <v>0</v>
      </c>
      <c r="BG31" s="24"/>
      <c r="BH31" s="24">
        <f t="shared" si="97"/>
        <v>0</v>
      </c>
      <c r="BI31" s="24">
        <f t="shared" si="98"/>
        <v>0</v>
      </c>
      <c r="BJ31" s="24">
        <f t="shared" si="99"/>
        <v>0</v>
      </c>
      <c r="BL31" s="24">
        <f t="shared" si="79"/>
        <v>0</v>
      </c>
      <c r="BM31" s="24">
        <f t="shared" si="80"/>
        <v>0</v>
      </c>
      <c r="BN31" s="24">
        <f t="shared" si="81"/>
        <v>0</v>
      </c>
    </row>
    <row r="32" spans="1:66" x14ac:dyDescent="0.15">
      <c r="A32" s="12">
        <v>1</v>
      </c>
      <c r="B32" s="12">
        <v>12</v>
      </c>
      <c r="C32" s="12">
        <v>1</v>
      </c>
      <c r="D32" s="12">
        <v>12</v>
      </c>
      <c r="E32" s="12">
        <v>12</v>
      </c>
      <c r="F32" s="12">
        <v>614</v>
      </c>
      <c r="G32" s="12">
        <v>211</v>
      </c>
      <c r="H32" s="12">
        <v>5</v>
      </c>
      <c r="I32" s="12">
        <v>1442</v>
      </c>
      <c r="L32" s="12">
        <v>419</v>
      </c>
      <c r="M32" s="12">
        <v>128</v>
      </c>
      <c r="N32" s="12">
        <v>0</v>
      </c>
      <c r="P32" s="12">
        <v>81</v>
      </c>
      <c r="Q32" s="12">
        <v>17</v>
      </c>
      <c r="R32" s="12">
        <v>0</v>
      </c>
      <c r="T32" s="12">
        <v>114</v>
      </c>
      <c r="U32" s="12">
        <v>66</v>
      </c>
      <c r="V32" s="12">
        <v>5</v>
      </c>
      <c r="AN32" s="24">
        <f t="shared" si="82"/>
        <v>0.6824104234527687</v>
      </c>
      <c r="AO32" s="24">
        <f t="shared" si="83"/>
        <v>0.60663507109004744</v>
      </c>
      <c r="AP32" s="24">
        <f t="shared" si="84"/>
        <v>0</v>
      </c>
      <c r="AQ32" s="24"/>
      <c r="AR32" s="24">
        <f t="shared" si="85"/>
        <v>0.13192182410423453</v>
      </c>
      <c r="AS32" s="24">
        <f t="shared" si="86"/>
        <v>8.0568720379146919E-2</v>
      </c>
      <c r="AT32" s="24">
        <f t="shared" si="87"/>
        <v>0</v>
      </c>
      <c r="AU32" s="24"/>
      <c r="AV32" s="24">
        <f t="shared" si="88"/>
        <v>0.18566775244299674</v>
      </c>
      <c r="AW32" s="24">
        <f t="shared" si="89"/>
        <v>0.3127962085308057</v>
      </c>
      <c r="AX32" s="24">
        <f t="shared" si="90"/>
        <v>1</v>
      </c>
      <c r="AY32" s="24"/>
      <c r="AZ32" s="24">
        <f t="shared" si="91"/>
        <v>0</v>
      </c>
      <c r="BA32" s="24">
        <f t="shared" si="92"/>
        <v>0</v>
      </c>
      <c r="BB32" s="24">
        <f t="shared" si="93"/>
        <v>0</v>
      </c>
      <c r="BC32" s="24"/>
      <c r="BD32" s="24">
        <f t="shared" si="94"/>
        <v>0</v>
      </c>
      <c r="BE32" s="24">
        <f t="shared" si="95"/>
        <v>0</v>
      </c>
      <c r="BF32" s="24">
        <f t="shared" si="96"/>
        <v>0</v>
      </c>
      <c r="BG32" s="24"/>
      <c r="BH32" s="24">
        <f t="shared" si="97"/>
        <v>0</v>
      </c>
      <c r="BI32" s="24">
        <f t="shared" si="98"/>
        <v>0</v>
      </c>
      <c r="BJ32" s="24">
        <f t="shared" si="99"/>
        <v>0</v>
      </c>
      <c r="BL32" s="24">
        <f t="shared" si="79"/>
        <v>0</v>
      </c>
      <c r="BM32" s="24">
        <f t="shared" si="80"/>
        <v>0</v>
      </c>
      <c r="BN32" s="24">
        <f t="shared" si="81"/>
        <v>0</v>
      </c>
    </row>
    <row r="33" spans="1:66" x14ac:dyDescent="0.15">
      <c r="A33" s="12">
        <v>2</v>
      </c>
      <c r="B33" s="12">
        <v>2</v>
      </c>
      <c r="C33" s="12">
        <v>1</v>
      </c>
      <c r="D33" s="12">
        <v>14</v>
      </c>
      <c r="E33" s="12">
        <v>13</v>
      </c>
      <c r="F33" s="12">
        <v>835</v>
      </c>
      <c r="G33" s="12">
        <v>296</v>
      </c>
      <c r="H33" s="12">
        <v>17</v>
      </c>
      <c r="I33" s="12">
        <v>2096</v>
      </c>
      <c r="J33" s="12" t="s">
        <v>353</v>
      </c>
      <c r="L33" s="12">
        <v>438</v>
      </c>
      <c r="M33" s="12">
        <v>135</v>
      </c>
      <c r="N33" s="12">
        <v>0</v>
      </c>
      <c r="P33" s="12">
        <v>93</v>
      </c>
      <c r="Q33" s="12">
        <v>20</v>
      </c>
      <c r="R33" s="12">
        <v>0</v>
      </c>
      <c r="T33" s="12">
        <v>304</v>
      </c>
      <c r="U33" s="12">
        <v>110</v>
      </c>
      <c r="V33" s="12">
        <v>17</v>
      </c>
      <c r="X33" s="12">
        <v>0</v>
      </c>
      <c r="Y33" s="12">
        <v>31</v>
      </c>
      <c r="Z33" s="12">
        <v>0</v>
      </c>
      <c r="AN33" s="24">
        <f t="shared" si="82"/>
        <v>0.5245508982035928</v>
      </c>
      <c r="AO33" s="24">
        <f t="shared" si="83"/>
        <v>0.45608108108108109</v>
      </c>
      <c r="AP33" s="24">
        <f t="shared" si="84"/>
        <v>0</v>
      </c>
      <c r="AQ33" s="24"/>
      <c r="AR33" s="24">
        <f t="shared" si="85"/>
        <v>0.11137724550898204</v>
      </c>
      <c r="AS33" s="24">
        <f t="shared" si="86"/>
        <v>6.7567567567567571E-2</v>
      </c>
      <c r="AT33" s="24">
        <f t="shared" si="87"/>
        <v>0</v>
      </c>
      <c r="AU33" s="24"/>
      <c r="AV33" s="24">
        <f t="shared" si="88"/>
        <v>0.36407185628742517</v>
      </c>
      <c r="AW33" s="24">
        <f t="shared" si="89"/>
        <v>0.3716216216216216</v>
      </c>
      <c r="AX33" s="24">
        <f t="shared" si="90"/>
        <v>1</v>
      </c>
      <c r="AY33" s="24"/>
      <c r="AZ33" s="24">
        <f t="shared" si="91"/>
        <v>0</v>
      </c>
      <c r="BA33" s="24">
        <f t="shared" si="92"/>
        <v>0.10472972972972973</v>
      </c>
      <c r="BB33" s="24">
        <f t="shared" si="93"/>
        <v>0</v>
      </c>
      <c r="BC33" s="24"/>
      <c r="BD33" s="24">
        <f t="shared" si="94"/>
        <v>0</v>
      </c>
      <c r="BE33" s="24">
        <f t="shared" si="95"/>
        <v>0</v>
      </c>
      <c r="BF33" s="24">
        <f t="shared" si="96"/>
        <v>0</v>
      </c>
      <c r="BG33" s="24"/>
      <c r="BH33" s="24">
        <f t="shared" si="97"/>
        <v>0</v>
      </c>
      <c r="BI33" s="24">
        <f t="shared" si="98"/>
        <v>0</v>
      </c>
      <c r="BJ33" s="24">
        <f t="shared" si="99"/>
        <v>0</v>
      </c>
      <c r="BL33" s="24">
        <f t="shared" si="79"/>
        <v>0</v>
      </c>
      <c r="BM33" s="24">
        <f t="shared" si="80"/>
        <v>0</v>
      </c>
      <c r="BN33" s="24">
        <f t="shared" si="81"/>
        <v>0</v>
      </c>
    </row>
    <row r="34" spans="1:66" x14ac:dyDescent="0.15">
      <c r="A34" s="12">
        <v>2</v>
      </c>
      <c r="B34" s="12">
        <v>5</v>
      </c>
      <c r="C34" s="12">
        <v>1</v>
      </c>
      <c r="D34" s="12">
        <v>17</v>
      </c>
      <c r="E34" s="12">
        <v>14</v>
      </c>
      <c r="F34" s="12">
        <v>1079</v>
      </c>
      <c r="G34" s="12">
        <v>355</v>
      </c>
      <c r="H34" s="12">
        <v>42</v>
      </c>
      <c r="I34" s="12">
        <v>2837</v>
      </c>
      <c r="J34" s="12" t="s">
        <v>354</v>
      </c>
      <c r="L34" s="12">
        <v>457</v>
      </c>
      <c r="M34" s="12">
        <v>141</v>
      </c>
      <c r="N34" s="12">
        <v>7</v>
      </c>
      <c r="P34" s="12">
        <v>113</v>
      </c>
      <c r="Q34" s="12">
        <v>25</v>
      </c>
      <c r="R34" s="12">
        <v>2</v>
      </c>
      <c r="T34" s="12">
        <v>509</v>
      </c>
      <c r="U34" s="12">
        <v>158</v>
      </c>
      <c r="V34" s="12">
        <v>33</v>
      </c>
      <c r="X34" s="12">
        <v>0</v>
      </c>
      <c r="Y34" s="12">
        <v>31</v>
      </c>
      <c r="Z34" s="12">
        <v>0</v>
      </c>
      <c r="AN34" s="24">
        <f t="shared" si="82"/>
        <v>0.42354031510658019</v>
      </c>
      <c r="AO34" s="24">
        <f t="shared" si="83"/>
        <v>0.39718309859154932</v>
      </c>
      <c r="AP34" s="24">
        <f t="shared" si="84"/>
        <v>0.16666666666666666</v>
      </c>
      <c r="AQ34" s="24"/>
      <c r="AR34" s="24">
        <f t="shared" si="85"/>
        <v>0.10472659870250231</v>
      </c>
      <c r="AS34" s="24">
        <f t="shared" si="86"/>
        <v>7.0422535211267609E-2</v>
      </c>
      <c r="AT34" s="24">
        <f t="shared" si="87"/>
        <v>4.7619047619047616E-2</v>
      </c>
      <c r="AU34" s="24"/>
      <c r="AV34" s="24">
        <f t="shared" si="88"/>
        <v>0.47173308619091753</v>
      </c>
      <c r="AW34" s="24">
        <f t="shared" si="89"/>
        <v>0.44507042253521129</v>
      </c>
      <c r="AX34" s="24">
        <f t="shared" si="90"/>
        <v>0.7857142857142857</v>
      </c>
      <c r="AY34" s="24"/>
      <c r="AZ34" s="24">
        <f t="shared" si="91"/>
        <v>0</v>
      </c>
      <c r="BA34" s="24">
        <f t="shared" si="92"/>
        <v>8.7323943661971826E-2</v>
      </c>
      <c r="BB34" s="24">
        <f t="shared" si="93"/>
        <v>0</v>
      </c>
      <c r="BC34" s="24"/>
      <c r="BD34" s="24">
        <f t="shared" si="94"/>
        <v>0</v>
      </c>
      <c r="BE34" s="24">
        <f t="shared" si="95"/>
        <v>0</v>
      </c>
      <c r="BF34" s="24">
        <f t="shared" si="96"/>
        <v>0</v>
      </c>
      <c r="BG34" s="24"/>
      <c r="BH34" s="24">
        <f t="shared" si="97"/>
        <v>0</v>
      </c>
      <c r="BI34" s="24">
        <f t="shared" si="98"/>
        <v>0</v>
      </c>
      <c r="BJ34" s="24">
        <f t="shared" si="99"/>
        <v>0</v>
      </c>
      <c r="BL34" s="24">
        <f t="shared" si="79"/>
        <v>0</v>
      </c>
      <c r="BM34" s="24">
        <f t="shared" si="80"/>
        <v>0</v>
      </c>
      <c r="BN34" s="24">
        <f t="shared" si="81"/>
        <v>0</v>
      </c>
    </row>
    <row r="35" spans="1:66" x14ac:dyDescent="0.15">
      <c r="A35" s="12">
        <v>2</v>
      </c>
      <c r="B35" s="12">
        <v>6</v>
      </c>
      <c r="C35" s="12">
        <v>1</v>
      </c>
      <c r="D35" s="12">
        <v>18</v>
      </c>
      <c r="E35" s="12">
        <v>15</v>
      </c>
      <c r="F35" s="12">
        <v>1100</v>
      </c>
      <c r="G35" s="12">
        <v>360</v>
      </c>
      <c r="H35" s="12">
        <v>49</v>
      </c>
      <c r="I35" s="12">
        <v>2837</v>
      </c>
      <c r="L35" s="12">
        <v>478</v>
      </c>
      <c r="M35" s="12">
        <v>146</v>
      </c>
      <c r="N35" s="12">
        <v>14</v>
      </c>
      <c r="P35" s="12">
        <v>113</v>
      </c>
      <c r="Q35" s="12">
        <v>25</v>
      </c>
      <c r="R35" s="12">
        <v>2</v>
      </c>
      <c r="T35" s="12">
        <v>509</v>
      </c>
      <c r="U35" s="12">
        <v>158</v>
      </c>
      <c r="V35" s="12">
        <v>33</v>
      </c>
      <c r="X35" s="12">
        <v>0</v>
      </c>
      <c r="Y35" s="12">
        <v>31</v>
      </c>
      <c r="Z35" s="12">
        <v>0</v>
      </c>
      <c r="AN35" s="24">
        <f t="shared" si="82"/>
        <v>0.43454545454545457</v>
      </c>
      <c r="AO35" s="24">
        <f t="shared" si="83"/>
        <v>0.40555555555555556</v>
      </c>
      <c r="AP35" s="24">
        <f t="shared" si="84"/>
        <v>0.2857142857142857</v>
      </c>
      <c r="AQ35" s="24"/>
      <c r="AR35" s="24">
        <f t="shared" si="85"/>
        <v>0.10272727272727272</v>
      </c>
      <c r="AS35" s="24">
        <f t="shared" si="86"/>
        <v>6.9444444444444448E-2</v>
      </c>
      <c r="AT35" s="24">
        <f t="shared" si="87"/>
        <v>4.0816326530612242E-2</v>
      </c>
      <c r="AU35" s="24"/>
      <c r="AV35" s="24">
        <f t="shared" si="88"/>
        <v>0.46272727272727271</v>
      </c>
      <c r="AW35" s="24">
        <f t="shared" si="89"/>
        <v>0.43888888888888888</v>
      </c>
      <c r="AX35" s="24">
        <f t="shared" si="90"/>
        <v>0.67346938775510201</v>
      </c>
      <c r="AY35" s="24"/>
      <c r="AZ35" s="24">
        <f t="shared" si="91"/>
        <v>0</v>
      </c>
      <c r="BA35" s="24">
        <f t="shared" si="92"/>
        <v>8.611111111111111E-2</v>
      </c>
      <c r="BB35" s="24">
        <f t="shared" si="93"/>
        <v>0</v>
      </c>
      <c r="BC35" s="24"/>
      <c r="BD35" s="24">
        <f t="shared" si="94"/>
        <v>0</v>
      </c>
      <c r="BE35" s="24">
        <f t="shared" si="95"/>
        <v>0</v>
      </c>
      <c r="BF35" s="24">
        <f t="shared" si="96"/>
        <v>0</v>
      </c>
      <c r="BG35" s="24"/>
      <c r="BH35" s="24">
        <f t="shared" si="97"/>
        <v>0</v>
      </c>
      <c r="BI35" s="24">
        <f t="shared" si="98"/>
        <v>0</v>
      </c>
      <c r="BJ35" s="24">
        <f t="shared" si="99"/>
        <v>0</v>
      </c>
      <c r="BL35" s="24">
        <f t="shared" si="79"/>
        <v>0</v>
      </c>
      <c r="BM35" s="24">
        <f t="shared" si="80"/>
        <v>0</v>
      </c>
      <c r="BN35" s="24">
        <f t="shared" si="81"/>
        <v>0</v>
      </c>
    </row>
    <row r="36" spans="1:66" x14ac:dyDescent="0.15">
      <c r="A36" s="12">
        <v>2</v>
      </c>
      <c r="B36" s="12">
        <v>8</v>
      </c>
      <c r="C36" s="12">
        <v>1</v>
      </c>
      <c r="D36" s="12">
        <v>20</v>
      </c>
      <c r="E36" s="12">
        <v>16</v>
      </c>
      <c r="F36" s="12">
        <v>1287</v>
      </c>
      <c r="G36" s="12">
        <v>488</v>
      </c>
      <c r="H36" s="12">
        <v>86</v>
      </c>
      <c r="I36" s="12">
        <v>4021</v>
      </c>
      <c r="J36" s="12" t="s">
        <v>357</v>
      </c>
      <c r="L36" s="12">
        <v>490</v>
      </c>
      <c r="M36" s="12">
        <v>153</v>
      </c>
      <c r="N36" s="12">
        <v>21</v>
      </c>
      <c r="P36" s="12">
        <v>155</v>
      </c>
      <c r="Q36" s="12">
        <v>32</v>
      </c>
      <c r="R36" s="12">
        <v>4</v>
      </c>
      <c r="T36" s="12">
        <v>642</v>
      </c>
      <c r="U36" s="12">
        <v>241</v>
      </c>
      <c r="V36" s="12">
        <v>61</v>
      </c>
      <c r="X36" s="12">
        <v>0</v>
      </c>
      <c r="Y36" s="12">
        <v>62</v>
      </c>
      <c r="Z36" s="12">
        <v>0</v>
      </c>
      <c r="AN36" s="24">
        <f t="shared" si="82"/>
        <v>0.38073038073038074</v>
      </c>
      <c r="AO36" s="24">
        <f t="shared" si="83"/>
        <v>0.31352459016393441</v>
      </c>
      <c r="AP36" s="24">
        <f t="shared" si="84"/>
        <v>0.2441860465116279</v>
      </c>
      <c r="AQ36" s="24"/>
      <c r="AR36" s="24">
        <f t="shared" si="85"/>
        <v>0.12043512043512043</v>
      </c>
      <c r="AS36" s="24">
        <f t="shared" si="86"/>
        <v>6.5573770491803282E-2</v>
      </c>
      <c r="AT36" s="24">
        <f t="shared" si="87"/>
        <v>4.6511627906976744E-2</v>
      </c>
      <c r="AU36" s="24"/>
      <c r="AV36" s="24">
        <f t="shared" si="88"/>
        <v>0.49883449883449882</v>
      </c>
      <c r="AW36" s="24">
        <f t="shared" si="89"/>
        <v>0.49385245901639346</v>
      </c>
      <c r="AX36" s="24">
        <f t="shared" si="90"/>
        <v>0.70930232558139539</v>
      </c>
      <c r="AY36" s="24"/>
      <c r="AZ36" s="24">
        <f t="shared" si="91"/>
        <v>0</v>
      </c>
      <c r="BA36" s="24">
        <f t="shared" si="92"/>
        <v>0.12704918032786885</v>
      </c>
      <c r="BB36" s="24">
        <f t="shared" si="93"/>
        <v>0</v>
      </c>
      <c r="BC36" s="24"/>
      <c r="BD36" s="24">
        <f t="shared" si="94"/>
        <v>0</v>
      </c>
      <c r="BE36" s="24">
        <f t="shared" si="95"/>
        <v>0</v>
      </c>
      <c r="BF36" s="24">
        <f t="shared" si="96"/>
        <v>0</v>
      </c>
      <c r="BG36" s="24"/>
      <c r="BH36" s="24">
        <f t="shared" si="97"/>
        <v>0</v>
      </c>
      <c r="BI36" s="24">
        <f t="shared" si="98"/>
        <v>0</v>
      </c>
      <c r="BJ36" s="24">
        <f t="shared" si="99"/>
        <v>0</v>
      </c>
      <c r="BL36" s="24">
        <f t="shared" si="79"/>
        <v>0</v>
      </c>
      <c r="BM36" s="24">
        <f t="shared" si="80"/>
        <v>0</v>
      </c>
      <c r="BN36" s="24">
        <f t="shared" si="81"/>
        <v>0</v>
      </c>
    </row>
    <row r="37" spans="1:66" x14ac:dyDescent="0.15">
      <c r="A37" s="12">
        <v>2</v>
      </c>
      <c r="B37" s="12">
        <v>8</v>
      </c>
      <c r="C37" s="12">
        <v>1</v>
      </c>
      <c r="D37" s="12">
        <v>20</v>
      </c>
      <c r="E37" s="12">
        <v>17</v>
      </c>
      <c r="F37" s="12">
        <v>1353</v>
      </c>
      <c r="G37" s="12">
        <v>509</v>
      </c>
      <c r="H37" s="12">
        <v>99</v>
      </c>
      <c r="I37" s="12">
        <v>4314</v>
      </c>
      <c r="J37" s="12" t="s">
        <v>358</v>
      </c>
      <c r="L37" s="12">
        <v>506</v>
      </c>
      <c r="M37" s="12">
        <v>158</v>
      </c>
      <c r="N37" s="12">
        <v>28</v>
      </c>
      <c r="P37" s="12">
        <v>155</v>
      </c>
      <c r="Q37" s="12">
        <v>32</v>
      </c>
      <c r="R37" s="12">
        <v>4</v>
      </c>
      <c r="T37" s="12">
        <v>692</v>
      </c>
      <c r="U37" s="12">
        <v>257</v>
      </c>
      <c r="V37" s="12">
        <v>67</v>
      </c>
      <c r="X37" s="12">
        <v>0</v>
      </c>
      <c r="Y37" s="12">
        <v>62</v>
      </c>
      <c r="Z37" s="12">
        <v>0</v>
      </c>
      <c r="AN37" s="24">
        <f t="shared" si="82"/>
        <v>0.37398373983739835</v>
      </c>
      <c r="AO37" s="24">
        <f t="shared" si="83"/>
        <v>0.31041257367387032</v>
      </c>
      <c r="AP37" s="24">
        <f t="shared" si="84"/>
        <v>0.28282828282828282</v>
      </c>
      <c r="AQ37" s="24"/>
      <c r="AR37" s="24">
        <f t="shared" si="85"/>
        <v>0.11456023651145603</v>
      </c>
      <c r="AS37" s="24">
        <f t="shared" si="86"/>
        <v>6.2868369351669937E-2</v>
      </c>
      <c r="AT37" s="24">
        <f t="shared" si="87"/>
        <v>4.0404040404040407E-2</v>
      </c>
      <c r="AU37" s="24"/>
      <c r="AV37" s="24">
        <f t="shared" si="88"/>
        <v>0.51145602365114562</v>
      </c>
      <c r="AW37" s="24">
        <f t="shared" si="89"/>
        <v>0.50491159135559927</v>
      </c>
      <c r="AX37" s="24">
        <f t="shared" si="90"/>
        <v>0.6767676767676768</v>
      </c>
      <c r="AY37" s="24"/>
      <c r="AZ37" s="24">
        <f t="shared" si="91"/>
        <v>0</v>
      </c>
      <c r="BA37" s="24">
        <f t="shared" si="92"/>
        <v>0.12180746561886051</v>
      </c>
      <c r="BB37" s="24">
        <f t="shared" si="93"/>
        <v>0</v>
      </c>
      <c r="BC37" s="24"/>
      <c r="BD37" s="24">
        <f t="shared" si="94"/>
        <v>0</v>
      </c>
      <c r="BE37" s="24">
        <f t="shared" si="95"/>
        <v>0</v>
      </c>
      <c r="BF37" s="24">
        <f t="shared" si="96"/>
        <v>0</v>
      </c>
      <c r="BG37" s="24"/>
      <c r="BH37" s="24">
        <f t="shared" si="97"/>
        <v>0</v>
      </c>
      <c r="BI37" s="24">
        <f t="shared" si="98"/>
        <v>0</v>
      </c>
      <c r="BJ37" s="24">
        <f t="shared" si="99"/>
        <v>0</v>
      </c>
      <c r="BL37" s="24">
        <f t="shared" si="79"/>
        <v>0</v>
      </c>
      <c r="BM37" s="24">
        <f t="shared" si="80"/>
        <v>0</v>
      </c>
      <c r="BN37" s="24">
        <f t="shared" si="81"/>
        <v>0</v>
      </c>
    </row>
    <row r="38" spans="1:66" x14ac:dyDescent="0.15">
      <c r="A38" s="12">
        <v>2</v>
      </c>
      <c r="B38" s="12">
        <v>11</v>
      </c>
      <c r="C38" s="12">
        <v>1</v>
      </c>
      <c r="D38" s="12">
        <v>23</v>
      </c>
      <c r="E38" s="12">
        <v>18</v>
      </c>
      <c r="F38" s="12">
        <v>1503</v>
      </c>
      <c r="G38" s="12">
        <v>546</v>
      </c>
      <c r="H38" s="12">
        <v>119</v>
      </c>
      <c r="I38" s="12">
        <v>4822</v>
      </c>
      <c r="J38" s="12" t="s">
        <v>358</v>
      </c>
      <c r="L38" s="12">
        <v>534</v>
      </c>
      <c r="M38" s="12">
        <v>164</v>
      </c>
      <c r="N38" s="12">
        <v>35</v>
      </c>
      <c r="P38" s="12">
        <v>205</v>
      </c>
      <c r="Q38" s="12">
        <v>45</v>
      </c>
      <c r="R38" s="12">
        <v>9</v>
      </c>
      <c r="T38" s="12">
        <v>764</v>
      </c>
      <c r="U38" s="12">
        <v>275</v>
      </c>
      <c r="V38" s="12">
        <v>75</v>
      </c>
      <c r="X38" s="12">
        <v>0</v>
      </c>
      <c r="Y38" s="12">
        <v>62</v>
      </c>
      <c r="Z38" s="12">
        <v>0</v>
      </c>
      <c r="AN38" s="24">
        <f t="shared" si="82"/>
        <v>0.35528942115768464</v>
      </c>
      <c r="AO38" s="24">
        <f t="shared" si="83"/>
        <v>0.30036630036630035</v>
      </c>
      <c r="AP38" s="24">
        <f t="shared" si="84"/>
        <v>0.29411764705882354</v>
      </c>
      <c r="AQ38" s="24"/>
      <c r="AR38" s="24">
        <f t="shared" si="85"/>
        <v>0.13639387890884896</v>
      </c>
      <c r="AS38" s="24">
        <f t="shared" si="86"/>
        <v>8.2417582417582416E-2</v>
      </c>
      <c r="AT38" s="24">
        <f t="shared" si="87"/>
        <v>7.5630252100840331E-2</v>
      </c>
      <c r="AU38" s="24"/>
      <c r="AV38" s="24">
        <f t="shared" si="88"/>
        <v>0.5083166999334664</v>
      </c>
      <c r="AW38" s="24">
        <f t="shared" si="89"/>
        <v>0.50366300366300365</v>
      </c>
      <c r="AX38" s="24">
        <f t="shared" si="90"/>
        <v>0.63025210084033612</v>
      </c>
      <c r="AY38" s="24"/>
      <c r="AZ38" s="24">
        <f t="shared" si="91"/>
        <v>0</v>
      </c>
      <c r="BA38" s="24">
        <f t="shared" si="92"/>
        <v>0.11355311355311355</v>
      </c>
      <c r="BB38" s="24">
        <f t="shared" si="93"/>
        <v>0</v>
      </c>
      <c r="BC38" s="24"/>
      <c r="BD38" s="24">
        <f t="shared" si="94"/>
        <v>0</v>
      </c>
      <c r="BE38" s="24">
        <f t="shared" si="95"/>
        <v>0</v>
      </c>
      <c r="BF38" s="24">
        <f t="shared" si="96"/>
        <v>0</v>
      </c>
      <c r="BG38" s="24"/>
      <c r="BH38" s="24">
        <f t="shared" si="97"/>
        <v>0</v>
      </c>
      <c r="BI38" s="24">
        <f t="shared" si="98"/>
        <v>0</v>
      </c>
      <c r="BJ38" s="24">
        <f t="shared" si="99"/>
        <v>0</v>
      </c>
      <c r="BL38" s="24">
        <f t="shared" si="79"/>
        <v>0</v>
      </c>
      <c r="BM38" s="24">
        <f t="shared" si="80"/>
        <v>0</v>
      </c>
      <c r="BN38" s="24">
        <f t="shared" si="81"/>
        <v>0</v>
      </c>
    </row>
    <row r="39" spans="1:66" x14ac:dyDescent="0.15">
      <c r="A39" s="12">
        <v>2</v>
      </c>
      <c r="B39" s="12">
        <v>11</v>
      </c>
      <c r="C39" s="12">
        <v>1</v>
      </c>
      <c r="D39" s="12">
        <v>23</v>
      </c>
      <c r="E39" s="12">
        <v>19</v>
      </c>
      <c r="F39" s="12">
        <v>1599</v>
      </c>
      <c r="G39" s="12">
        <v>567</v>
      </c>
      <c r="H39" s="12">
        <v>131</v>
      </c>
      <c r="I39" s="12">
        <v>5131</v>
      </c>
      <c r="J39" s="12" t="s">
        <v>358</v>
      </c>
      <c r="L39" s="12">
        <v>574</v>
      </c>
      <c r="M39" s="12">
        <v>169</v>
      </c>
      <c r="N39" s="12">
        <v>43</v>
      </c>
      <c r="P39" s="12">
        <v>205</v>
      </c>
      <c r="Q39" s="12">
        <v>45</v>
      </c>
      <c r="R39" s="12">
        <v>9</v>
      </c>
      <c r="T39" s="12">
        <v>820</v>
      </c>
      <c r="U39" s="12">
        <v>291</v>
      </c>
      <c r="V39" s="12">
        <v>79</v>
      </c>
      <c r="X39" s="12">
        <v>0</v>
      </c>
      <c r="Y39" s="12">
        <v>62</v>
      </c>
      <c r="Z39" s="12">
        <v>0</v>
      </c>
      <c r="AN39" s="24">
        <f t="shared" si="82"/>
        <v>0.35897435897435898</v>
      </c>
      <c r="AO39" s="24">
        <f t="shared" si="83"/>
        <v>0.29805996472663138</v>
      </c>
      <c r="AP39" s="24">
        <f t="shared" si="84"/>
        <v>0.3282442748091603</v>
      </c>
      <c r="AQ39" s="24"/>
      <c r="AR39" s="24">
        <f t="shared" si="85"/>
        <v>0.12820512820512819</v>
      </c>
      <c r="AS39" s="24">
        <f t="shared" si="86"/>
        <v>7.9365079365079361E-2</v>
      </c>
      <c r="AT39" s="24">
        <f t="shared" si="87"/>
        <v>6.8702290076335881E-2</v>
      </c>
      <c r="AU39" s="24"/>
      <c r="AV39" s="24">
        <f t="shared" si="88"/>
        <v>0.51282051282051277</v>
      </c>
      <c r="AW39" s="24">
        <f t="shared" si="89"/>
        <v>0.51322751322751325</v>
      </c>
      <c r="AX39" s="24">
        <f t="shared" si="90"/>
        <v>0.60305343511450382</v>
      </c>
      <c r="AY39" s="24"/>
      <c r="AZ39" s="24">
        <f t="shared" si="91"/>
        <v>0</v>
      </c>
      <c r="BA39" s="24">
        <f t="shared" si="92"/>
        <v>0.10934744268077601</v>
      </c>
      <c r="BB39" s="24">
        <f t="shared" si="93"/>
        <v>0</v>
      </c>
      <c r="BC39" s="24"/>
      <c r="BD39" s="24">
        <f t="shared" si="94"/>
        <v>0</v>
      </c>
      <c r="BE39" s="24">
        <f t="shared" si="95"/>
        <v>0</v>
      </c>
      <c r="BF39" s="24">
        <f t="shared" si="96"/>
        <v>0</v>
      </c>
      <c r="BG39" s="24"/>
      <c r="BH39" s="24">
        <f t="shared" si="97"/>
        <v>0</v>
      </c>
      <c r="BI39" s="24">
        <f t="shared" si="98"/>
        <v>0</v>
      </c>
      <c r="BJ39" s="24">
        <f t="shared" si="99"/>
        <v>0</v>
      </c>
      <c r="BL39" s="24">
        <f t="shared" si="79"/>
        <v>0</v>
      </c>
      <c r="BM39" s="24">
        <f t="shared" si="80"/>
        <v>0</v>
      </c>
      <c r="BN39" s="24">
        <f t="shared" si="81"/>
        <v>0</v>
      </c>
    </row>
    <row r="40" spans="1:66" x14ac:dyDescent="0.15">
      <c r="A40" s="12">
        <v>2</v>
      </c>
      <c r="B40" s="12">
        <v>13</v>
      </c>
      <c r="C40" s="12">
        <v>1</v>
      </c>
      <c r="D40" s="12">
        <v>25</v>
      </c>
      <c r="E40" s="12">
        <v>20</v>
      </c>
      <c r="F40" s="12">
        <v>2087</v>
      </c>
      <c r="G40" s="12">
        <v>653</v>
      </c>
      <c r="H40" s="12">
        <v>159</v>
      </c>
      <c r="I40" s="12">
        <v>6248</v>
      </c>
      <c r="J40" s="12" t="s">
        <v>361</v>
      </c>
      <c r="L40" s="12">
        <v>623</v>
      </c>
      <c r="M40" s="12">
        <v>179</v>
      </c>
      <c r="N40" s="12">
        <v>50</v>
      </c>
      <c r="P40" s="12">
        <v>205</v>
      </c>
      <c r="Q40" s="12">
        <v>60</v>
      </c>
      <c r="R40" s="12">
        <v>14</v>
      </c>
      <c r="T40" s="12">
        <v>1205</v>
      </c>
      <c r="U40" s="12">
        <v>352</v>
      </c>
      <c r="V40" s="12">
        <v>95</v>
      </c>
      <c r="X40" s="12">
        <v>54</v>
      </c>
      <c r="Y40" s="12">
        <v>62</v>
      </c>
      <c r="Z40" s="12">
        <v>0</v>
      </c>
      <c r="AN40" s="24">
        <f t="shared" si="82"/>
        <v>0.29851461427886922</v>
      </c>
      <c r="AO40" s="24">
        <f t="shared" si="83"/>
        <v>0.27411944869831545</v>
      </c>
      <c r="AP40" s="24">
        <f t="shared" si="84"/>
        <v>0.31446540880503143</v>
      </c>
      <c r="AQ40" s="24"/>
      <c r="AR40" s="24">
        <f t="shared" si="85"/>
        <v>9.822712026832775E-2</v>
      </c>
      <c r="AS40" s="24">
        <f t="shared" si="86"/>
        <v>9.1883614088820828E-2</v>
      </c>
      <c r="AT40" s="24">
        <f t="shared" si="87"/>
        <v>8.8050314465408799E-2</v>
      </c>
      <c r="AU40" s="24"/>
      <c r="AV40" s="24">
        <f t="shared" si="88"/>
        <v>0.57738380450407278</v>
      </c>
      <c r="AW40" s="24">
        <f t="shared" si="89"/>
        <v>0.53905053598774888</v>
      </c>
      <c r="AX40" s="24">
        <f t="shared" si="90"/>
        <v>0.59748427672955973</v>
      </c>
      <c r="AY40" s="24"/>
      <c r="AZ40" s="24">
        <f t="shared" si="91"/>
        <v>2.5874460948730235E-2</v>
      </c>
      <c r="BA40" s="24">
        <f t="shared" si="92"/>
        <v>9.4946401225114857E-2</v>
      </c>
      <c r="BB40" s="24">
        <f t="shared" si="93"/>
        <v>0</v>
      </c>
      <c r="BC40" s="24"/>
      <c r="BD40" s="24">
        <f t="shared" si="94"/>
        <v>0</v>
      </c>
      <c r="BE40" s="24">
        <f t="shared" si="95"/>
        <v>0</v>
      </c>
      <c r="BF40" s="24">
        <f t="shared" si="96"/>
        <v>0</v>
      </c>
      <c r="BG40" s="24"/>
      <c r="BH40" s="24">
        <f t="shared" si="97"/>
        <v>0</v>
      </c>
      <c r="BI40" s="24">
        <f t="shared" si="98"/>
        <v>0</v>
      </c>
      <c r="BJ40" s="24">
        <f t="shared" si="99"/>
        <v>0</v>
      </c>
      <c r="BL40" s="24">
        <f t="shared" si="79"/>
        <v>0</v>
      </c>
      <c r="BM40" s="24">
        <f t="shared" si="80"/>
        <v>0</v>
      </c>
      <c r="BN40" s="24">
        <f t="shared" si="81"/>
        <v>0</v>
      </c>
    </row>
    <row r="41" spans="1:66" x14ac:dyDescent="0.15">
      <c r="A41" s="12">
        <v>3</v>
      </c>
      <c r="B41" s="12">
        <v>2</v>
      </c>
      <c r="C41" s="12">
        <v>1</v>
      </c>
      <c r="D41" s="12">
        <v>27</v>
      </c>
      <c r="E41" s="12">
        <v>21</v>
      </c>
      <c r="F41" s="12">
        <v>2359</v>
      </c>
      <c r="G41" s="12">
        <v>815</v>
      </c>
      <c r="H41" s="12">
        <v>173</v>
      </c>
      <c r="I41" s="12">
        <v>7246</v>
      </c>
      <c r="J41" s="12" t="s">
        <v>363</v>
      </c>
      <c r="L41" s="12">
        <v>673</v>
      </c>
      <c r="M41" s="12">
        <v>195</v>
      </c>
      <c r="N41" s="12">
        <v>56</v>
      </c>
      <c r="P41" s="12">
        <v>255</v>
      </c>
      <c r="Q41" s="12">
        <v>75</v>
      </c>
      <c r="R41" s="12">
        <v>14</v>
      </c>
      <c r="T41" s="12">
        <v>1269</v>
      </c>
      <c r="U41" s="12">
        <v>368</v>
      </c>
      <c r="V41" s="12">
        <v>103</v>
      </c>
      <c r="X41" s="12">
        <v>162</v>
      </c>
      <c r="Y41" s="12">
        <v>77</v>
      </c>
      <c r="Z41" s="12">
        <v>0</v>
      </c>
      <c r="AB41" s="12">
        <v>0</v>
      </c>
      <c r="AC41" s="12">
        <v>100</v>
      </c>
      <c r="AD41" s="12">
        <v>0</v>
      </c>
      <c r="AN41" s="24">
        <f t="shared" si="82"/>
        <v>0.28529037727850787</v>
      </c>
      <c r="AO41" s="24">
        <f t="shared" si="83"/>
        <v>0.2392638036809816</v>
      </c>
      <c r="AP41" s="24">
        <f t="shared" si="84"/>
        <v>0.32369942196531792</v>
      </c>
      <c r="AQ41" s="24"/>
      <c r="AR41" s="24">
        <f t="shared" si="85"/>
        <v>0.10809665112335735</v>
      </c>
      <c r="AS41" s="24">
        <f t="shared" si="86"/>
        <v>9.202453987730061E-2</v>
      </c>
      <c r="AT41" s="24">
        <f t="shared" si="87"/>
        <v>8.0924855491329481E-2</v>
      </c>
      <c r="AU41" s="24"/>
      <c r="AV41" s="24">
        <f t="shared" si="88"/>
        <v>0.53793980500211958</v>
      </c>
      <c r="AW41" s="24">
        <f t="shared" si="89"/>
        <v>0.45153374233128835</v>
      </c>
      <c r="AX41" s="24">
        <f t="shared" si="90"/>
        <v>0.59537572254335258</v>
      </c>
      <c r="AY41" s="24"/>
      <c r="AZ41" s="24">
        <f t="shared" si="91"/>
        <v>6.8673166596015259E-2</v>
      </c>
      <c r="BA41" s="24">
        <f t="shared" si="92"/>
        <v>9.4478527607361959E-2</v>
      </c>
      <c r="BB41" s="24">
        <f t="shared" si="93"/>
        <v>0</v>
      </c>
      <c r="BC41" s="24"/>
      <c r="BD41" s="24">
        <f t="shared" si="94"/>
        <v>0</v>
      </c>
      <c r="BE41" s="24">
        <f t="shared" si="95"/>
        <v>0.12269938650306748</v>
      </c>
      <c r="BF41" s="24">
        <f t="shared" si="96"/>
        <v>0</v>
      </c>
      <c r="BG41" s="24"/>
      <c r="BH41" s="24">
        <f t="shared" si="97"/>
        <v>0</v>
      </c>
      <c r="BI41" s="24">
        <f t="shared" si="98"/>
        <v>0</v>
      </c>
      <c r="BJ41" s="24">
        <f t="shared" si="99"/>
        <v>0</v>
      </c>
      <c r="BL41" s="24">
        <f t="shared" si="79"/>
        <v>0</v>
      </c>
      <c r="BM41" s="24">
        <f t="shared" si="80"/>
        <v>0</v>
      </c>
      <c r="BN41" s="24">
        <f t="shared" si="81"/>
        <v>0</v>
      </c>
    </row>
    <row r="42" spans="1:66" x14ac:dyDescent="0.15">
      <c r="A42" s="12">
        <v>3</v>
      </c>
      <c r="B42" s="12">
        <v>4</v>
      </c>
      <c r="C42" s="19">
        <v>1</v>
      </c>
      <c r="D42" s="12">
        <v>29</v>
      </c>
      <c r="E42" s="12">
        <v>22</v>
      </c>
      <c r="F42" s="12">
        <v>4102</v>
      </c>
      <c r="G42" s="12">
        <v>1205</v>
      </c>
      <c r="H42" s="12">
        <v>294</v>
      </c>
      <c r="I42" s="12">
        <v>11761</v>
      </c>
      <c r="J42" s="12" t="s">
        <v>365</v>
      </c>
      <c r="L42" s="12">
        <v>748</v>
      </c>
      <c r="M42" s="12">
        <v>214</v>
      </c>
      <c r="N42" s="12">
        <v>63</v>
      </c>
      <c r="P42" s="12">
        <v>305</v>
      </c>
      <c r="Q42" s="12">
        <v>75</v>
      </c>
      <c r="R42" s="12">
        <v>19</v>
      </c>
      <c r="T42" s="12">
        <v>1393</v>
      </c>
      <c r="U42" s="12">
        <v>388</v>
      </c>
      <c r="V42" s="12">
        <v>111</v>
      </c>
      <c r="X42" s="12">
        <v>258</v>
      </c>
      <c r="Y42" s="12">
        <v>98</v>
      </c>
      <c r="Z42" s="12">
        <v>8</v>
      </c>
      <c r="AB42" s="12">
        <v>311</v>
      </c>
      <c r="AC42" s="12">
        <v>100</v>
      </c>
      <c r="AD42" s="12">
        <v>0</v>
      </c>
      <c r="AF42" s="12">
        <v>1087</v>
      </c>
      <c r="AG42" s="12">
        <v>330</v>
      </c>
      <c r="AH42" s="12">
        <v>93</v>
      </c>
      <c r="AN42" s="24">
        <f t="shared" si="82"/>
        <v>0.18235007313505608</v>
      </c>
      <c r="AO42" s="24">
        <f t="shared" si="83"/>
        <v>0.17759336099585063</v>
      </c>
      <c r="AP42" s="24">
        <f t="shared" si="84"/>
        <v>0.21428571428571427</v>
      </c>
      <c r="AQ42" s="24"/>
      <c r="AR42" s="24">
        <f t="shared" si="85"/>
        <v>7.4353973671379817E-2</v>
      </c>
      <c r="AS42" s="24">
        <f t="shared" si="86"/>
        <v>6.2240663900414939E-2</v>
      </c>
      <c r="AT42" s="24">
        <f t="shared" si="87"/>
        <v>6.4625850340136057E-2</v>
      </c>
      <c r="AU42" s="24"/>
      <c r="AV42" s="24">
        <f t="shared" si="88"/>
        <v>0.33959044368600683</v>
      </c>
      <c r="AW42" s="24">
        <f t="shared" si="89"/>
        <v>0.3219917012448133</v>
      </c>
      <c r="AX42" s="24">
        <f t="shared" si="90"/>
        <v>0.37755102040816324</v>
      </c>
      <c r="AY42" s="24"/>
      <c r="AZ42" s="24">
        <f t="shared" si="91"/>
        <v>6.2896148220380296E-2</v>
      </c>
      <c r="BA42" s="24">
        <f t="shared" si="92"/>
        <v>8.1327800829875521E-2</v>
      </c>
      <c r="BB42" s="24">
        <f t="shared" si="93"/>
        <v>2.7210884353741496E-2</v>
      </c>
      <c r="BC42" s="24"/>
      <c r="BD42" s="24">
        <f t="shared" si="94"/>
        <v>7.5816674792784006E-2</v>
      </c>
      <c r="BE42" s="24">
        <f t="shared" si="95"/>
        <v>8.2987551867219914E-2</v>
      </c>
      <c r="BF42" s="24">
        <f t="shared" si="96"/>
        <v>0</v>
      </c>
      <c r="BG42" s="24"/>
      <c r="BH42" s="24">
        <f t="shared" si="97"/>
        <v>0.264992686494393</v>
      </c>
      <c r="BI42" s="24">
        <f t="shared" si="98"/>
        <v>0.27385892116182575</v>
      </c>
      <c r="BJ42" s="24">
        <f t="shared" si="99"/>
        <v>0.31632653061224492</v>
      </c>
      <c r="BL42" s="24">
        <f t="shared" si="79"/>
        <v>0</v>
      </c>
      <c r="BM42" s="24">
        <f t="shared" si="80"/>
        <v>0</v>
      </c>
      <c r="BN42" s="24">
        <f t="shared" si="81"/>
        <v>0</v>
      </c>
    </row>
    <row r="43" spans="1:66" x14ac:dyDescent="0.15">
      <c r="A43" s="12">
        <v>3</v>
      </c>
      <c r="B43" s="12">
        <v>6</v>
      </c>
      <c r="C43" s="15">
        <v>2</v>
      </c>
      <c r="D43" s="12">
        <v>31</v>
      </c>
      <c r="E43" s="12">
        <v>23</v>
      </c>
      <c r="F43" s="12">
        <v>5694</v>
      </c>
      <c r="G43" s="12">
        <v>1646</v>
      </c>
      <c r="H43" s="12">
        <v>437</v>
      </c>
      <c r="I43" s="12">
        <v>16552</v>
      </c>
      <c r="J43" s="12" t="s">
        <v>367</v>
      </c>
      <c r="L43" s="12">
        <v>824</v>
      </c>
      <c r="M43" s="12">
        <v>236</v>
      </c>
      <c r="N43" s="12">
        <v>69</v>
      </c>
      <c r="P43" s="12">
        <v>305</v>
      </c>
      <c r="Q43" s="12">
        <v>75</v>
      </c>
      <c r="R43" s="12">
        <v>19</v>
      </c>
      <c r="T43" s="12">
        <v>1567</v>
      </c>
      <c r="U43" s="12">
        <v>437</v>
      </c>
      <c r="V43" s="12">
        <v>123</v>
      </c>
      <c r="X43" s="12">
        <v>258</v>
      </c>
      <c r="Y43" s="12">
        <v>98</v>
      </c>
      <c r="Z43" s="12">
        <v>17</v>
      </c>
      <c r="AB43" s="14">
        <v>311</v>
      </c>
      <c r="AC43" s="12">
        <v>100</v>
      </c>
      <c r="AD43" s="12">
        <v>0</v>
      </c>
      <c r="AF43" s="12">
        <v>2429</v>
      </c>
      <c r="AG43" s="12">
        <v>700</v>
      </c>
      <c r="AH43" s="12">
        <v>209</v>
      </c>
      <c r="AN43" s="24">
        <f t="shared" si="82"/>
        <v>0.14471373375482965</v>
      </c>
      <c r="AO43" s="24">
        <f t="shared" si="83"/>
        <v>0.1433778857837181</v>
      </c>
      <c r="AP43" s="24">
        <f t="shared" si="84"/>
        <v>0.15789473684210525</v>
      </c>
      <c r="AQ43" s="24"/>
      <c r="AR43" s="24">
        <f t="shared" si="85"/>
        <v>5.356515630488233E-2</v>
      </c>
      <c r="AS43" s="24">
        <f t="shared" si="86"/>
        <v>4.5565006075334147E-2</v>
      </c>
      <c r="AT43" s="24">
        <f t="shared" si="87"/>
        <v>4.3478260869565216E-2</v>
      </c>
      <c r="AU43" s="24"/>
      <c r="AV43" s="24">
        <f t="shared" si="88"/>
        <v>0.27520196698278893</v>
      </c>
      <c r="AW43" s="24">
        <f t="shared" si="89"/>
        <v>0.26549210206561363</v>
      </c>
      <c r="AX43" s="24">
        <f t="shared" si="90"/>
        <v>0.28146453089244849</v>
      </c>
      <c r="AY43" s="24"/>
      <c r="AZ43" s="24">
        <f t="shared" si="91"/>
        <v>4.5310853530031614E-2</v>
      </c>
      <c r="BA43" s="24">
        <f t="shared" si="92"/>
        <v>5.9538274605103282E-2</v>
      </c>
      <c r="BB43" s="24">
        <f t="shared" si="93"/>
        <v>3.8901601830663615E-2</v>
      </c>
      <c r="BC43" s="24"/>
      <c r="BD43" s="24">
        <f t="shared" si="94"/>
        <v>5.4618897084650508E-2</v>
      </c>
      <c r="BE43" s="24">
        <f t="shared" si="95"/>
        <v>6.0753341433778855E-2</v>
      </c>
      <c r="BF43" s="24">
        <f t="shared" si="96"/>
        <v>0</v>
      </c>
      <c r="BG43" s="24"/>
      <c r="BH43" s="24">
        <f t="shared" si="97"/>
        <v>0.42658939234281701</v>
      </c>
      <c r="BI43" s="24">
        <f t="shared" si="98"/>
        <v>0.42527339003645198</v>
      </c>
      <c r="BJ43" s="24">
        <f t="shared" si="99"/>
        <v>0.47826086956521741</v>
      </c>
      <c r="BL43" s="24">
        <f t="shared" si="79"/>
        <v>0</v>
      </c>
      <c r="BM43" s="24">
        <f t="shared" si="80"/>
        <v>0</v>
      </c>
      <c r="BN43" s="24">
        <f t="shared" si="81"/>
        <v>0</v>
      </c>
    </row>
    <row r="44" spans="1:66" x14ac:dyDescent="0.15">
      <c r="A44" s="12">
        <v>3</v>
      </c>
      <c r="B44" s="12">
        <v>7</v>
      </c>
      <c r="C44" s="12">
        <v>2</v>
      </c>
      <c r="D44" s="12">
        <v>32</v>
      </c>
      <c r="E44" s="12">
        <v>24</v>
      </c>
      <c r="F44" s="12">
        <v>5827</v>
      </c>
      <c r="G44" s="12">
        <v>1718</v>
      </c>
      <c r="H44" s="12">
        <v>457</v>
      </c>
      <c r="I44" s="12">
        <v>17173</v>
      </c>
      <c r="J44" s="12" t="s">
        <v>369</v>
      </c>
      <c r="L44" s="12">
        <v>881</v>
      </c>
      <c r="M44" s="12">
        <v>253</v>
      </c>
      <c r="N44" s="12">
        <v>75</v>
      </c>
      <c r="P44" s="12">
        <v>305</v>
      </c>
      <c r="Q44" s="12">
        <v>90</v>
      </c>
      <c r="R44" s="12">
        <v>24</v>
      </c>
      <c r="T44" s="12">
        <v>1643</v>
      </c>
      <c r="U44" s="12">
        <v>477</v>
      </c>
      <c r="V44" s="12">
        <v>132</v>
      </c>
      <c r="X44" s="12">
        <v>258</v>
      </c>
      <c r="Y44" s="12">
        <v>98</v>
      </c>
      <c r="Z44" s="12">
        <v>17</v>
      </c>
      <c r="AB44" s="12">
        <v>311</v>
      </c>
      <c r="AC44" s="12">
        <v>100</v>
      </c>
      <c r="AD44" s="12">
        <v>0</v>
      </c>
      <c r="AF44" s="12">
        <v>2429</v>
      </c>
      <c r="AG44" s="12">
        <v>700</v>
      </c>
      <c r="AH44" s="12">
        <v>209</v>
      </c>
      <c r="AN44" s="24">
        <f t="shared" si="82"/>
        <v>0.15119272352840227</v>
      </c>
      <c r="AO44" s="24">
        <f t="shared" si="83"/>
        <v>0.14726426076833526</v>
      </c>
      <c r="AP44" s="24">
        <f t="shared" si="84"/>
        <v>0.16411378555798686</v>
      </c>
      <c r="AQ44" s="24"/>
      <c r="AR44" s="24">
        <f t="shared" si="85"/>
        <v>5.2342543332761282E-2</v>
      </c>
      <c r="AS44" s="24">
        <f t="shared" si="86"/>
        <v>5.2386495925494762E-2</v>
      </c>
      <c r="AT44" s="24">
        <f t="shared" si="87"/>
        <v>5.2516411378555797E-2</v>
      </c>
      <c r="AU44" s="24"/>
      <c r="AV44" s="24">
        <f t="shared" si="88"/>
        <v>0.28196327441221897</v>
      </c>
      <c r="AW44" s="24">
        <f t="shared" si="89"/>
        <v>0.27764842840512222</v>
      </c>
      <c r="AX44" s="24">
        <f t="shared" si="90"/>
        <v>0.28884026258205692</v>
      </c>
      <c r="AY44" s="24"/>
      <c r="AZ44" s="24">
        <f t="shared" si="91"/>
        <v>4.4276643212630855E-2</v>
      </c>
      <c r="BA44" s="24">
        <f t="shared" si="92"/>
        <v>5.7043073341094298E-2</v>
      </c>
      <c r="BB44" s="24">
        <f t="shared" si="93"/>
        <v>3.7199124726477024E-2</v>
      </c>
      <c r="BC44" s="24"/>
      <c r="BD44" s="24">
        <f t="shared" si="94"/>
        <v>5.3372232709799211E-2</v>
      </c>
      <c r="BE44" s="24">
        <f t="shared" si="95"/>
        <v>5.8207217694994179E-2</v>
      </c>
      <c r="BF44" s="24">
        <f t="shared" si="96"/>
        <v>0</v>
      </c>
      <c r="BG44" s="24"/>
      <c r="BH44" s="24">
        <f t="shared" si="97"/>
        <v>0.41685258280418741</v>
      </c>
      <c r="BI44" s="24">
        <f t="shared" si="98"/>
        <v>0.40745052386495928</v>
      </c>
      <c r="BJ44" s="24">
        <f t="shared" si="99"/>
        <v>0.45733041575492339</v>
      </c>
      <c r="BL44" s="24">
        <f t="shared" si="79"/>
        <v>0</v>
      </c>
      <c r="BM44" s="24">
        <f t="shared" si="80"/>
        <v>0</v>
      </c>
      <c r="BN44" s="24">
        <f t="shared" si="81"/>
        <v>0</v>
      </c>
    </row>
    <row r="45" spans="1:66" x14ac:dyDescent="0.15">
      <c r="A45" s="12">
        <v>3</v>
      </c>
      <c r="B45" s="12">
        <v>8</v>
      </c>
      <c r="C45" s="12">
        <v>2</v>
      </c>
      <c r="D45" s="12">
        <v>33</v>
      </c>
      <c r="E45" s="12">
        <v>25</v>
      </c>
      <c r="F45" s="12">
        <v>6172</v>
      </c>
      <c r="G45" s="12">
        <v>1857</v>
      </c>
      <c r="H45" s="12">
        <v>489</v>
      </c>
      <c r="I45" s="12">
        <v>18375</v>
      </c>
      <c r="J45" s="12" t="s">
        <v>371</v>
      </c>
      <c r="L45" s="12">
        <v>946</v>
      </c>
      <c r="M45" s="12">
        <v>272</v>
      </c>
      <c r="N45" s="12">
        <v>80</v>
      </c>
      <c r="P45" s="12">
        <v>379</v>
      </c>
      <c r="Q45" s="12">
        <v>112</v>
      </c>
      <c r="R45" s="12">
        <v>24</v>
      </c>
      <c r="T45" s="12">
        <v>1778</v>
      </c>
      <c r="U45" s="12">
        <v>525</v>
      </c>
      <c r="V45" s="12">
        <v>143</v>
      </c>
      <c r="W45" s="14"/>
      <c r="X45" s="12">
        <v>258</v>
      </c>
      <c r="Y45" s="12">
        <v>115</v>
      </c>
      <c r="Z45" s="12">
        <v>23</v>
      </c>
      <c r="AB45" s="12">
        <v>311</v>
      </c>
      <c r="AC45" s="12">
        <v>100</v>
      </c>
      <c r="AD45" s="12">
        <v>0</v>
      </c>
      <c r="AF45" s="12">
        <v>2500</v>
      </c>
      <c r="AG45" s="12">
        <v>733</v>
      </c>
      <c r="AH45" s="12">
        <v>219</v>
      </c>
      <c r="AN45" s="24">
        <f t="shared" si="82"/>
        <v>0.15327284510693454</v>
      </c>
      <c r="AO45" s="24">
        <f t="shared" si="83"/>
        <v>0.1464728056004308</v>
      </c>
      <c r="AP45" s="24">
        <f t="shared" si="84"/>
        <v>0.16359918200408999</v>
      </c>
      <c r="AQ45" s="24"/>
      <c r="AR45" s="24">
        <f t="shared" si="85"/>
        <v>6.140635126377187E-2</v>
      </c>
      <c r="AS45" s="24">
        <f t="shared" si="86"/>
        <v>6.0312331717824449E-2</v>
      </c>
      <c r="AT45" s="24">
        <f t="shared" si="87"/>
        <v>4.9079754601226995E-2</v>
      </c>
      <c r="AU45" s="24"/>
      <c r="AV45" s="24">
        <f t="shared" si="88"/>
        <v>0.2880751782242385</v>
      </c>
      <c r="AW45" s="24">
        <f t="shared" si="89"/>
        <v>0.28271405492730212</v>
      </c>
      <c r="AX45" s="24">
        <f t="shared" si="90"/>
        <v>0.29243353783231085</v>
      </c>
      <c r="AY45" s="24"/>
      <c r="AZ45" s="24">
        <f t="shared" si="91"/>
        <v>4.1801685029163968E-2</v>
      </c>
      <c r="BA45" s="24">
        <f t="shared" si="92"/>
        <v>6.192784060312332E-2</v>
      </c>
      <c r="BB45" s="24">
        <f t="shared" si="93"/>
        <v>4.7034764826175871E-2</v>
      </c>
      <c r="BC45" s="24"/>
      <c r="BD45" s="24">
        <f t="shared" si="94"/>
        <v>5.0388852883992225E-2</v>
      </c>
      <c r="BE45" s="24">
        <f t="shared" si="95"/>
        <v>5.3850296176628974E-2</v>
      </c>
      <c r="BF45" s="24">
        <f t="shared" si="96"/>
        <v>0</v>
      </c>
      <c r="BG45" s="24"/>
      <c r="BH45" s="24">
        <f t="shared" si="97"/>
        <v>0.40505508749189889</v>
      </c>
      <c r="BI45" s="24">
        <f t="shared" si="98"/>
        <v>0.39472267097469038</v>
      </c>
      <c r="BJ45" s="24">
        <f t="shared" si="99"/>
        <v>0.44785276073619634</v>
      </c>
      <c r="BL45" s="24">
        <f t="shared" si="79"/>
        <v>0</v>
      </c>
      <c r="BM45" s="24">
        <f t="shared" si="80"/>
        <v>0</v>
      </c>
      <c r="BN45" s="24">
        <f t="shared" si="81"/>
        <v>0</v>
      </c>
    </row>
    <row r="46" spans="1:66" x14ac:dyDescent="0.15">
      <c r="A46" s="12">
        <v>3</v>
      </c>
      <c r="B46" s="12">
        <v>8</v>
      </c>
      <c r="C46" s="12">
        <v>2</v>
      </c>
      <c r="D46" s="12">
        <v>33</v>
      </c>
      <c r="E46" s="12">
        <v>26</v>
      </c>
      <c r="F46" s="12">
        <v>6439</v>
      </c>
      <c r="G46" s="12">
        <v>1944</v>
      </c>
      <c r="H46" s="12">
        <v>509</v>
      </c>
      <c r="I46" s="12">
        <v>19175</v>
      </c>
      <c r="J46" s="12" t="s">
        <v>373</v>
      </c>
      <c r="L46" s="12">
        <v>1012</v>
      </c>
      <c r="M46" s="12">
        <v>291</v>
      </c>
      <c r="N46" s="12">
        <v>86</v>
      </c>
      <c r="P46" s="12">
        <v>379</v>
      </c>
      <c r="Q46" s="12">
        <v>112</v>
      </c>
      <c r="R46" s="12">
        <v>24</v>
      </c>
      <c r="T46" s="12">
        <v>1860</v>
      </c>
      <c r="U46" s="12">
        <v>559</v>
      </c>
      <c r="V46" s="12">
        <v>151</v>
      </c>
      <c r="W46" s="14"/>
      <c r="X46" s="12">
        <v>258</v>
      </c>
      <c r="Y46" s="12">
        <v>115</v>
      </c>
      <c r="Z46" s="12">
        <v>23</v>
      </c>
      <c r="AB46" s="12">
        <v>311</v>
      </c>
      <c r="AC46" s="12">
        <v>100</v>
      </c>
      <c r="AD46" s="12">
        <v>0</v>
      </c>
      <c r="AF46" s="12">
        <v>2619</v>
      </c>
      <c r="AG46" s="12">
        <v>767</v>
      </c>
      <c r="AH46" s="12">
        <v>225</v>
      </c>
      <c r="AN46" s="24">
        <f t="shared" si="82"/>
        <v>0.15716726199720454</v>
      </c>
      <c r="AO46" s="24">
        <f t="shared" si="83"/>
        <v>0.14969135802469136</v>
      </c>
      <c r="AP46" s="24">
        <f t="shared" si="84"/>
        <v>0.16895874263261296</v>
      </c>
      <c r="AQ46" s="24"/>
      <c r="AR46" s="24">
        <f t="shared" si="85"/>
        <v>5.8860071439664541E-2</v>
      </c>
      <c r="AS46" s="24">
        <f t="shared" si="86"/>
        <v>5.7613168724279837E-2</v>
      </c>
      <c r="AT46" s="24">
        <f t="shared" si="87"/>
        <v>4.7151277013752456E-2</v>
      </c>
      <c r="AU46" s="24"/>
      <c r="AV46" s="24">
        <f t="shared" si="88"/>
        <v>0.28886473054822176</v>
      </c>
      <c r="AW46" s="24">
        <f t="shared" si="89"/>
        <v>0.28755144032921809</v>
      </c>
      <c r="AX46" s="24">
        <f t="shared" si="90"/>
        <v>0.29666011787819252</v>
      </c>
      <c r="AY46" s="24"/>
      <c r="AZ46" s="24">
        <f t="shared" si="91"/>
        <v>4.0068333592172697E-2</v>
      </c>
      <c r="BA46" s="24">
        <f t="shared" si="92"/>
        <v>5.9156378600823047E-2</v>
      </c>
      <c r="BB46" s="24">
        <f t="shared" si="93"/>
        <v>4.5186640471512773E-2</v>
      </c>
      <c r="BC46" s="24"/>
      <c r="BD46" s="24">
        <f t="shared" si="94"/>
        <v>4.8299425376611277E-2</v>
      </c>
      <c r="BE46" s="24">
        <f t="shared" si="95"/>
        <v>5.1440329218106998E-2</v>
      </c>
      <c r="BF46" s="24">
        <f t="shared" si="96"/>
        <v>0</v>
      </c>
      <c r="BG46" s="24"/>
      <c r="BH46" s="24">
        <f t="shared" si="97"/>
        <v>0.4067401770461252</v>
      </c>
      <c r="BI46" s="24">
        <f t="shared" si="98"/>
        <v>0.39454732510288065</v>
      </c>
      <c r="BJ46" s="24">
        <f t="shared" si="99"/>
        <v>0.44204322200392926</v>
      </c>
      <c r="BL46" s="24">
        <f t="shared" si="79"/>
        <v>0</v>
      </c>
      <c r="BM46" s="24">
        <f t="shared" si="80"/>
        <v>0</v>
      </c>
      <c r="BN46" s="24">
        <f t="shared" si="81"/>
        <v>0</v>
      </c>
    </row>
    <row r="47" spans="1:66" x14ac:dyDescent="0.15">
      <c r="A47" s="12">
        <v>3</v>
      </c>
      <c r="B47" s="12">
        <v>10</v>
      </c>
      <c r="C47" s="12">
        <v>2</v>
      </c>
      <c r="D47" s="12">
        <v>35</v>
      </c>
      <c r="E47" s="12">
        <v>27</v>
      </c>
      <c r="F47" s="12">
        <v>7091</v>
      </c>
      <c r="G47" s="12">
        <v>2139</v>
      </c>
      <c r="H47" s="12">
        <v>557</v>
      </c>
      <c r="I47" s="12">
        <v>21067</v>
      </c>
      <c r="J47" s="12" t="s">
        <v>373</v>
      </c>
      <c r="L47" s="12">
        <v>1088</v>
      </c>
      <c r="M47" s="12">
        <v>313</v>
      </c>
      <c r="N47" s="12">
        <v>92</v>
      </c>
      <c r="P47" s="12">
        <v>379</v>
      </c>
      <c r="Q47" s="12">
        <v>112</v>
      </c>
      <c r="R47" s="12">
        <v>24</v>
      </c>
      <c r="T47" s="12">
        <v>1952</v>
      </c>
      <c r="U47" s="12">
        <v>585</v>
      </c>
      <c r="V47" s="12">
        <v>159</v>
      </c>
      <c r="X47" s="12">
        <v>378</v>
      </c>
      <c r="Y47" s="12">
        <v>157</v>
      </c>
      <c r="Z47" s="12">
        <v>23</v>
      </c>
      <c r="AB47" s="12">
        <v>311</v>
      </c>
      <c r="AC47" s="12">
        <v>100</v>
      </c>
      <c r="AD47" s="12">
        <v>0</v>
      </c>
      <c r="AF47" s="12">
        <v>2983</v>
      </c>
      <c r="AG47" s="12">
        <v>872</v>
      </c>
      <c r="AH47" s="12">
        <v>259</v>
      </c>
      <c r="AN47" s="24">
        <f t="shared" si="82"/>
        <v>0.15343393033422648</v>
      </c>
      <c r="AO47" s="24">
        <f t="shared" si="83"/>
        <v>0.14633006077606359</v>
      </c>
      <c r="AP47" s="24">
        <f t="shared" si="84"/>
        <v>0.16517055655296231</v>
      </c>
      <c r="AQ47" s="24"/>
      <c r="AR47" s="24">
        <f t="shared" si="85"/>
        <v>5.3448032717529265E-2</v>
      </c>
      <c r="AS47" s="24">
        <f t="shared" si="86"/>
        <v>5.2360916316035531E-2</v>
      </c>
      <c r="AT47" s="24">
        <f t="shared" si="87"/>
        <v>4.3087971274685818E-2</v>
      </c>
      <c r="AU47" s="24"/>
      <c r="AV47" s="24">
        <f t="shared" si="88"/>
        <v>0.27527852207022985</v>
      </c>
      <c r="AW47" s="24">
        <f t="shared" si="89"/>
        <v>0.27349228611500703</v>
      </c>
      <c r="AX47" s="24">
        <f t="shared" si="90"/>
        <v>0.28545780969479356</v>
      </c>
      <c r="AY47" s="24"/>
      <c r="AZ47" s="24">
        <f t="shared" si="91"/>
        <v>5.3307008884501482E-2</v>
      </c>
      <c r="BA47" s="24">
        <f t="shared" si="92"/>
        <v>7.3398784478728371E-2</v>
      </c>
      <c r="BB47" s="24">
        <f t="shared" si="93"/>
        <v>4.1292639138240578E-2</v>
      </c>
      <c r="BC47" s="24"/>
      <c r="BD47" s="24">
        <f t="shared" si="94"/>
        <v>4.385841207164011E-2</v>
      </c>
      <c r="BE47" s="24">
        <f t="shared" si="95"/>
        <v>4.6750818139317439E-2</v>
      </c>
      <c r="BF47" s="24">
        <f t="shared" si="96"/>
        <v>0</v>
      </c>
      <c r="BG47" s="24"/>
      <c r="BH47" s="24">
        <f t="shared" si="97"/>
        <v>0.42067409392187277</v>
      </c>
      <c r="BI47" s="24">
        <f t="shared" si="98"/>
        <v>0.40766713417484807</v>
      </c>
      <c r="BJ47" s="24">
        <f t="shared" si="99"/>
        <v>0.4649910233393178</v>
      </c>
      <c r="BL47" s="24">
        <f t="shared" si="79"/>
        <v>0</v>
      </c>
      <c r="BM47" s="24">
        <f t="shared" si="80"/>
        <v>0</v>
      </c>
      <c r="BN47" s="24">
        <f t="shared" si="81"/>
        <v>0</v>
      </c>
    </row>
    <row r="48" spans="1:66" x14ac:dyDescent="0.15">
      <c r="A48" s="12">
        <v>3</v>
      </c>
      <c r="B48" s="12">
        <v>12</v>
      </c>
      <c r="C48" s="19">
        <v>2</v>
      </c>
      <c r="D48" s="12">
        <v>37</v>
      </c>
      <c r="E48" s="12">
        <v>28</v>
      </c>
      <c r="F48" s="12">
        <v>7975</v>
      </c>
      <c r="G48" s="12">
        <v>2391</v>
      </c>
      <c r="H48" s="12">
        <v>643</v>
      </c>
      <c r="I48" s="12">
        <v>23830</v>
      </c>
      <c r="J48" s="12" t="s">
        <v>373</v>
      </c>
      <c r="L48" s="12">
        <v>1172</v>
      </c>
      <c r="M48" s="12">
        <v>337</v>
      </c>
      <c r="N48" s="12">
        <v>100</v>
      </c>
      <c r="P48" s="12">
        <v>500</v>
      </c>
      <c r="Q48" s="12">
        <v>149</v>
      </c>
      <c r="R48" s="12">
        <v>36</v>
      </c>
      <c r="T48" s="12">
        <v>2201</v>
      </c>
      <c r="U48" s="12">
        <v>663</v>
      </c>
      <c r="V48" s="12">
        <v>183</v>
      </c>
      <c r="W48" s="14"/>
      <c r="X48" s="12">
        <v>558</v>
      </c>
      <c r="Y48" s="12">
        <v>199</v>
      </c>
      <c r="Z48" s="12">
        <v>48</v>
      </c>
      <c r="AB48" s="12">
        <v>311</v>
      </c>
      <c r="AC48" s="12">
        <v>100</v>
      </c>
      <c r="AD48" s="12">
        <v>0</v>
      </c>
      <c r="AF48" s="12">
        <v>3233</v>
      </c>
      <c r="AG48" s="12">
        <v>943</v>
      </c>
      <c r="AH48" s="12">
        <v>276</v>
      </c>
      <c r="AN48" s="24">
        <f t="shared" si="82"/>
        <v>0.14695924764890281</v>
      </c>
      <c r="AO48" s="24">
        <f t="shared" si="83"/>
        <v>0.14094521120869929</v>
      </c>
      <c r="AP48" s="24">
        <f t="shared" si="84"/>
        <v>0.15552099533437014</v>
      </c>
      <c r="AQ48" s="24"/>
      <c r="AR48" s="24">
        <f t="shared" si="85"/>
        <v>6.2695924764890276E-2</v>
      </c>
      <c r="AS48" s="24">
        <f t="shared" si="86"/>
        <v>6.2317022166457549E-2</v>
      </c>
      <c r="AT48" s="24">
        <f t="shared" si="87"/>
        <v>5.5987558320373249E-2</v>
      </c>
      <c r="AU48" s="24"/>
      <c r="AV48" s="24">
        <f t="shared" si="88"/>
        <v>0.27598746081504705</v>
      </c>
      <c r="AW48" s="24">
        <f t="shared" si="89"/>
        <v>0.27728983688833125</v>
      </c>
      <c r="AX48" s="24">
        <f t="shared" si="90"/>
        <v>0.28460342146189738</v>
      </c>
      <c r="AY48" s="24"/>
      <c r="AZ48" s="24">
        <f t="shared" si="91"/>
        <v>6.9968652037617554E-2</v>
      </c>
      <c r="BA48" s="24">
        <f t="shared" si="92"/>
        <v>8.3228774571309075E-2</v>
      </c>
      <c r="BB48" s="24">
        <f t="shared" si="93"/>
        <v>7.4650077760497674E-2</v>
      </c>
      <c r="BC48" s="24"/>
      <c r="BD48" s="24">
        <f t="shared" si="94"/>
        <v>3.8996865203761756E-2</v>
      </c>
      <c r="BE48" s="24">
        <f t="shared" si="95"/>
        <v>4.1823504809703052E-2</v>
      </c>
      <c r="BF48" s="24">
        <f t="shared" si="96"/>
        <v>0</v>
      </c>
      <c r="BG48" s="24"/>
      <c r="BH48" s="24">
        <f t="shared" si="97"/>
        <v>0.40539184952978058</v>
      </c>
      <c r="BI48" s="24">
        <f t="shared" si="98"/>
        <v>0.39439565035549978</v>
      </c>
      <c r="BJ48" s="24">
        <f t="shared" si="99"/>
        <v>0.42923794712286156</v>
      </c>
      <c r="BL48" s="24">
        <f t="shared" si="79"/>
        <v>0</v>
      </c>
      <c r="BM48" s="24">
        <f t="shared" si="80"/>
        <v>0</v>
      </c>
      <c r="BN48" s="24">
        <f t="shared" si="81"/>
        <v>0</v>
      </c>
    </row>
    <row r="49" spans="1:66" x14ac:dyDescent="0.15">
      <c r="A49" s="12">
        <v>3</v>
      </c>
      <c r="B49" s="12">
        <v>12</v>
      </c>
      <c r="C49" s="15">
        <v>3</v>
      </c>
      <c r="D49" s="12">
        <v>37</v>
      </c>
      <c r="E49" s="12">
        <v>29</v>
      </c>
      <c r="F49" s="12">
        <v>8929</v>
      </c>
      <c r="G49" s="12">
        <v>2631</v>
      </c>
      <c r="H49" s="12">
        <v>726</v>
      </c>
      <c r="I49" s="12">
        <v>26587</v>
      </c>
      <c r="J49" s="12" t="s">
        <v>367</v>
      </c>
      <c r="L49" s="12">
        <v>1260</v>
      </c>
      <c r="M49" s="12">
        <v>362</v>
      </c>
      <c r="N49" s="12">
        <v>107</v>
      </c>
      <c r="P49" s="12">
        <v>500</v>
      </c>
      <c r="Q49" s="12">
        <v>149</v>
      </c>
      <c r="R49" s="12">
        <v>36</v>
      </c>
      <c r="T49" s="12">
        <v>2301</v>
      </c>
      <c r="U49" s="12">
        <v>691</v>
      </c>
      <c r="V49" s="12">
        <v>191</v>
      </c>
      <c r="W49" s="18"/>
      <c r="X49" s="12">
        <v>673</v>
      </c>
      <c r="Y49" s="12">
        <v>199</v>
      </c>
      <c r="Z49" s="12">
        <v>55</v>
      </c>
      <c r="AB49" s="18">
        <v>311</v>
      </c>
      <c r="AC49" s="12">
        <v>100</v>
      </c>
      <c r="AD49" s="12">
        <v>0</v>
      </c>
      <c r="AF49" s="12">
        <v>3884</v>
      </c>
      <c r="AG49" s="18">
        <v>1130</v>
      </c>
      <c r="AH49" s="12">
        <v>337</v>
      </c>
      <c r="AN49" s="24">
        <f t="shared" si="82"/>
        <v>0.14111322656512487</v>
      </c>
      <c r="AO49" s="24">
        <f t="shared" si="83"/>
        <v>0.13759026985936906</v>
      </c>
      <c r="AP49" s="24">
        <f t="shared" si="84"/>
        <v>0.14738292011019283</v>
      </c>
      <c r="AQ49" s="24"/>
      <c r="AR49" s="24">
        <f t="shared" si="85"/>
        <v>5.5997312129017804E-2</v>
      </c>
      <c r="AS49" s="24">
        <f t="shared" si="86"/>
        <v>5.6632459141011025E-2</v>
      </c>
      <c r="AT49" s="24">
        <f t="shared" si="87"/>
        <v>4.9586776859504134E-2</v>
      </c>
      <c r="AU49" s="24"/>
      <c r="AV49" s="24">
        <f t="shared" si="88"/>
        <v>0.25769963041773997</v>
      </c>
      <c r="AW49" s="24">
        <f t="shared" si="89"/>
        <v>0.26263778031166857</v>
      </c>
      <c r="AX49" s="24">
        <f t="shared" si="90"/>
        <v>0.26308539944903581</v>
      </c>
      <c r="AY49" s="24"/>
      <c r="AZ49" s="24">
        <f t="shared" si="91"/>
        <v>7.5372382125657972E-2</v>
      </c>
      <c r="BA49" s="24">
        <f t="shared" si="92"/>
        <v>7.5636640060813373E-2</v>
      </c>
      <c r="BB49" s="24">
        <f t="shared" si="93"/>
        <v>7.575757575757576E-2</v>
      </c>
      <c r="BC49" s="24"/>
      <c r="BD49" s="24">
        <f t="shared" si="94"/>
        <v>3.4830328144249079E-2</v>
      </c>
      <c r="BE49" s="24">
        <f t="shared" si="95"/>
        <v>3.800836183960471E-2</v>
      </c>
      <c r="BF49" s="24">
        <f t="shared" si="96"/>
        <v>0</v>
      </c>
      <c r="BG49" s="24"/>
      <c r="BH49" s="24">
        <f t="shared" si="97"/>
        <v>0.43498712061821032</v>
      </c>
      <c r="BI49" s="24">
        <f t="shared" si="98"/>
        <v>0.42949448878753327</v>
      </c>
      <c r="BJ49" s="24">
        <f t="shared" si="99"/>
        <v>0.46418732782369149</v>
      </c>
      <c r="BL49" s="24">
        <f t="shared" si="79"/>
        <v>0</v>
      </c>
      <c r="BM49" s="24">
        <f t="shared" si="80"/>
        <v>0</v>
      </c>
      <c r="BN49" s="24">
        <f t="shared" si="81"/>
        <v>0</v>
      </c>
    </row>
    <row r="50" spans="1:66" x14ac:dyDescent="0.15">
      <c r="A50" s="12">
        <v>3</v>
      </c>
      <c r="B50" s="12">
        <v>12</v>
      </c>
      <c r="C50" s="12">
        <v>3</v>
      </c>
      <c r="D50" s="12">
        <v>37</v>
      </c>
      <c r="E50" s="12">
        <v>30</v>
      </c>
      <c r="F50" s="12">
        <v>9531</v>
      </c>
      <c r="G50" s="12">
        <v>2860</v>
      </c>
      <c r="H50" s="12">
        <v>762</v>
      </c>
      <c r="I50" s="12">
        <v>28412</v>
      </c>
      <c r="J50" s="12" t="s">
        <v>376</v>
      </c>
      <c r="L50" s="12">
        <v>1348</v>
      </c>
      <c r="M50" s="12">
        <v>387</v>
      </c>
      <c r="N50" s="12">
        <v>115</v>
      </c>
      <c r="P50" s="12">
        <v>500</v>
      </c>
      <c r="Q50" s="12">
        <v>149</v>
      </c>
      <c r="R50" s="12">
        <v>36</v>
      </c>
      <c r="T50" s="12">
        <v>2627</v>
      </c>
      <c r="U50" s="12">
        <v>757</v>
      </c>
      <c r="V50" s="12">
        <v>207</v>
      </c>
      <c r="X50" s="12">
        <v>727</v>
      </c>
      <c r="Y50" s="12">
        <v>214</v>
      </c>
      <c r="Z50" s="12">
        <v>60</v>
      </c>
      <c r="AB50" s="12">
        <v>311</v>
      </c>
      <c r="AC50" s="12">
        <v>200</v>
      </c>
      <c r="AD50" s="12">
        <v>0</v>
      </c>
      <c r="AF50" s="12">
        <v>4018</v>
      </c>
      <c r="AG50" s="12">
        <v>1153</v>
      </c>
      <c r="AH50" s="12">
        <v>344</v>
      </c>
      <c r="AN50" s="24">
        <f t="shared" si="82"/>
        <v>0.14143321792047003</v>
      </c>
      <c r="AO50" s="24">
        <f t="shared" si="83"/>
        <v>0.13531468531468532</v>
      </c>
      <c r="AP50" s="24">
        <f t="shared" si="84"/>
        <v>0.15091863517060367</v>
      </c>
      <c r="AQ50" s="24"/>
      <c r="AR50" s="24">
        <f t="shared" si="85"/>
        <v>5.2460392403735179E-2</v>
      </c>
      <c r="AS50" s="24">
        <f t="shared" si="86"/>
        <v>5.2097902097902098E-2</v>
      </c>
      <c r="AT50" s="24">
        <f t="shared" si="87"/>
        <v>4.7244094488188976E-2</v>
      </c>
      <c r="AU50" s="24"/>
      <c r="AV50" s="24">
        <f t="shared" si="88"/>
        <v>0.27562690168922466</v>
      </c>
      <c r="AW50" s="24">
        <f t="shared" si="89"/>
        <v>0.2646853146853147</v>
      </c>
      <c r="AX50" s="24">
        <f t="shared" si="90"/>
        <v>0.27165354330708663</v>
      </c>
      <c r="AY50" s="24"/>
      <c r="AZ50" s="24">
        <f t="shared" si="91"/>
        <v>7.6277410555030956E-2</v>
      </c>
      <c r="BA50" s="24">
        <f t="shared" si="92"/>
        <v>7.4825174825174826E-2</v>
      </c>
      <c r="BB50" s="24">
        <f t="shared" si="93"/>
        <v>7.874015748031496E-2</v>
      </c>
      <c r="BC50" s="24"/>
      <c r="BD50" s="24">
        <f t="shared" si="94"/>
        <v>3.2630364075123285E-2</v>
      </c>
      <c r="BE50" s="24">
        <f t="shared" si="95"/>
        <v>6.9930069930069935E-2</v>
      </c>
      <c r="BF50" s="24">
        <f t="shared" si="96"/>
        <v>0</v>
      </c>
      <c r="BG50" s="24"/>
      <c r="BH50" s="24">
        <f t="shared" si="97"/>
        <v>0.42157171335641591</v>
      </c>
      <c r="BI50" s="24">
        <f t="shared" si="98"/>
        <v>0.40314685314685317</v>
      </c>
      <c r="BJ50" s="24">
        <f t="shared" si="99"/>
        <v>0.45144356955380577</v>
      </c>
      <c r="BL50" s="24">
        <f t="shared" si="79"/>
        <v>0</v>
      </c>
      <c r="BM50" s="24">
        <f t="shared" si="80"/>
        <v>0</v>
      </c>
      <c r="BN50" s="24">
        <f t="shared" si="81"/>
        <v>0</v>
      </c>
    </row>
    <row r="51" spans="1:66" x14ac:dyDescent="0.15">
      <c r="A51" s="12">
        <v>4</v>
      </c>
      <c r="B51" s="12">
        <f>D51-37</f>
        <v>2</v>
      </c>
      <c r="C51" s="12">
        <v>3</v>
      </c>
      <c r="D51" s="12">
        <v>39</v>
      </c>
      <c r="E51" s="12">
        <v>31</v>
      </c>
      <c r="F51" s="12">
        <v>10212</v>
      </c>
      <c r="G51" s="12">
        <v>3062</v>
      </c>
      <c r="H51" s="12">
        <v>817</v>
      </c>
      <c r="I51" s="12">
        <v>30438</v>
      </c>
      <c r="J51" s="12" t="s">
        <v>358</v>
      </c>
      <c r="L51" s="12">
        <v>1440</v>
      </c>
      <c r="M51" s="12">
        <v>413</v>
      </c>
      <c r="N51" s="12">
        <v>122</v>
      </c>
      <c r="P51" s="12">
        <v>500</v>
      </c>
      <c r="Q51" s="12">
        <v>149</v>
      </c>
      <c r="R51" s="12">
        <v>36</v>
      </c>
      <c r="T51" s="12">
        <v>2737</v>
      </c>
      <c r="U51" s="12">
        <v>789</v>
      </c>
      <c r="V51" s="12">
        <v>217</v>
      </c>
      <c r="X51" s="12">
        <v>793</v>
      </c>
      <c r="Y51" s="12">
        <v>224</v>
      </c>
      <c r="Z51" s="12">
        <v>62</v>
      </c>
      <c r="AB51" s="12">
        <v>311</v>
      </c>
      <c r="AC51" s="12">
        <v>200</v>
      </c>
      <c r="AD51" s="12">
        <v>0</v>
      </c>
      <c r="AF51" s="12">
        <v>4431</v>
      </c>
      <c r="AG51" s="12">
        <v>1287</v>
      </c>
      <c r="AH51" s="12">
        <v>380</v>
      </c>
      <c r="AN51" s="24">
        <f t="shared" si="82"/>
        <v>0.14101057579318449</v>
      </c>
      <c r="AO51" s="24">
        <f t="shared" si="83"/>
        <v>0.13487916394513391</v>
      </c>
      <c r="AP51" s="24">
        <f t="shared" si="84"/>
        <v>0.14932680538555693</v>
      </c>
      <c r="AQ51" s="24"/>
      <c r="AR51" s="24">
        <f t="shared" si="85"/>
        <v>4.8962005483744617E-2</v>
      </c>
      <c r="AS51" s="24">
        <f t="shared" si="86"/>
        <v>4.8661005878510778E-2</v>
      </c>
      <c r="AT51" s="24">
        <f t="shared" si="87"/>
        <v>4.4063647490820076E-2</v>
      </c>
      <c r="AU51" s="24"/>
      <c r="AV51" s="24">
        <f t="shared" si="88"/>
        <v>0.268018018018018</v>
      </c>
      <c r="AW51" s="24">
        <f t="shared" si="89"/>
        <v>0.25767472240365774</v>
      </c>
      <c r="AX51" s="24">
        <f t="shared" si="90"/>
        <v>0.26560587515299877</v>
      </c>
      <c r="AY51" s="24"/>
      <c r="AZ51" s="24">
        <f t="shared" si="91"/>
        <v>7.7653740697218962E-2</v>
      </c>
      <c r="BA51" s="24">
        <f t="shared" si="92"/>
        <v>7.3154800783801432E-2</v>
      </c>
      <c r="BB51" s="24">
        <f t="shared" si="93"/>
        <v>7.588739290085679E-2</v>
      </c>
      <c r="BC51" s="24"/>
      <c r="BD51" s="24">
        <f t="shared" si="94"/>
        <v>3.0454367410889149E-2</v>
      </c>
      <c r="BE51" s="24">
        <f t="shared" si="95"/>
        <v>6.531678641410843E-2</v>
      </c>
      <c r="BF51" s="24">
        <f t="shared" si="96"/>
        <v>0</v>
      </c>
      <c r="BG51" s="24"/>
      <c r="BH51" s="24">
        <f t="shared" si="97"/>
        <v>0.43390129259694477</v>
      </c>
      <c r="BI51" s="24">
        <f t="shared" si="98"/>
        <v>0.42031352057478771</v>
      </c>
      <c r="BJ51" s="24">
        <f t="shared" si="99"/>
        <v>0.46511627906976744</v>
      </c>
      <c r="BL51" s="24">
        <f t="shared" si="79"/>
        <v>0</v>
      </c>
      <c r="BM51" s="24">
        <f t="shared" si="80"/>
        <v>0</v>
      </c>
      <c r="BN51" s="24">
        <f t="shared" si="81"/>
        <v>0</v>
      </c>
    </row>
    <row r="52" spans="1:66" x14ac:dyDescent="0.15">
      <c r="A52" s="12">
        <v>4</v>
      </c>
      <c r="B52" s="12">
        <f t="shared" ref="B52:B58" si="100">D52-37</f>
        <v>3</v>
      </c>
      <c r="C52" s="19">
        <v>3</v>
      </c>
      <c r="D52" s="12">
        <v>40</v>
      </c>
      <c r="E52" s="12">
        <v>32</v>
      </c>
      <c r="F52" s="12">
        <v>10886</v>
      </c>
      <c r="G52" s="12">
        <v>3217</v>
      </c>
      <c r="H52" s="12">
        <v>872</v>
      </c>
      <c r="I52" s="12">
        <v>32289</v>
      </c>
      <c r="J52" s="12" t="s">
        <v>378</v>
      </c>
      <c r="L52" s="12">
        <v>1598</v>
      </c>
      <c r="M52" s="12">
        <v>441</v>
      </c>
      <c r="N52" s="12">
        <v>130</v>
      </c>
      <c r="P52" s="12">
        <v>621</v>
      </c>
      <c r="Q52" s="12">
        <v>186</v>
      </c>
      <c r="R52" s="12">
        <v>48</v>
      </c>
      <c r="T52" s="12">
        <v>2992</v>
      </c>
      <c r="U52" s="12">
        <v>847</v>
      </c>
      <c r="V52" s="12">
        <v>237</v>
      </c>
      <c r="X52" s="12">
        <v>793</v>
      </c>
      <c r="Y52" s="12">
        <v>232</v>
      </c>
      <c r="Z52" s="12">
        <v>65</v>
      </c>
      <c r="AB52" s="12">
        <v>311</v>
      </c>
      <c r="AC52" s="12">
        <v>200</v>
      </c>
      <c r="AD52" s="12">
        <v>0</v>
      </c>
      <c r="AF52" s="12">
        <v>4571</v>
      </c>
      <c r="AG52" s="12">
        <v>1311</v>
      </c>
      <c r="AH52" s="12">
        <v>392</v>
      </c>
      <c r="AN52" s="24">
        <f t="shared" si="82"/>
        <v>0.1467940474003307</v>
      </c>
      <c r="AO52" s="24">
        <f t="shared" si="83"/>
        <v>0.13708423997513211</v>
      </c>
      <c r="AP52" s="24">
        <f t="shared" si="84"/>
        <v>0.14908256880733944</v>
      </c>
      <c r="AQ52" s="24"/>
      <c r="AR52" s="24">
        <f t="shared" si="85"/>
        <v>5.7045746830791839E-2</v>
      </c>
      <c r="AS52" s="24">
        <f t="shared" si="86"/>
        <v>5.7817842710599941E-2</v>
      </c>
      <c r="AT52" s="24">
        <f t="shared" si="87"/>
        <v>5.5045871559633031E-2</v>
      </c>
      <c r="AU52" s="24"/>
      <c r="AV52" s="24">
        <f t="shared" si="88"/>
        <v>0.27484842917508728</v>
      </c>
      <c r="AW52" s="24">
        <f t="shared" si="89"/>
        <v>0.26328877836493625</v>
      </c>
      <c r="AX52" s="24">
        <f t="shared" si="90"/>
        <v>0.27178899082568808</v>
      </c>
      <c r="AY52" s="24"/>
      <c r="AZ52" s="24">
        <f t="shared" si="91"/>
        <v>7.2845857064119057E-2</v>
      </c>
      <c r="BA52" s="24">
        <f t="shared" si="92"/>
        <v>7.2116879079888091E-2</v>
      </c>
      <c r="BB52" s="24">
        <f t="shared" si="93"/>
        <v>7.4541284403669722E-2</v>
      </c>
      <c r="BC52" s="24"/>
      <c r="BD52" s="24">
        <f t="shared" si="94"/>
        <v>2.8568803968399781E-2</v>
      </c>
      <c r="BE52" s="24">
        <f t="shared" si="95"/>
        <v>6.2169723344731115E-2</v>
      </c>
      <c r="BF52" s="24">
        <f t="shared" si="96"/>
        <v>0</v>
      </c>
      <c r="BG52" s="24"/>
      <c r="BH52" s="24">
        <f t="shared" si="97"/>
        <v>0.41989711556127135</v>
      </c>
      <c r="BI52" s="24">
        <f t="shared" si="98"/>
        <v>0.40752253652471249</v>
      </c>
      <c r="BJ52" s="24">
        <f t="shared" si="99"/>
        <v>0.44954128440366975</v>
      </c>
      <c r="BL52" s="24">
        <f t="shared" si="79"/>
        <v>0</v>
      </c>
      <c r="BM52" s="24">
        <f t="shared" si="80"/>
        <v>0</v>
      </c>
      <c r="BN52" s="24">
        <f t="shared" si="81"/>
        <v>0</v>
      </c>
    </row>
    <row r="53" spans="1:66" x14ac:dyDescent="0.15">
      <c r="A53" s="12">
        <v>4</v>
      </c>
      <c r="B53" s="12">
        <f t="shared" si="100"/>
        <v>3</v>
      </c>
      <c r="C53" s="15">
        <v>4</v>
      </c>
      <c r="D53" s="12">
        <v>40</v>
      </c>
      <c r="E53" s="12">
        <v>33</v>
      </c>
      <c r="F53" s="12">
        <v>11590</v>
      </c>
      <c r="G53" s="12">
        <v>3413</v>
      </c>
      <c r="H53" s="12">
        <v>920</v>
      </c>
      <c r="I53" s="12">
        <v>34236</v>
      </c>
      <c r="L53" s="12">
        <v>1699</v>
      </c>
      <c r="M53" s="12">
        <v>487</v>
      </c>
      <c r="N53" s="12">
        <v>139</v>
      </c>
      <c r="P53" s="12">
        <v>621</v>
      </c>
      <c r="Q53" s="12">
        <v>186</v>
      </c>
      <c r="R53" s="12">
        <v>48</v>
      </c>
      <c r="T53" s="12">
        <v>3370</v>
      </c>
      <c r="U53" s="12">
        <v>938</v>
      </c>
      <c r="V53" s="12">
        <v>261</v>
      </c>
      <c r="X53" s="12">
        <v>877</v>
      </c>
      <c r="Y53" s="12">
        <v>251</v>
      </c>
      <c r="Z53" s="12">
        <v>68</v>
      </c>
      <c r="AB53" s="12">
        <v>311</v>
      </c>
      <c r="AC53" s="12">
        <v>200</v>
      </c>
      <c r="AD53" s="12">
        <v>0</v>
      </c>
      <c r="AF53" s="12">
        <v>4712</v>
      </c>
      <c r="AG53" s="12">
        <v>1351</v>
      </c>
      <c r="AH53" s="12">
        <v>404</v>
      </c>
      <c r="AI53" s="24"/>
      <c r="AJ53" s="24"/>
      <c r="AK53" s="24"/>
      <c r="AL53" s="24"/>
      <c r="AM53" s="24"/>
      <c r="AN53" s="24">
        <f t="shared" ref="AN53:AN55" si="101">L53/$F53</f>
        <v>0.14659188955996549</v>
      </c>
      <c r="AO53" s="24">
        <f t="shared" ref="AO53:AO55" si="102">M53/$G53</f>
        <v>0.14268971579255788</v>
      </c>
      <c r="AP53" s="24">
        <f t="shared" ref="AP53:AP55" si="103">N53/$H53</f>
        <v>0.15108695652173912</v>
      </c>
      <c r="AQ53" s="24"/>
      <c r="AR53" s="24">
        <f t="shared" ref="AR53:AR55" si="104">P53/$F53</f>
        <v>5.3580672993960313E-2</v>
      </c>
      <c r="AS53" s="24">
        <f t="shared" ref="AS53:AS55" si="105">Q53/$G53</f>
        <v>5.4497509522414299E-2</v>
      </c>
      <c r="AT53" s="24">
        <f t="shared" ref="AT53:AT55" si="106">R53/$H53</f>
        <v>5.2173913043478258E-2</v>
      </c>
      <c r="AU53" s="24"/>
      <c r="AV53" s="24">
        <f t="shared" ref="AV53:AV55" si="107">T53/$F53</f>
        <v>0.29076790336496983</v>
      </c>
      <c r="AW53" s="24">
        <f t="shared" ref="AW53:AW55" si="108">U53/$G53</f>
        <v>0.27483152651626136</v>
      </c>
      <c r="AX53" s="24">
        <f t="shared" ref="AX53:AX55" si="109">V53/$H53</f>
        <v>0.28369565217391307</v>
      </c>
      <c r="AY53" s="24"/>
      <c r="AZ53" s="24">
        <f t="shared" ref="AZ53:AZ55" si="110">X53/$F53</f>
        <v>7.5668679896462462E-2</v>
      </c>
      <c r="BA53" s="24">
        <f t="shared" ref="BA53:BA55" si="111">Y53/$G53</f>
        <v>7.3542338118956926E-2</v>
      </c>
      <c r="BB53" s="24">
        <f t="shared" ref="BB53:BB55" si="112">Z53/$H53</f>
        <v>7.3913043478260873E-2</v>
      </c>
      <c r="BC53" s="24"/>
      <c r="BD53" s="24">
        <f t="shared" ref="BD53:BD55" si="113">AB53/$F53</f>
        <v>2.6833477135461605E-2</v>
      </c>
      <c r="BE53" s="24">
        <f t="shared" ref="BE53:BE55" si="114">AC53/$G53</f>
        <v>5.8599472604746558E-2</v>
      </c>
      <c r="BF53" s="24">
        <f t="shared" ref="BF53:BF55" si="115">AD53/$H53</f>
        <v>0</v>
      </c>
      <c r="BG53" s="24"/>
      <c r="BH53" s="24">
        <f t="shared" ref="BH53:BH55" si="116">AF53/$F53</f>
        <v>0.40655737704918032</v>
      </c>
      <c r="BI53" s="24">
        <f t="shared" ref="BI53:BI55" si="117">AG53/$G53</f>
        <v>0.395839437445063</v>
      </c>
      <c r="BJ53" s="24">
        <f t="shared" ref="BJ53:BJ55" si="118">AH53/$H53</f>
        <v>0.43913043478260871</v>
      </c>
      <c r="BL53" s="24">
        <f t="shared" ref="BL53:BL55" si="119">AJ53/$F53</f>
        <v>0</v>
      </c>
      <c r="BM53" s="24">
        <f t="shared" ref="BM53:BM55" si="120">AK53/$G53</f>
        <v>0</v>
      </c>
      <c r="BN53" s="24">
        <f t="shared" ref="BN53:BN55" si="121">AL53/$H53</f>
        <v>0</v>
      </c>
    </row>
    <row r="54" spans="1:66" x14ac:dyDescent="0.15">
      <c r="A54" s="12">
        <v>4</v>
      </c>
      <c r="B54" s="12">
        <f>D54-37</f>
        <v>5</v>
      </c>
      <c r="C54" s="12">
        <v>4</v>
      </c>
      <c r="D54" s="12">
        <v>42</v>
      </c>
      <c r="E54" s="12">
        <v>34</v>
      </c>
      <c r="F54" s="12">
        <v>13720</v>
      </c>
      <c r="G54" s="12">
        <v>3965</v>
      </c>
      <c r="H54" s="12">
        <v>1101</v>
      </c>
      <c r="I54" s="12">
        <v>40397</v>
      </c>
      <c r="J54" s="29" t="s">
        <v>555</v>
      </c>
      <c r="L54" s="12">
        <v>1827</v>
      </c>
      <c r="M54" s="12">
        <v>523</v>
      </c>
      <c r="N54" s="12">
        <v>150</v>
      </c>
      <c r="P54" s="12">
        <v>803</v>
      </c>
      <c r="Q54" s="12">
        <v>186</v>
      </c>
      <c r="R54" s="12">
        <v>63</v>
      </c>
      <c r="T54" s="12">
        <v>3502</v>
      </c>
      <c r="U54" s="12">
        <v>976</v>
      </c>
      <c r="V54" s="12">
        <v>271</v>
      </c>
      <c r="X54" s="12">
        <v>913</v>
      </c>
      <c r="Y54" s="12">
        <v>251</v>
      </c>
      <c r="Z54" s="12">
        <v>71</v>
      </c>
      <c r="AB54" s="12">
        <v>311</v>
      </c>
      <c r="AC54" s="12">
        <v>200</v>
      </c>
      <c r="AD54" s="12">
        <v>0</v>
      </c>
      <c r="AF54" s="12">
        <v>5744</v>
      </c>
      <c r="AG54" s="12">
        <v>1663</v>
      </c>
      <c r="AH54" s="12">
        <v>493</v>
      </c>
      <c r="AJ54" s="12">
        <v>620</v>
      </c>
      <c r="AK54" s="12">
        <v>166</v>
      </c>
      <c r="AL54" s="12">
        <v>53</v>
      </c>
      <c r="AM54" s="24"/>
      <c r="AN54" s="24">
        <f t="shared" si="101"/>
        <v>0.13316326530612244</v>
      </c>
      <c r="AO54" s="24">
        <f t="shared" si="102"/>
        <v>0.13190416141235814</v>
      </c>
      <c r="AP54" s="24">
        <f t="shared" si="103"/>
        <v>0.13623978201634879</v>
      </c>
      <c r="AQ54" s="24"/>
      <c r="AR54" s="24">
        <f t="shared" si="104"/>
        <v>5.8527696793002917E-2</v>
      </c>
      <c r="AS54" s="24">
        <f t="shared" si="105"/>
        <v>4.6910466582597732E-2</v>
      </c>
      <c r="AT54" s="24">
        <f t="shared" si="106"/>
        <v>5.7220708446866483E-2</v>
      </c>
      <c r="AU54" s="24"/>
      <c r="AV54" s="24">
        <f t="shared" si="107"/>
        <v>0.25524781341107872</v>
      </c>
      <c r="AW54" s="24">
        <f t="shared" si="108"/>
        <v>0.24615384615384617</v>
      </c>
      <c r="AX54" s="24">
        <f t="shared" si="109"/>
        <v>0.24613987284287012</v>
      </c>
      <c r="AY54" s="24"/>
      <c r="AZ54" s="24">
        <f t="shared" si="110"/>
        <v>6.6545189504373173E-2</v>
      </c>
      <c r="BA54" s="24">
        <f t="shared" si="111"/>
        <v>6.3303909205548556E-2</v>
      </c>
      <c r="BB54" s="24">
        <f t="shared" si="112"/>
        <v>6.4486830154405081E-2</v>
      </c>
      <c r="BC54" s="24"/>
      <c r="BD54" s="24">
        <f t="shared" si="113"/>
        <v>2.2667638483965014E-2</v>
      </c>
      <c r="BE54" s="24">
        <f t="shared" si="114"/>
        <v>5.0441361916771753E-2</v>
      </c>
      <c r="BF54" s="24">
        <f t="shared" si="115"/>
        <v>0</v>
      </c>
      <c r="BG54" s="24"/>
      <c r="BH54" s="24">
        <f t="shared" si="116"/>
        <v>0.41865889212827989</v>
      </c>
      <c r="BI54" s="24">
        <f t="shared" si="117"/>
        <v>0.41941992433795711</v>
      </c>
      <c r="BJ54" s="24">
        <f t="shared" si="118"/>
        <v>0.44777475022706631</v>
      </c>
      <c r="BL54" s="24">
        <f t="shared" si="119"/>
        <v>4.5189504373177841E-2</v>
      </c>
      <c r="BM54" s="24">
        <f t="shared" si="120"/>
        <v>4.1866330390920553E-2</v>
      </c>
      <c r="BN54" s="24">
        <f t="shared" si="121"/>
        <v>4.8138056312443236E-2</v>
      </c>
    </row>
    <row r="55" spans="1:66" x14ac:dyDescent="0.15">
      <c r="A55" s="12">
        <v>4</v>
      </c>
      <c r="B55" s="12">
        <f t="shared" si="100"/>
        <v>6</v>
      </c>
      <c r="C55" s="19">
        <v>4</v>
      </c>
      <c r="D55" s="12">
        <v>43</v>
      </c>
      <c r="E55" s="12">
        <v>35</v>
      </c>
      <c r="F55" s="12">
        <v>14157</v>
      </c>
      <c r="G55" s="12">
        <v>4225</v>
      </c>
      <c r="H55" s="12">
        <v>1135</v>
      </c>
      <c r="I55" s="12">
        <v>42139</v>
      </c>
      <c r="L55" s="12">
        <v>1931</v>
      </c>
      <c r="M55" s="12">
        <v>555</v>
      </c>
      <c r="N55" s="12">
        <v>158</v>
      </c>
      <c r="P55" s="12">
        <v>803</v>
      </c>
      <c r="Q55" s="12">
        <v>241</v>
      </c>
      <c r="R55" s="12">
        <v>63</v>
      </c>
      <c r="T55" s="12">
        <v>3716</v>
      </c>
      <c r="U55" s="12">
        <v>1061</v>
      </c>
      <c r="V55" s="12">
        <v>291</v>
      </c>
      <c r="X55" s="12">
        <v>979</v>
      </c>
      <c r="Y55" s="12">
        <v>274</v>
      </c>
      <c r="Z55" s="12">
        <v>71</v>
      </c>
      <c r="AB55" s="12">
        <v>311</v>
      </c>
      <c r="AC55" s="12">
        <v>200</v>
      </c>
      <c r="AD55" s="12">
        <v>0</v>
      </c>
      <c r="AF55" s="12">
        <v>5744</v>
      </c>
      <c r="AG55" s="12">
        <v>1663</v>
      </c>
      <c r="AH55" s="12">
        <v>493</v>
      </c>
      <c r="AJ55" s="12">
        <v>673</v>
      </c>
      <c r="AK55" s="12">
        <v>231</v>
      </c>
      <c r="AL55" s="12">
        <v>59</v>
      </c>
      <c r="AM55" s="24"/>
      <c r="AN55" s="24">
        <f t="shared" si="101"/>
        <v>0.13639895458077275</v>
      </c>
      <c r="AO55" s="24">
        <f t="shared" si="102"/>
        <v>0.13136094674556212</v>
      </c>
      <c r="AP55" s="24">
        <f t="shared" si="103"/>
        <v>0.13920704845814977</v>
      </c>
      <c r="AQ55" s="24"/>
      <c r="AR55" s="24">
        <f t="shared" si="104"/>
        <v>5.672105672105672E-2</v>
      </c>
      <c r="AS55" s="24">
        <f t="shared" si="105"/>
        <v>5.7041420118343192E-2</v>
      </c>
      <c r="AT55" s="24">
        <f t="shared" si="106"/>
        <v>5.5506607929515416E-2</v>
      </c>
      <c r="AU55" s="24"/>
      <c r="AV55" s="24">
        <f t="shared" si="107"/>
        <v>0.26248498975771706</v>
      </c>
      <c r="AW55" s="24">
        <f t="shared" si="108"/>
        <v>0.2511242603550296</v>
      </c>
      <c r="AX55" s="24">
        <f t="shared" si="109"/>
        <v>0.25638766519823791</v>
      </c>
      <c r="AY55" s="24"/>
      <c r="AZ55" s="24">
        <f t="shared" si="110"/>
        <v>6.9153069153069152E-2</v>
      </c>
      <c r="BA55" s="24">
        <f t="shared" si="111"/>
        <v>6.4852071005917153E-2</v>
      </c>
      <c r="BB55" s="24">
        <f t="shared" si="112"/>
        <v>6.255506607929516E-2</v>
      </c>
      <c r="BC55" s="24"/>
      <c r="BD55" s="24">
        <f t="shared" si="113"/>
        <v>2.1967931058840151E-2</v>
      </c>
      <c r="BE55" s="24">
        <f t="shared" si="114"/>
        <v>4.7337278106508875E-2</v>
      </c>
      <c r="BF55" s="24">
        <f t="shared" si="115"/>
        <v>0</v>
      </c>
      <c r="BG55" s="24"/>
      <c r="BH55" s="24">
        <f t="shared" si="116"/>
        <v>0.40573567846295117</v>
      </c>
      <c r="BI55" s="24">
        <f t="shared" si="117"/>
        <v>0.39360946745562131</v>
      </c>
      <c r="BJ55" s="24">
        <f t="shared" si="118"/>
        <v>0.43436123348017619</v>
      </c>
      <c r="BL55" s="24">
        <f t="shared" si="119"/>
        <v>4.7538320265592994E-2</v>
      </c>
      <c r="BM55" s="24">
        <f t="shared" si="120"/>
        <v>5.4674556213017748E-2</v>
      </c>
      <c r="BN55" s="24">
        <f t="shared" si="121"/>
        <v>5.1982378854625554E-2</v>
      </c>
    </row>
    <row r="56" spans="1:66" x14ac:dyDescent="0.15">
      <c r="A56" s="12">
        <v>4</v>
      </c>
      <c r="B56" s="12">
        <f t="shared" si="100"/>
        <v>6</v>
      </c>
      <c r="C56" s="15">
        <v>5</v>
      </c>
      <c r="D56" s="12">
        <v>43</v>
      </c>
      <c r="E56" s="12">
        <v>36</v>
      </c>
      <c r="F56" s="12">
        <v>15560</v>
      </c>
      <c r="G56" s="12">
        <v>4673</v>
      </c>
      <c r="H56" s="12">
        <v>1238</v>
      </c>
      <c r="I56" s="12">
        <v>46304</v>
      </c>
      <c r="L56" s="12">
        <v>2056</v>
      </c>
      <c r="M56" s="12">
        <v>591</v>
      </c>
      <c r="N56" s="12">
        <v>169</v>
      </c>
      <c r="P56" s="12">
        <v>803</v>
      </c>
      <c r="Q56" s="12">
        <v>241</v>
      </c>
      <c r="R56" s="12">
        <v>63</v>
      </c>
      <c r="T56" s="12">
        <v>3868</v>
      </c>
      <c r="U56" s="12">
        <v>1113</v>
      </c>
      <c r="V56" s="12">
        <v>305</v>
      </c>
      <c r="X56" s="12">
        <v>1033</v>
      </c>
      <c r="Y56" s="12">
        <v>339</v>
      </c>
      <c r="Z56" s="12">
        <v>76</v>
      </c>
      <c r="AB56" s="12">
        <v>311</v>
      </c>
      <c r="AC56" s="12">
        <v>200</v>
      </c>
      <c r="AD56" s="12">
        <v>0</v>
      </c>
      <c r="AF56" s="12">
        <v>6478</v>
      </c>
      <c r="AG56" s="12">
        <v>1867</v>
      </c>
      <c r="AH56" s="12">
        <v>557</v>
      </c>
      <c r="AJ56" s="12">
        <v>1011</v>
      </c>
      <c r="AK56" s="12">
        <v>322</v>
      </c>
      <c r="AL56" s="12">
        <v>68</v>
      </c>
      <c r="AM56" s="24"/>
      <c r="AN56" s="24">
        <f t="shared" ref="AN56:AN58" si="122">L56/$F56</f>
        <v>0.13213367609254498</v>
      </c>
      <c r="AO56" s="24">
        <f t="shared" ref="AO56:AO58" si="123">M56/$G56</f>
        <v>0.12647121763321206</v>
      </c>
      <c r="AP56" s="24">
        <f t="shared" ref="AP56:AP58" si="124">N56/$H56</f>
        <v>0.13651050080775445</v>
      </c>
      <c r="AQ56" s="24"/>
      <c r="AR56" s="24">
        <f t="shared" ref="AR56:AR58" si="125">P56/$F56</f>
        <v>5.1606683804627247E-2</v>
      </c>
      <c r="AS56" s="24">
        <f t="shared" ref="AS56:AS58" si="126">Q56/$G56</f>
        <v>5.1572865396961265E-2</v>
      </c>
      <c r="AT56" s="24">
        <f t="shared" ref="AT56:AT58" si="127">R56/$H56</f>
        <v>5.0888529886914377E-2</v>
      </c>
      <c r="AU56" s="24"/>
      <c r="AV56" s="24">
        <f t="shared" ref="AV56:AV58" si="128">T56/$F56</f>
        <v>0.24858611825192803</v>
      </c>
      <c r="AW56" s="24">
        <f t="shared" ref="AW56:AW58" si="129">U56/$G56</f>
        <v>0.23817676011127756</v>
      </c>
      <c r="AX56" s="24">
        <f t="shared" ref="AX56:AX58" si="130">V56/$H56</f>
        <v>0.24636510500807754</v>
      </c>
      <c r="AY56" s="24"/>
      <c r="AZ56" s="24">
        <f t="shared" ref="AZ56:AZ58" si="131">X56/$F56</f>
        <v>6.6388174807197942E-2</v>
      </c>
      <c r="BA56" s="24">
        <f t="shared" ref="BA56:BA58" si="132">Y56/$G56</f>
        <v>7.2544404023111492E-2</v>
      </c>
      <c r="BB56" s="24">
        <f t="shared" ref="BB56:BB58" si="133">Z56/$H56</f>
        <v>6.1389337641357025E-2</v>
      </c>
      <c r="BC56" s="24"/>
      <c r="BD56" s="24">
        <f t="shared" ref="BD56:BD58" si="134">AB56/$F56</f>
        <v>1.9987146529562981E-2</v>
      </c>
      <c r="BE56" s="24">
        <f t="shared" ref="BE56:BE58" si="135">AC56/$G56</f>
        <v>4.2799058420714742E-2</v>
      </c>
      <c r="BF56" s="24">
        <f t="shared" ref="BF56:BF58" si="136">AD56/$H56</f>
        <v>0</v>
      </c>
      <c r="BG56" s="24"/>
      <c r="BH56" s="24">
        <f t="shared" ref="BH56:BH58" si="137">AF56/$F56</f>
        <v>0.41632390745501285</v>
      </c>
      <c r="BI56" s="24">
        <f t="shared" ref="BI56:BI58" si="138">AG56/$G56</f>
        <v>0.39952921035737216</v>
      </c>
      <c r="BJ56" s="24">
        <f t="shared" ref="BJ56:BJ58" si="139">AH56/$H56</f>
        <v>0.44991922455573508</v>
      </c>
      <c r="BL56" s="24">
        <f t="shared" ref="BL56:BL58" si="140">AJ56/$F56</f>
        <v>6.497429305912597E-2</v>
      </c>
      <c r="BM56" s="24">
        <f t="shared" ref="BM56:BM58" si="141">AK56/$G56</f>
        <v>6.8906484057350739E-2</v>
      </c>
      <c r="BN56" s="24">
        <f t="shared" ref="BN56:BN58" si="142">AL56/$H56</f>
        <v>5.492730210016155E-2</v>
      </c>
    </row>
    <row r="57" spans="1:66" x14ac:dyDescent="0.15">
      <c r="A57" s="12">
        <v>4</v>
      </c>
      <c r="B57" s="12">
        <f t="shared" si="100"/>
        <v>7</v>
      </c>
      <c r="C57" s="12">
        <v>5</v>
      </c>
      <c r="D57" s="12">
        <v>44</v>
      </c>
      <c r="E57" s="12">
        <v>37</v>
      </c>
      <c r="F57" s="12">
        <v>15939</v>
      </c>
      <c r="G57" s="12">
        <v>4808</v>
      </c>
      <c r="H57" s="12">
        <v>1277</v>
      </c>
      <c r="I57" s="12">
        <v>47608</v>
      </c>
      <c r="L57" s="12">
        <v>2168</v>
      </c>
      <c r="M57" s="12">
        <v>624</v>
      </c>
      <c r="N57" s="12">
        <v>179</v>
      </c>
      <c r="P57" s="12">
        <v>803</v>
      </c>
      <c r="Q57" s="12">
        <v>241</v>
      </c>
      <c r="R57" s="12">
        <v>63</v>
      </c>
      <c r="T57" s="12">
        <v>4042</v>
      </c>
      <c r="U57" s="12">
        <v>1188</v>
      </c>
      <c r="V57" s="12">
        <v>321</v>
      </c>
      <c r="X57" s="12">
        <v>1033</v>
      </c>
      <c r="Y57" s="12">
        <v>339</v>
      </c>
      <c r="Z57" s="12">
        <v>81</v>
      </c>
      <c r="AB57" s="12">
        <v>311</v>
      </c>
      <c r="AC57" s="12">
        <v>200</v>
      </c>
      <c r="AD57" s="12">
        <v>0</v>
      </c>
      <c r="AF57" s="12">
        <v>6571</v>
      </c>
      <c r="AG57" s="12">
        <v>1894</v>
      </c>
      <c r="AH57" s="12">
        <v>565</v>
      </c>
      <c r="AJ57" s="12">
        <v>1011</v>
      </c>
      <c r="AK57" s="12">
        <v>322</v>
      </c>
      <c r="AL57" s="12">
        <v>68</v>
      </c>
      <c r="AM57" s="24"/>
      <c r="AN57" s="24">
        <f t="shared" si="122"/>
        <v>0.13601857080117949</v>
      </c>
      <c r="AO57" s="24">
        <f t="shared" si="123"/>
        <v>0.12978369384359401</v>
      </c>
      <c r="AP57" s="24">
        <f t="shared" si="124"/>
        <v>0.14017227877838684</v>
      </c>
      <c r="AQ57" s="24"/>
      <c r="AR57" s="24">
        <f t="shared" si="125"/>
        <v>5.0379572118702552E-2</v>
      </c>
      <c r="AS57" s="24">
        <f t="shared" si="126"/>
        <v>5.0124792013311145E-2</v>
      </c>
      <c r="AT57" s="24">
        <f t="shared" si="127"/>
        <v>4.9334377447141739E-2</v>
      </c>
      <c r="AU57" s="24"/>
      <c r="AV57" s="24">
        <f t="shared" si="128"/>
        <v>0.25359181880921011</v>
      </c>
      <c r="AW57" s="24">
        <f t="shared" si="129"/>
        <v>0.24708818635607321</v>
      </c>
      <c r="AX57" s="24">
        <f t="shared" si="130"/>
        <v>0.25137039937353173</v>
      </c>
      <c r="AY57" s="24"/>
      <c r="AZ57" s="24">
        <f t="shared" si="131"/>
        <v>6.4809586548716977E-2</v>
      </c>
      <c r="BA57" s="24">
        <f t="shared" si="132"/>
        <v>7.0507487520798676E-2</v>
      </c>
      <c r="BB57" s="24">
        <f t="shared" si="133"/>
        <v>6.3429913860610809E-2</v>
      </c>
      <c r="BC57" s="24"/>
      <c r="BD57" s="24">
        <f t="shared" si="134"/>
        <v>1.9511889077106468E-2</v>
      </c>
      <c r="BE57" s="24">
        <f t="shared" si="135"/>
        <v>4.1597337770382693E-2</v>
      </c>
      <c r="BF57" s="24">
        <f t="shared" si="136"/>
        <v>0</v>
      </c>
      <c r="BG57" s="24"/>
      <c r="BH57" s="24">
        <f t="shared" si="137"/>
        <v>0.41225923834619488</v>
      </c>
      <c r="BI57" s="24">
        <f t="shared" si="138"/>
        <v>0.39392678868552411</v>
      </c>
      <c r="BJ57" s="24">
        <f t="shared" si="139"/>
        <v>0.44244322631166799</v>
      </c>
      <c r="BL57" s="24">
        <f t="shared" si="140"/>
        <v>6.342932429888952E-2</v>
      </c>
      <c r="BM57" s="24">
        <f t="shared" si="141"/>
        <v>6.6971713810316136E-2</v>
      </c>
      <c r="BN57" s="24">
        <f t="shared" si="142"/>
        <v>5.3249804228660921E-2</v>
      </c>
    </row>
    <row r="58" spans="1:66" x14ac:dyDescent="0.15">
      <c r="A58" s="12">
        <v>4</v>
      </c>
      <c r="B58" s="12">
        <f t="shared" si="100"/>
        <v>10</v>
      </c>
      <c r="C58" s="19">
        <v>5</v>
      </c>
      <c r="D58" s="12">
        <v>47</v>
      </c>
      <c r="E58" s="12">
        <v>38</v>
      </c>
      <c r="F58" s="12">
        <v>17085</v>
      </c>
      <c r="G58" s="12">
        <v>5162</v>
      </c>
      <c r="H58" s="12">
        <v>1386</v>
      </c>
      <c r="I58" s="12">
        <v>51261</v>
      </c>
      <c r="L58" s="12">
        <v>2297</v>
      </c>
      <c r="M58" s="12">
        <v>660</v>
      </c>
      <c r="N58" s="12">
        <v>189</v>
      </c>
      <c r="P58" s="12">
        <v>985</v>
      </c>
      <c r="Q58" s="12">
        <v>296</v>
      </c>
      <c r="R58" s="12">
        <v>94</v>
      </c>
      <c r="T58" s="12">
        <v>4414</v>
      </c>
      <c r="U58" s="12">
        <v>1290</v>
      </c>
      <c r="V58" s="12">
        <v>348</v>
      </c>
      <c r="X58" s="12">
        <v>1165</v>
      </c>
      <c r="Y58" s="12">
        <v>414</v>
      </c>
      <c r="Z58" s="12">
        <v>94</v>
      </c>
      <c r="AB58" s="12">
        <v>311</v>
      </c>
      <c r="AC58" s="12">
        <v>200</v>
      </c>
      <c r="AD58" s="12">
        <v>0</v>
      </c>
      <c r="AF58" s="12">
        <v>6859</v>
      </c>
      <c r="AG58" s="12">
        <v>1966</v>
      </c>
      <c r="AH58" s="12">
        <v>589</v>
      </c>
      <c r="AJ58" s="12">
        <v>1054</v>
      </c>
      <c r="AK58" s="12">
        <v>336</v>
      </c>
      <c r="AL58" s="12">
        <v>72</v>
      </c>
      <c r="AM58" s="24"/>
      <c r="AN58" s="24">
        <f t="shared" si="122"/>
        <v>0.13444541995902839</v>
      </c>
      <c r="AO58" s="24">
        <f t="shared" si="123"/>
        <v>0.12785741960480435</v>
      </c>
      <c r="AP58" s="24">
        <f t="shared" si="124"/>
        <v>0.13636363636363635</v>
      </c>
      <c r="AQ58" s="24"/>
      <c r="AR58" s="24">
        <f t="shared" si="125"/>
        <v>5.765291191103307E-2</v>
      </c>
      <c r="AS58" s="24">
        <f t="shared" si="126"/>
        <v>5.734211545912437E-2</v>
      </c>
      <c r="AT58" s="24">
        <f t="shared" si="127"/>
        <v>6.7821067821067824E-2</v>
      </c>
      <c r="AU58" s="24"/>
      <c r="AV58" s="24">
        <f t="shared" si="128"/>
        <v>0.25835528241147204</v>
      </c>
      <c r="AW58" s="24">
        <f t="shared" si="129"/>
        <v>0.24990313831848121</v>
      </c>
      <c r="AX58" s="24">
        <f t="shared" si="130"/>
        <v>0.25108225108225107</v>
      </c>
      <c r="AY58" s="24"/>
      <c r="AZ58" s="24">
        <f t="shared" si="131"/>
        <v>6.8188469417617789E-2</v>
      </c>
      <c r="BA58" s="24">
        <f t="shared" si="132"/>
        <v>8.0201472297559084E-2</v>
      </c>
      <c r="BB58" s="24">
        <f t="shared" si="133"/>
        <v>6.7821067821067824E-2</v>
      </c>
      <c r="BC58" s="24"/>
      <c r="BD58" s="24">
        <f t="shared" si="134"/>
        <v>1.820310213637694E-2</v>
      </c>
      <c r="BE58" s="24">
        <f t="shared" si="135"/>
        <v>3.8744672607516469E-2</v>
      </c>
      <c r="BF58" s="24">
        <f t="shared" si="136"/>
        <v>0</v>
      </c>
      <c r="BG58" s="24"/>
      <c r="BH58" s="24">
        <f t="shared" si="137"/>
        <v>0.40146327187591452</v>
      </c>
      <c r="BI58" s="24">
        <f t="shared" si="138"/>
        <v>0.38086013173188688</v>
      </c>
      <c r="BJ58" s="24">
        <f t="shared" si="139"/>
        <v>0.42496392496392499</v>
      </c>
      <c r="BL58" s="24">
        <f t="shared" si="140"/>
        <v>6.1691542288557215E-2</v>
      </c>
      <c r="BM58" s="24">
        <f t="shared" si="141"/>
        <v>6.509104998062766E-2</v>
      </c>
      <c r="BN58" s="24">
        <f t="shared" si="142"/>
        <v>5.1948051948051951E-2</v>
      </c>
    </row>
    <row r="59" spans="1:66" x14ac:dyDescent="0.15"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B59" s="24"/>
      <c r="BC59" s="24"/>
      <c r="BD59" s="24"/>
    </row>
    <row r="60" spans="1:66" x14ac:dyDescent="0.15"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B60" s="24"/>
      <c r="BC60" s="24"/>
      <c r="BD60" s="24"/>
    </row>
    <row r="61" spans="1:66" x14ac:dyDescent="0.15"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L61" s="24"/>
      <c r="BM61" s="24"/>
      <c r="BN61" s="24"/>
    </row>
    <row r="62" spans="1:66" x14ac:dyDescent="0.15"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L62" s="24"/>
      <c r="BM62" s="24"/>
      <c r="BN62" s="24"/>
    </row>
    <row r="67" spans="5:8" x14ac:dyDescent="0.15">
      <c r="E67" s="22" t="s">
        <v>407</v>
      </c>
      <c r="F67" s="22" t="s">
        <v>392</v>
      </c>
    </row>
    <row r="68" spans="5:8" x14ac:dyDescent="0.15">
      <c r="E68" s="22" t="s">
        <v>403</v>
      </c>
      <c r="F68" s="21" t="s">
        <v>404</v>
      </c>
    </row>
    <row r="69" spans="5:8" x14ac:dyDescent="0.15">
      <c r="E69" s="22" t="s">
        <v>394</v>
      </c>
      <c r="F69" s="22" t="s">
        <v>397</v>
      </c>
    </row>
    <row r="70" spans="5:8" x14ac:dyDescent="0.15">
      <c r="E70" s="22" t="s">
        <v>393</v>
      </c>
      <c r="F70" s="22" t="s">
        <v>395</v>
      </c>
    </row>
    <row r="71" spans="5:8" x14ac:dyDescent="0.15">
      <c r="E71" s="22" t="s">
        <v>398</v>
      </c>
      <c r="F71" s="22" t="s">
        <v>396</v>
      </c>
    </row>
    <row r="72" spans="5:8" x14ac:dyDescent="0.15">
      <c r="E72" s="22" t="s">
        <v>399</v>
      </c>
      <c r="F72" s="22" t="s">
        <v>400</v>
      </c>
    </row>
    <row r="73" spans="5:8" x14ac:dyDescent="0.15">
      <c r="E73" s="22" t="s">
        <v>401</v>
      </c>
      <c r="F73" s="22" t="s">
        <v>402</v>
      </c>
    </row>
    <row r="74" spans="5:8" x14ac:dyDescent="0.15">
      <c r="E74" s="33" t="s">
        <v>563</v>
      </c>
      <c r="F74" s="33" t="s">
        <v>564</v>
      </c>
    </row>
    <row r="75" spans="5:8" x14ac:dyDescent="0.15">
      <c r="E75" s="22" t="s">
        <v>405</v>
      </c>
      <c r="F75" s="22" t="s">
        <v>406</v>
      </c>
    </row>
    <row r="76" spans="5:8" x14ac:dyDescent="0.15">
      <c r="G76" s="23"/>
      <c r="H76" s="23"/>
    </row>
    <row r="77" spans="5:8" x14ac:dyDescent="0.15">
      <c r="G77" s="23"/>
      <c r="H77" s="23"/>
    </row>
    <row r="78" spans="5:8" x14ac:dyDescent="0.15">
      <c r="E78" s="22" t="s">
        <v>407</v>
      </c>
      <c r="F78" s="21" t="s">
        <v>408</v>
      </c>
      <c r="G78" s="23"/>
      <c r="H78" s="23"/>
    </row>
    <row r="79" spans="5:8" x14ac:dyDescent="0.15">
      <c r="E79" s="22" t="s">
        <v>403</v>
      </c>
      <c r="F79" s="33" t="s">
        <v>567</v>
      </c>
      <c r="G79" s="23"/>
      <c r="H79" s="23"/>
    </row>
    <row r="80" spans="5:8" x14ac:dyDescent="0.15">
      <c r="E80" s="22" t="s">
        <v>394</v>
      </c>
      <c r="F80" s="33" t="s">
        <v>572</v>
      </c>
      <c r="G80" s="23"/>
      <c r="H80" s="23"/>
    </row>
    <row r="81" spans="5:8" x14ac:dyDescent="0.15">
      <c r="E81" s="22" t="s">
        <v>393</v>
      </c>
      <c r="F81" s="33" t="s">
        <v>568</v>
      </c>
      <c r="G81" s="23"/>
      <c r="H81" s="23"/>
    </row>
    <row r="82" spans="5:8" x14ac:dyDescent="0.15">
      <c r="E82" s="22" t="s">
        <v>398</v>
      </c>
      <c r="F82" s="33" t="s">
        <v>569</v>
      </c>
      <c r="G82" s="23"/>
      <c r="H82" s="23"/>
    </row>
    <row r="83" spans="5:8" x14ac:dyDescent="0.15">
      <c r="E83" s="22" t="s">
        <v>399</v>
      </c>
      <c r="F83" s="33" t="s">
        <v>570</v>
      </c>
      <c r="G83" s="23"/>
      <c r="H83" s="23"/>
    </row>
    <row r="84" spans="5:8" x14ac:dyDescent="0.15">
      <c r="E84" s="22" t="s">
        <v>401</v>
      </c>
      <c r="F84" s="33" t="s">
        <v>571</v>
      </c>
      <c r="G84" s="23"/>
      <c r="H84" s="23"/>
    </row>
    <row r="85" spans="5:8" x14ac:dyDescent="0.15">
      <c r="E85" s="33" t="s">
        <v>565</v>
      </c>
      <c r="F85" s="33" t="s">
        <v>566</v>
      </c>
      <c r="G85" s="23"/>
      <c r="H85" s="23"/>
    </row>
    <row r="86" spans="5:8" x14ac:dyDescent="0.15">
      <c r="E86" s="22" t="s">
        <v>405</v>
      </c>
      <c r="F86" s="23"/>
      <c r="G86" s="23"/>
      <c r="H86" s="23"/>
    </row>
    <row r="87" spans="5:8" x14ac:dyDescent="0.15">
      <c r="G87" s="23"/>
      <c r="H87" s="23"/>
    </row>
    <row r="88" spans="5:8" x14ac:dyDescent="0.15">
      <c r="G88" s="23"/>
      <c r="H88" s="23"/>
    </row>
    <row r="89" spans="5:8" x14ac:dyDescent="0.15">
      <c r="E89" s="22" t="s">
        <v>407</v>
      </c>
      <c r="F89" s="20" t="s">
        <v>416</v>
      </c>
      <c r="G89" s="22" t="s">
        <v>414</v>
      </c>
    </row>
    <row r="90" spans="5:8" x14ac:dyDescent="0.15">
      <c r="E90" s="22" t="s">
        <v>403</v>
      </c>
      <c r="F90" s="20" t="s">
        <v>409</v>
      </c>
      <c r="G90" s="22" t="s">
        <v>453</v>
      </c>
    </row>
    <row r="91" spans="5:8" x14ac:dyDescent="0.15">
      <c r="E91" s="22" t="s">
        <v>394</v>
      </c>
      <c r="F91" s="20" t="s">
        <v>410</v>
      </c>
      <c r="G91" s="22" t="s">
        <v>415</v>
      </c>
    </row>
    <row r="92" spans="5:8" x14ac:dyDescent="0.15">
      <c r="E92" s="22" t="s">
        <v>393</v>
      </c>
      <c r="F92" s="20" t="s">
        <v>417</v>
      </c>
      <c r="G92" s="22" t="s">
        <v>454</v>
      </c>
    </row>
    <row r="93" spans="5:8" x14ac:dyDescent="0.15">
      <c r="E93" s="22" t="s">
        <v>398</v>
      </c>
      <c r="F93" s="20" t="s">
        <v>411</v>
      </c>
      <c r="G93" s="21" t="s">
        <v>418</v>
      </c>
    </row>
    <row r="94" spans="5:8" x14ac:dyDescent="0.15">
      <c r="E94" s="22" t="s">
        <v>399</v>
      </c>
      <c r="F94" s="20" t="s">
        <v>412</v>
      </c>
      <c r="G94" s="21" t="s">
        <v>455</v>
      </c>
    </row>
    <row r="95" spans="5:8" x14ac:dyDescent="0.15">
      <c r="E95" s="22" t="s">
        <v>401</v>
      </c>
      <c r="F95" s="20" t="s">
        <v>413</v>
      </c>
      <c r="G95" s="21" t="s">
        <v>470</v>
      </c>
    </row>
    <row r="96" spans="5:8" x14ac:dyDescent="0.15">
      <c r="E96" s="33" t="s">
        <v>565</v>
      </c>
      <c r="F96" s="32" t="s">
        <v>573</v>
      </c>
      <c r="G96" s="34" t="s">
        <v>574</v>
      </c>
    </row>
    <row r="97" spans="5:7" x14ac:dyDescent="0.15">
      <c r="E97" s="22" t="s">
        <v>405</v>
      </c>
      <c r="F97" s="20" t="s">
        <v>434</v>
      </c>
      <c r="G97" s="21" t="s">
        <v>419</v>
      </c>
    </row>
    <row r="99" spans="5:7" x14ac:dyDescent="0.15">
      <c r="G99" s="21"/>
    </row>
    <row r="100" spans="5:7" x14ac:dyDescent="0.15">
      <c r="E100" s="20" t="s">
        <v>420</v>
      </c>
      <c r="G100" s="22"/>
    </row>
    <row r="101" spans="5:7" x14ac:dyDescent="0.15">
      <c r="G101" s="22"/>
    </row>
    <row r="102" spans="5:7" x14ac:dyDescent="0.15">
      <c r="E102" s="22" t="s">
        <v>407</v>
      </c>
      <c r="G102" s="22"/>
    </row>
    <row r="103" spans="5:7" x14ac:dyDescent="0.15">
      <c r="E103" s="22" t="s">
        <v>403</v>
      </c>
      <c r="F103" s="21" t="s">
        <v>421</v>
      </c>
      <c r="G103" s="22"/>
    </row>
    <row r="104" spans="5:7" x14ac:dyDescent="0.15">
      <c r="E104" s="22" t="s">
        <v>394</v>
      </c>
      <c r="F104" s="21" t="s">
        <v>421</v>
      </c>
      <c r="G104" s="22"/>
    </row>
    <row r="105" spans="5:7" x14ac:dyDescent="0.15">
      <c r="E105" s="22" t="s">
        <v>393</v>
      </c>
      <c r="F105" s="21" t="s">
        <v>421</v>
      </c>
      <c r="G105" s="22"/>
    </row>
    <row r="106" spans="5:7" x14ac:dyDescent="0.15">
      <c r="E106" s="22" t="s">
        <v>398</v>
      </c>
      <c r="F106" s="21" t="s">
        <v>424</v>
      </c>
      <c r="G106" s="22"/>
    </row>
    <row r="107" spans="5:7" x14ac:dyDescent="0.15">
      <c r="E107" s="22" t="s">
        <v>399</v>
      </c>
      <c r="F107" s="21" t="s">
        <v>422</v>
      </c>
    </row>
    <row r="108" spans="5:7" x14ac:dyDescent="0.15">
      <c r="E108" s="22" t="s">
        <v>401</v>
      </c>
      <c r="F108" s="21" t="s">
        <v>469</v>
      </c>
    </row>
    <row r="109" spans="5:7" x14ac:dyDescent="0.15">
      <c r="E109" s="33" t="s">
        <v>565</v>
      </c>
      <c r="F109" s="34" t="s">
        <v>575</v>
      </c>
    </row>
    <row r="110" spans="5:7" x14ac:dyDescent="0.15">
      <c r="E110" s="22" t="s">
        <v>405</v>
      </c>
      <c r="F110" s="21" t="s">
        <v>423</v>
      </c>
    </row>
    <row r="114" spans="4:11" x14ac:dyDescent="0.15">
      <c r="E114" s="20" t="s">
        <v>425</v>
      </c>
      <c r="F114" s="20" t="s">
        <v>428</v>
      </c>
      <c r="H114" s="20" t="s">
        <v>450</v>
      </c>
      <c r="I114" s="20" t="s">
        <v>445</v>
      </c>
      <c r="J114" s="20" t="s">
        <v>447</v>
      </c>
      <c r="K114" s="20" t="s">
        <v>448</v>
      </c>
    </row>
    <row r="115" spans="4:11" x14ac:dyDescent="0.15">
      <c r="E115" s="20" t="s">
        <v>426</v>
      </c>
      <c r="F115" s="32" t="s">
        <v>580</v>
      </c>
      <c r="G115" s="20" t="s">
        <v>429</v>
      </c>
      <c r="H115" s="32" t="s">
        <v>579</v>
      </c>
      <c r="I115" s="20" t="s">
        <v>449</v>
      </c>
      <c r="K115" s="20" t="s">
        <v>446</v>
      </c>
    </row>
    <row r="116" spans="4:11" x14ac:dyDescent="0.15">
      <c r="E116" s="20" t="s">
        <v>427</v>
      </c>
      <c r="F116" s="20" t="s">
        <v>430</v>
      </c>
      <c r="G116" s="20" t="s">
        <v>431</v>
      </c>
      <c r="H116" s="32" t="s">
        <v>579</v>
      </c>
      <c r="I116" s="20" t="s">
        <v>444</v>
      </c>
    </row>
    <row r="117" spans="4:11" x14ac:dyDescent="0.15">
      <c r="E117" s="20" t="s">
        <v>432</v>
      </c>
      <c r="F117" s="20" t="s">
        <v>409</v>
      </c>
      <c r="K117" s="20" t="s">
        <v>446</v>
      </c>
    </row>
    <row r="118" spans="4:11" x14ac:dyDescent="0.15">
      <c r="E118" s="20" t="s">
        <v>433</v>
      </c>
      <c r="F118" s="20" t="s">
        <v>413</v>
      </c>
      <c r="K118" s="20" t="s">
        <v>446</v>
      </c>
    </row>
    <row r="119" spans="4:11" x14ac:dyDescent="0.15">
      <c r="E119" s="20" t="s">
        <v>451</v>
      </c>
      <c r="F119" s="20" t="s">
        <v>452</v>
      </c>
      <c r="K119" s="20" t="s">
        <v>446</v>
      </c>
    </row>
    <row r="120" spans="4:11" x14ac:dyDescent="0.15">
      <c r="E120" s="20" t="s">
        <v>436</v>
      </c>
      <c r="F120" s="20" t="s">
        <v>437</v>
      </c>
      <c r="H120" s="20" t="s">
        <v>435</v>
      </c>
      <c r="J120" s="20" t="s">
        <v>446</v>
      </c>
    </row>
    <row r="121" spans="4:11" x14ac:dyDescent="0.15">
      <c r="E121" s="20" t="s">
        <v>438</v>
      </c>
      <c r="F121" s="20" t="s">
        <v>430</v>
      </c>
      <c r="G121" s="20" t="s">
        <v>452</v>
      </c>
      <c r="H121" s="20" t="s">
        <v>456</v>
      </c>
      <c r="J121" s="20" t="s">
        <v>446</v>
      </c>
    </row>
    <row r="122" spans="4:11" x14ac:dyDescent="0.15">
      <c r="E122" s="20" t="s">
        <v>439</v>
      </c>
      <c r="F122" s="20" t="s">
        <v>413</v>
      </c>
      <c r="G122" s="20" t="s">
        <v>440</v>
      </c>
      <c r="J122" s="20" t="s">
        <v>446</v>
      </c>
    </row>
    <row r="123" spans="4:11" x14ac:dyDescent="0.15">
      <c r="E123" s="20" t="s">
        <v>441</v>
      </c>
      <c r="F123" s="20" t="s">
        <v>413</v>
      </c>
      <c r="G123" s="20" t="s">
        <v>442</v>
      </c>
      <c r="H123" s="20" t="s">
        <v>457</v>
      </c>
      <c r="I123" s="20" t="s">
        <v>444</v>
      </c>
      <c r="J123" s="20" t="s">
        <v>446</v>
      </c>
    </row>
    <row r="124" spans="4:11" x14ac:dyDescent="0.15">
      <c r="E124" s="20" t="s">
        <v>443</v>
      </c>
      <c r="F124" s="20" t="s">
        <v>452</v>
      </c>
      <c r="G124" s="20" t="s">
        <v>440</v>
      </c>
      <c r="J124" s="20" t="s">
        <v>446</v>
      </c>
    </row>
    <row r="127" spans="4:11" x14ac:dyDescent="0.15">
      <c r="D127" s="20"/>
    </row>
    <row r="129" spans="5:8" x14ac:dyDescent="0.15">
      <c r="E129" s="20" t="s">
        <v>458</v>
      </c>
      <c r="F129" s="20" t="s">
        <v>459</v>
      </c>
      <c r="G129" s="20" t="s">
        <v>460</v>
      </c>
    </row>
    <row r="130" spans="5:8" x14ac:dyDescent="0.15">
      <c r="E130" s="12">
        <v>21</v>
      </c>
      <c r="F130" s="12">
        <v>17</v>
      </c>
      <c r="G130" s="20" t="s">
        <v>461</v>
      </c>
    </row>
    <row r="131" spans="5:8" x14ac:dyDescent="0.15">
      <c r="E131" s="12">
        <v>26</v>
      </c>
      <c r="F131" s="12">
        <v>21</v>
      </c>
      <c r="G131" s="20" t="s">
        <v>462</v>
      </c>
    </row>
    <row r="132" spans="5:8" x14ac:dyDescent="0.15">
      <c r="E132" s="12">
        <v>28</v>
      </c>
      <c r="F132" s="12">
        <v>22</v>
      </c>
      <c r="G132" s="20" t="s">
        <v>463</v>
      </c>
      <c r="H132" s="20" t="s">
        <v>464</v>
      </c>
    </row>
    <row r="133" spans="5:8" x14ac:dyDescent="0.15">
      <c r="E133" s="12">
        <v>30</v>
      </c>
      <c r="F133" s="12">
        <v>23</v>
      </c>
      <c r="G133" s="20" t="s">
        <v>466</v>
      </c>
    </row>
    <row r="134" spans="5:8" x14ac:dyDescent="0.15">
      <c r="E134" s="12">
        <v>32</v>
      </c>
      <c r="F134" s="12">
        <v>24</v>
      </c>
      <c r="G134" s="21" t="s">
        <v>465</v>
      </c>
    </row>
    <row r="135" spans="5:8" x14ac:dyDescent="0.15">
      <c r="E135" s="12">
        <v>33</v>
      </c>
      <c r="F135" s="12">
        <v>25</v>
      </c>
      <c r="G135" s="21" t="s">
        <v>465</v>
      </c>
    </row>
    <row r="136" spans="5:8" x14ac:dyDescent="0.15">
      <c r="E136" s="12">
        <v>34</v>
      </c>
      <c r="F136" s="12">
        <v>27</v>
      </c>
      <c r="G136" s="21" t="s">
        <v>465</v>
      </c>
    </row>
    <row r="137" spans="5:8" ht="12.75" customHeight="1" x14ac:dyDescent="0.15">
      <c r="E137" s="12">
        <v>36</v>
      </c>
      <c r="F137" s="12">
        <v>28</v>
      </c>
      <c r="G137" s="21" t="s">
        <v>465</v>
      </c>
    </row>
    <row r="138" spans="5:8" x14ac:dyDescent="0.15">
      <c r="E138" s="12">
        <v>38</v>
      </c>
      <c r="F138" s="12">
        <v>31</v>
      </c>
      <c r="G138" s="20" t="s">
        <v>467</v>
      </c>
    </row>
    <row r="139" spans="5:8" x14ac:dyDescent="0.15">
      <c r="E139" s="12">
        <v>40</v>
      </c>
      <c r="F139" s="12">
        <v>32</v>
      </c>
    </row>
    <row r="140" spans="5:8" x14ac:dyDescent="0.15">
      <c r="E140" s="12">
        <v>41</v>
      </c>
      <c r="F140" s="12">
        <v>34</v>
      </c>
      <c r="G140" s="20" t="s">
        <v>468</v>
      </c>
    </row>
    <row r="141" spans="5:8" x14ac:dyDescent="0.15">
      <c r="E141" s="12">
        <v>43</v>
      </c>
      <c r="F141" s="12">
        <v>35</v>
      </c>
    </row>
    <row r="142" spans="5:8" x14ac:dyDescent="0.15">
      <c r="E142" s="12">
        <v>44</v>
      </c>
      <c r="F142" s="12">
        <v>37</v>
      </c>
      <c r="G142" s="32" t="s">
        <v>577</v>
      </c>
    </row>
    <row r="143" spans="5:8" x14ac:dyDescent="0.15">
      <c r="E143" s="12">
        <v>46</v>
      </c>
      <c r="F143" s="12">
        <v>38</v>
      </c>
    </row>
    <row r="144" spans="5:8" x14ac:dyDescent="0.15">
      <c r="E144" s="12">
        <v>48</v>
      </c>
      <c r="F144" s="12">
        <v>39</v>
      </c>
      <c r="G144" s="32" t="s">
        <v>578</v>
      </c>
    </row>
  </sheetData>
  <phoneticPr fontId="2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0"/>
  <sheetViews>
    <sheetView topLeftCell="A121" workbookViewId="0">
      <selection activeCell="E66" sqref="E66"/>
    </sheetView>
  </sheetViews>
  <sheetFormatPr defaultRowHeight="12" x14ac:dyDescent="0.15"/>
  <cols>
    <col min="1" max="1" width="9" style="32"/>
    <col min="2" max="2" width="19.125" style="32" customWidth="1"/>
    <col min="3" max="3" width="9" style="32"/>
    <col min="4" max="4" width="12.25" style="32" customWidth="1"/>
    <col min="5" max="5" width="19" style="32" customWidth="1"/>
    <col min="6" max="6" width="12.125" style="34" customWidth="1"/>
    <col min="7" max="7" width="9" style="32"/>
    <col min="8" max="8" width="11.5" style="32" customWidth="1"/>
    <col min="9" max="10" width="11" style="32" customWidth="1"/>
    <col min="11" max="13" width="9" style="32"/>
    <col min="14" max="14" width="13" style="32" customWidth="1"/>
    <col min="15" max="16" width="12.375" style="32" customWidth="1"/>
    <col min="17" max="17" width="19.125" style="32" customWidth="1"/>
    <col min="18" max="18" width="11.375" style="32" customWidth="1"/>
    <col min="19" max="19" width="19.125" style="32" customWidth="1"/>
    <col min="20" max="20" width="11.125" style="32" customWidth="1"/>
    <col min="21" max="16384" width="9" style="32"/>
  </cols>
  <sheetData>
    <row r="2" spans="2:20" x14ac:dyDescent="0.15">
      <c r="B2" s="32" t="s">
        <v>581</v>
      </c>
      <c r="C2" s="32" t="s">
        <v>582</v>
      </c>
      <c r="D2" s="32" t="s">
        <v>583</v>
      </c>
      <c r="E2" s="39" t="s">
        <v>657</v>
      </c>
    </row>
    <row r="3" spans="2:20" x14ac:dyDescent="0.15">
      <c r="B3" s="32">
        <v>1</v>
      </c>
      <c r="C3" s="32">
        <v>25</v>
      </c>
      <c r="D3" s="32">
        <v>5652</v>
      </c>
      <c r="E3" s="40" t="s">
        <v>658</v>
      </c>
    </row>
    <row r="4" spans="2:20" x14ac:dyDescent="0.15">
      <c r="B4" s="32">
        <v>2</v>
      </c>
      <c r="C4" s="32">
        <v>29</v>
      </c>
      <c r="D4" s="32">
        <v>9594</v>
      </c>
    </row>
    <row r="5" spans="2:20" x14ac:dyDescent="0.15">
      <c r="B5" s="32">
        <v>3</v>
      </c>
      <c r="C5" s="32">
        <v>32</v>
      </c>
      <c r="D5" s="32">
        <v>13728</v>
      </c>
    </row>
    <row r="6" spans="2:20" x14ac:dyDescent="0.15">
      <c r="B6" s="32">
        <v>4</v>
      </c>
      <c r="C6" s="32">
        <v>34</v>
      </c>
      <c r="D6" s="32">
        <v>15982</v>
      </c>
    </row>
    <row r="7" spans="2:20" x14ac:dyDescent="0.15">
      <c r="B7" s="32">
        <v>5</v>
      </c>
      <c r="C7" s="32">
        <v>36</v>
      </c>
      <c r="D7" s="32">
        <v>17682</v>
      </c>
    </row>
    <row r="8" spans="2:20" x14ac:dyDescent="0.15">
      <c r="B8" s="32">
        <v>6</v>
      </c>
      <c r="C8" s="32">
        <v>38</v>
      </c>
    </row>
    <row r="11" spans="2:20" x14ac:dyDescent="0.15">
      <c r="B11" s="32" t="s">
        <v>585</v>
      </c>
      <c r="C11" s="32" t="s">
        <v>584</v>
      </c>
      <c r="D11" s="32" t="s">
        <v>583</v>
      </c>
      <c r="E11" s="32" t="s">
        <v>586</v>
      </c>
      <c r="F11" s="34" t="s">
        <v>587</v>
      </c>
      <c r="O11" s="39" t="s">
        <v>659</v>
      </c>
      <c r="P11" s="39" t="s">
        <v>660</v>
      </c>
      <c r="Q11" s="39" t="s">
        <v>662</v>
      </c>
      <c r="R11" s="39" t="s">
        <v>663</v>
      </c>
      <c r="S11" s="39" t="s">
        <v>664</v>
      </c>
      <c r="T11" s="39" t="s">
        <v>668</v>
      </c>
    </row>
    <row r="12" spans="2:20" x14ac:dyDescent="0.15">
      <c r="B12" s="32">
        <v>1</v>
      </c>
      <c r="C12" s="32">
        <v>1</v>
      </c>
      <c r="D12" s="32">
        <v>533</v>
      </c>
      <c r="E12" s="32" t="s">
        <v>588</v>
      </c>
      <c r="F12" s="34" t="s">
        <v>589</v>
      </c>
      <c r="O12" s="32">
        <v>1</v>
      </c>
      <c r="P12" s="32" t="s">
        <v>624</v>
      </c>
      <c r="R12" s="32" t="s">
        <v>624</v>
      </c>
    </row>
    <row r="13" spans="2:20" x14ac:dyDescent="0.15">
      <c r="B13" s="32">
        <v>1</v>
      </c>
      <c r="C13" s="32">
        <v>2</v>
      </c>
      <c r="D13" s="32">
        <v>539</v>
      </c>
      <c r="O13" s="32">
        <v>1</v>
      </c>
      <c r="P13" s="32" t="s">
        <v>624</v>
      </c>
      <c r="R13" s="32" t="s">
        <v>624</v>
      </c>
    </row>
    <row r="14" spans="2:20" x14ac:dyDescent="0.15">
      <c r="B14" s="32">
        <v>1</v>
      </c>
      <c r="C14" s="32">
        <v>3</v>
      </c>
      <c r="D14" s="32">
        <v>631</v>
      </c>
      <c r="E14" s="32" t="s">
        <v>591</v>
      </c>
      <c r="F14" s="17" t="s">
        <v>272</v>
      </c>
      <c r="O14" s="32">
        <v>1</v>
      </c>
      <c r="P14" s="32" t="s">
        <v>625</v>
      </c>
      <c r="Q14" s="32">
        <v>1</v>
      </c>
      <c r="R14" s="32" t="s">
        <v>624</v>
      </c>
    </row>
    <row r="15" spans="2:20" x14ac:dyDescent="0.15">
      <c r="B15" s="32">
        <v>1</v>
      </c>
      <c r="C15" s="32">
        <v>4</v>
      </c>
      <c r="D15" s="32">
        <v>771</v>
      </c>
      <c r="E15" s="14" t="s">
        <v>275</v>
      </c>
      <c r="F15" s="34" t="s">
        <v>592</v>
      </c>
      <c r="O15" s="32">
        <v>1</v>
      </c>
      <c r="P15" s="32" t="s">
        <v>625</v>
      </c>
      <c r="Q15" s="32">
        <v>1</v>
      </c>
      <c r="R15" s="32" t="s">
        <v>624</v>
      </c>
    </row>
    <row r="16" spans="2:20" x14ac:dyDescent="0.15">
      <c r="B16" s="32">
        <v>1</v>
      </c>
      <c r="C16" s="32">
        <v>5</v>
      </c>
      <c r="D16" s="32">
        <v>783</v>
      </c>
      <c r="O16" s="32">
        <v>1</v>
      </c>
      <c r="P16" s="32" t="s">
        <v>625</v>
      </c>
      <c r="Q16" s="32">
        <v>1</v>
      </c>
      <c r="R16" s="32" t="s">
        <v>624</v>
      </c>
    </row>
    <row r="17" spans="2:20" x14ac:dyDescent="0.15">
      <c r="B17" s="32">
        <v>1</v>
      </c>
      <c r="C17" s="32">
        <v>6</v>
      </c>
      <c r="D17" s="32">
        <v>901</v>
      </c>
      <c r="E17" s="32" t="s">
        <v>593</v>
      </c>
      <c r="F17" s="34" t="s">
        <v>594</v>
      </c>
      <c r="O17" s="32">
        <v>1</v>
      </c>
      <c r="P17" s="32" t="s">
        <v>626</v>
      </c>
      <c r="Q17" s="32">
        <v>1</v>
      </c>
      <c r="R17" s="32" t="s">
        <v>624</v>
      </c>
    </row>
    <row r="18" spans="2:20" x14ac:dyDescent="0.15">
      <c r="B18" s="32">
        <v>1</v>
      </c>
      <c r="C18" s="32">
        <v>7</v>
      </c>
      <c r="D18" s="32">
        <v>913</v>
      </c>
      <c r="O18" s="32">
        <v>1</v>
      </c>
      <c r="P18" s="32" t="s">
        <v>626</v>
      </c>
      <c r="Q18" s="32">
        <v>1</v>
      </c>
      <c r="R18" s="32" t="s">
        <v>624</v>
      </c>
    </row>
    <row r="19" spans="2:20" x14ac:dyDescent="0.15">
      <c r="B19" s="32">
        <v>1</v>
      </c>
      <c r="C19" s="32">
        <v>8</v>
      </c>
      <c r="D19" s="32">
        <v>1034</v>
      </c>
      <c r="E19" s="32" t="s">
        <v>595</v>
      </c>
      <c r="F19" s="34" t="s">
        <v>596</v>
      </c>
      <c r="O19" s="32">
        <v>1</v>
      </c>
      <c r="P19" s="32" t="s">
        <v>627</v>
      </c>
      <c r="Q19" s="32">
        <v>2</v>
      </c>
      <c r="R19" s="32" t="s">
        <v>624</v>
      </c>
    </row>
    <row r="20" spans="2:20" x14ac:dyDescent="0.15">
      <c r="B20" s="32">
        <v>1</v>
      </c>
      <c r="C20" s="32">
        <v>9</v>
      </c>
      <c r="D20" s="32">
        <v>1248</v>
      </c>
      <c r="E20" s="32" t="s">
        <v>597</v>
      </c>
      <c r="F20" s="34" t="s">
        <v>598</v>
      </c>
      <c r="O20" s="32">
        <v>1</v>
      </c>
      <c r="P20" s="32" t="s">
        <v>627</v>
      </c>
      <c r="Q20" s="32">
        <v>2</v>
      </c>
      <c r="R20" s="32" t="s">
        <v>624</v>
      </c>
    </row>
    <row r="21" spans="2:20" x14ac:dyDescent="0.15">
      <c r="B21" s="32">
        <v>1</v>
      </c>
      <c r="C21" s="32">
        <v>10</v>
      </c>
      <c r="D21" s="32">
        <v>1317</v>
      </c>
      <c r="E21" s="32" t="s">
        <v>599</v>
      </c>
      <c r="F21" s="34" t="s">
        <v>600</v>
      </c>
      <c r="O21" s="32">
        <v>1</v>
      </c>
      <c r="P21" s="32" t="s">
        <v>627</v>
      </c>
      <c r="Q21" s="32">
        <v>2</v>
      </c>
      <c r="R21" s="32" t="s">
        <v>625</v>
      </c>
      <c r="T21" s="32">
        <v>1</v>
      </c>
    </row>
    <row r="22" spans="2:20" x14ac:dyDescent="0.15">
      <c r="B22" s="32">
        <v>1</v>
      </c>
      <c r="C22" s="32">
        <v>11</v>
      </c>
      <c r="D22" s="32">
        <v>1360</v>
      </c>
      <c r="E22" s="32" t="s">
        <v>601</v>
      </c>
      <c r="F22" s="34" t="s">
        <v>602</v>
      </c>
      <c r="O22" s="32">
        <v>1</v>
      </c>
      <c r="P22" s="32" t="s">
        <v>627</v>
      </c>
      <c r="Q22" s="32">
        <v>2</v>
      </c>
      <c r="R22" s="32" t="s">
        <v>625</v>
      </c>
      <c r="T22" s="32">
        <v>1</v>
      </c>
    </row>
    <row r="23" spans="2:20" x14ac:dyDescent="0.15">
      <c r="B23" s="32">
        <v>1</v>
      </c>
      <c r="C23" s="32">
        <v>12</v>
      </c>
      <c r="D23" s="32">
        <v>1455</v>
      </c>
      <c r="E23" s="32" t="s">
        <v>603</v>
      </c>
      <c r="F23" s="17" t="s">
        <v>301</v>
      </c>
      <c r="O23" s="32">
        <v>1</v>
      </c>
      <c r="P23" s="32" t="s">
        <v>627</v>
      </c>
      <c r="Q23" s="32">
        <v>2</v>
      </c>
      <c r="R23" s="32" t="s">
        <v>625</v>
      </c>
      <c r="T23" s="32">
        <v>1</v>
      </c>
    </row>
    <row r="24" spans="2:20" x14ac:dyDescent="0.15">
      <c r="B24" s="32">
        <v>1</v>
      </c>
      <c r="C24" s="32">
        <v>13</v>
      </c>
      <c r="D24" s="32">
        <v>1455</v>
      </c>
      <c r="F24" s="17" t="s">
        <v>301</v>
      </c>
      <c r="O24" s="32">
        <v>1</v>
      </c>
      <c r="P24" s="32" t="s">
        <v>627</v>
      </c>
      <c r="Q24" s="32">
        <v>2</v>
      </c>
      <c r="R24" s="32" t="s">
        <v>625</v>
      </c>
      <c r="T24" s="32">
        <v>1</v>
      </c>
    </row>
    <row r="25" spans="2:20" x14ac:dyDescent="0.15">
      <c r="B25" s="32">
        <v>1</v>
      </c>
      <c r="C25" s="32">
        <v>14</v>
      </c>
      <c r="D25" s="32">
        <v>1654</v>
      </c>
      <c r="O25" s="32">
        <v>1</v>
      </c>
      <c r="P25" s="32" t="s">
        <v>627</v>
      </c>
      <c r="Q25" s="32">
        <v>2</v>
      </c>
      <c r="R25" s="32" t="s">
        <v>625</v>
      </c>
      <c r="T25" s="32">
        <v>1</v>
      </c>
    </row>
    <row r="26" spans="2:20" x14ac:dyDescent="0.15">
      <c r="B26" s="32">
        <v>1</v>
      </c>
      <c r="C26" s="32">
        <v>15</v>
      </c>
      <c r="D26" s="32">
        <v>1879</v>
      </c>
      <c r="E26" s="32" t="s">
        <v>604</v>
      </c>
      <c r="F26" s="34" t="s">
        <v>605</v>
      </c>
      <c r="O26" s="32">
        <v>1</v>
      </c>
      <c r="P26" s="32" t="s">
        <v>627</v>
      </c>
      <c r="Q26" s="32">
        <v>2</v>
      </c>
      <c r="R26" s="32" t="s">
        <v>625</v>
      </c>
      <c r="T26" s="32">
        <v>1</v>
      </c>
    </row>
    <row r="27" spans="2:20" x14ac:dyDescent="0.15">
      <c r="B27" s="32">
        <v>1</v>
      </c>
      <c r="C27" s="32">
        <v>16</v>
      </c>
      <c r="D27" s="32">
        <v>2443</v>
      </c>
      <c r="O27" s="32">
        <v>2</v>
      </c>
      <c r="P27" s="32" t="s">
        <v>628</v>
      </c>
      <c r="Q27" s="32">
        <v>2</v>
      </c>
      <c r="R27" s="32" t="s">
        <v>625</v>
      </c>
      <c r="T27" s="32">
        <v>1</v>
      </c>
    </row>
    <row r="28" spans="2:20" x14ac:dyDescent="0.15">
      <c r="B28" s="32">
        <v>1</v>
      </c>
      <c r="C28" s="32">
        <v>17</v>
      </c>
      <c r="D28" s="32">
        <v>2454</v>
      </c>
      <c r="O28" s="32">
        <v>2</v>
      </c>
      <c r="P28" s="32" t="s">
        <v>628</v>
      </c>
      <c r="Q28" s="32">
        <v>2</v>
      </c>
      <c r="R28" s="32" t="s">
        <v>625</v>
      </c>
      <c r="T28" s="32">
        <v>1</v>
      </c>
    </row>
    <row r="29" spans="2:20" x14ac:dyDescent="0.15">
      <c r="B29" s="32">
        <v>1</v>
      </c>
      <c r="C29" s="32">
        <v>18</v>
      </c>
      <c r="D29" s="32">
        <v>2454</v>
      </c>
      <c r="E29" s="32" t="s">
        <v>606</v>
      </c>
      <c r="O29" s="32">
        <v>2</v>
      </c>
      <c r="P29" s="32" t="s">
        <v>628</v>
      </c>
      <c r="Q29" s="32">
        <v>2</v>
      </c>
      <c r="R29" s="32" t="s">
        <v>625</v>
      </c>
      <c r="T29" s="32">
        <v>1</v>
      </c>
    </row>
    <row r="30" spans="2:20" x14ac:dyDescent="0.15">
      <c r="B30" s="32">
        <v>1</v>
      </c>
      <c r="C30" s="32">
        <v>19</v>
      </c>
      <c r="D30" s="32">
        <v>2686</v>
      </c>
      <c r="O30" s="32">
        <v>2</v>
      </c>
      <c r="P30" s="32" t="s">
        <v>628</v>
      </c>
      <c r="Q30" s="32">
        <v>2</v>
      </c>
      <c r="R30" s="32" t="s">
        <v>625</v>
      </c>
      <c r="T30" s="32">
        <v>1</v>
      </c>
    </row>
    <row r="31" spans="2:20" x14ac:dyDescent="0.15">
      <c r="B31" s="32">
        <v>1</v>
      </c>
      <c r="C31" s="32">
        <v>20</v>
      </c>
      <c r="D31" s="32">
        <v>2686</v>
      </c>
      <c r="O31" s="32">
        <v>2</v>
      </c>
      <c r="P31" s="32" t="s">
        <v>628</v>
      </c>
      <c r="Q31" s="32">
        <v>2</v>
      </c>
      <c r="R31" s="32" t="s">
        <v>626</v>
      </c>
      <c r="T31" s="32">
        <v>2</v>
      </c>
    </row>
    <row r="32" spans="2:20" x14ac:dyDescent="0.15">
      <c r="B32" s="32">
        <v>1</v>
      </c>
      <c r="C32" s="32">
        <v>21</v>
      </c>
      <c r="D32" s="32">
        <v>2686</v>
      </c>
      <c r="E32" s="32" t="s">
        <v>607</v>
      </c>
      <c r="O32" s="32">
        <v>2</v>
      </c>
      <c r="P32" s="32" t="s">
        <v>628</v>
      </c>
      <c r="Q32" s="32">
        <v>2</v>
      </c>
      <c r="R32" s="32" t="s">
        <v>626</v>
      </c>
      <c r="T32" s="32">
        <v>2</v>
      </c>
    </row>
    <row r="33" spans="2:20" x14ac:dyDescent="0.15">
      <c r="B33" s="32">
        <v>1</v>
      </c>
      <c r="C33" s="32">
        <v>22</v>
      </c>
      <c r="D33" s="32">
        <v>2686</v>
      </c>
      <c r="E33" s="32" t="s">
        <v>608</v>
      </c>
      <c r="O33" s="32">
        <v>2</v>
      </c>
      <c r="P33" s="32" t="s">
        <v>629</v>
      </c>
      <c r="Q33" s="32">
        <v>3</v>
      </c>
      <c r="R33" s="32" t="s">
        <v>626</v>
      </c>
      <c r="T33" s="32">
        <v>2</v>
      </c>
    </row>
    <row r="34" spans="2:20" x14ac:dyDescent="0.15">
      <c r="B34" s="32">
        <v>1</v>
      </c>
      <c r="C34" s="32">
        <v>23</v>
      </c>
      <c r="D34" s="32">
        <v>3552</v>
      </c>
      <c r="O34" s="32">
        <v>2</v>
      </c>
      <c r="P34" s="32" t="s">
        <v>629</v>
      </c>
      <c r="Q34" s="32">
        <v>3</v>
      </c>
      <c r="R34" s="32" t="s">
        <v>626</v>
      </c>
      <c r="T34" s="32">
        <v>2</v>
      </c>
    </row>
    <row r="35" spans="2:20" x14ac:dyDescent="0.15">
      <c r="B35" s="32">
        <v>1</v>
      </c>
      <c r="C35" s="32">
        <v>24</v>
      </c>
      <c r="D35" s="32">
        <v>3552</v>
      </c>
      <c r="E35" s="32" t="s">
        <v>609</v>
      </c>
      <c r="O35" s="32">
        <v>2</v>
      </c>
      <c r="P35" s="32" t="s">
        <v>629</v>
      </c>
      <c r="Q35" s="32">
        <v>3</v>
      </c>
      <c r="R35" s="32" t="s">
        <v>626</v>
      </c>
      <c r="T35" s="32">
        <v>2</v>
      </c>
    </row>
    <row r="36" spans="2:20" x14ac:dyDescent="0.15">
      <c r="B36" s="32">
        <v>1</v>
      </c>
      <c r="C36" s="32">
        <v>25</v>
      </c>
      <c r="D36" s="32">
        <v>6624</v>
      </c>
      <c r="O36" s="32">
        <v>2</v>
      </c>
      <c r="P36" s="32" t="s">
        <v>629</v>
      </c>
      <c r="Q36" s="32">
        <v>3</v>
      </c>
      <c r="R36" s="32" t="s">
        <v>627</v>
      </c>
      <c r="T36" s="32">
        <v>3</v>
      </c>
    </row>
    <row r="37" spans="2:20" x14ac:dyDescent="0.15">
      <c r="B37" s="32">
        <v>2</v>
      </c>
      <c r="C37" s="32">
        <v>26</v>
      </c>
      <c r="D37" s="32">
        <v>6624</v>
      </c>
      <c r="E37" s="26" t="s">
        <v>488</v>
      </c>
      <c r="F37" s="25" t="s">
        <v>472</v>
      </c>
      <c r="O37" s="32">
        <v>2</v>
      </c>
      <c r="P37" s="32" t="s">
        <v>629</v>
      </c>
      <c r="Q37" s="32">
        <v>3</v>
      </c>
      <c r="R37" s="32" t="s">
        <v>627</v>
      </c>
      <c r="T37" s="32">
        <v>3</v>
      </c>
    </row>
    <row r="38" spans="2:20" x14ac:dyDescent="0.15">
      <c r="B38" s="32">
        <v>2</v>
      </c>
      <c r="C38" s="32">
        <v>27</v>
      </c>
      <c r="D38" s="32">
        <v>7422</v>
      </c>
      <c r="O38" s="32">
        <v>2</v>
      </c>
      <c r="P38" s="32" t="s">
        <v>629</v>
      </c>
      <c r="Q38" s="32">
        <v>3</v>
      </c>
      <c r="R38" s="32" t="s">
        <v>627</v>
      </c>
      <c r="T38" s="32">
        <v>3</v>
      </c>
    </row>
    <row r="39" spans="2:20" x14ac:dyDescent="0.15">
      <c r="B39" s="32">
        <v>2</v>
      </c>
      <c r="C39" s="32">
        <v>28</v>
      </c>
      <c r="D39" s="32">
        <v>7422</v>
      </c>
      <c r="E39" s="26" t="s">
        <v>498</v>
      </c>
      <c r="O39" s="32">
        <v>2</v>
      </c>
      <c r="P39" s="39" t="s">
        <v>661</v>
      </c>
      <c r="Q39" s="32">
        <v>4</v>
      </c>
      <c r="R39" s="32" t="s">
        <v>627</v>
      </c>
      <c r="T39" s="32">
        <v>3</v>
      </c>
    </row>
    <row r="40" spans="2:20" x14ac:dyDescent="0.15">
      <c r="B40" s="32">
        <v>2</v>
      </c>
      <c r="C40" s="32">
        <v>29</v>
      </c>
      <c r="D40" s="32">
        <v>9594</v>
      </c>
      <c r="O40" s="32">
        <v>3</v>
      </c>
      <c r="P40" s="39" t="s">
        <v>661</v>
      </c>
      <c r="Q40" s="32">
        <v>4</v>
      </c>
      <c r="R40" s="32" t="s">
        <v>627</v>
      </c>
      <c r="T40" s="32">
        <v>3</v>
      </c>
    </row>
    <row r="41" spans="2:20" x14ac:dyDescent="0.15">
      <c r="B41" s="32">
        <v>3</v>
      </c>
      <c r="C41" s="32">
        <v>30</v>
      </c>
      <c r="D41" s="32">
        <v>9594</v>
      </c>
      <c r="E41" s="32" t="s">
        <v>610</v>
      </c>
      <c r="F41" s="28" t="s">
        <v>514</v>
      </c>
      <c r="O41" s="32">
        <v>3</v>
      </c>
      <c r="P41" s="39" t="s">
        <v>483</v>
      </c>
      <c r="Q41" s="32">
        <v>4</v>
      </c>
      <c r="R41" s="32" t="s">
        <v>628</v>
      </c>
      <c r="S41" s="32">
        <v>3</v>
      </c>
      <c r="T41" s="32">
        <v>4</v>
      </c>
    </row>
    <row r="42" spans="2:20" x14ac:dyDescent="0.15">
      <c r="B42" s="32">
        <v>3</v>
      </c>
      <c r="C42" s="32">
        <v>31</v>
      </c>
      <c r="D42" s="32">
        <v>13414</v>
      </c>
      <c r="O42" s="32">
        <v>3</v>
      </c>
      <c r="P42" s="39" t="s">
        <v>483</v>
      </c>
      <c r="Q42" s="32">
        <v>4</v>
      </c>
      <c r="R42" s="32" t="s">
        <v>628</v>
      </c>
      <c r="S42" s="32">
        <v>3</v>
      </c>
      <c r="T42" s="32">
        <v>4</v>
      </c>
    </row>
    <row r="43" spans="2:20" x14ac:dyDescent="0.15">
      <c r="B43" s="32">
        <v>3</v>
      </c>
      <c r="C43" s="32">
        <v>32</v>
      </c>
      <c r="D43" s="32">
        <v>13728</v>
      </c>
      <c r="F43" s="29" t="s">
        <v>552</v>
      </c>
      <c r="O43" s="32">
        <v>3</v>
      </c>
    </row>
    <row r="44" spans="2:20" x14ac:dyDescent="0.15">
      <c r="B44" s="32">
        <v>4</v>
      </c>
      <c r="C44" s="32">
        <v>33</v>
      </c>
      <c r="D44" s="32">
        <v>13728</v>
      </c>
      <c r="O44" s="32">
        <v>3</v>
      </c>
    </row>
    <row r="45" spans="2:20" x14ac:dyDescent="0.15">
      <c r="B45" s="32">
        <v>4</v>
      </c>
      <c r="C45" s="32">
        <v>34</v>
      </c>
      <c r="D45" s="32">
        <v>15982</v>
      </c>
      <c r="O45" s="32">
        <v>4</v>
      </c>
    </row>
    <row r="50" spans="2:9" x14ac:dyDescent="0.15">
      <c r="B50" s="39" t="s">
        <v>667</v>
      </c>
      <c r="C50" s="40" t="s">
        <v>665</v>
      </c>
    </row>
    <row r="51" spans="2:9" x14ac:dyDescent="0.15">
      <c r="C51" s="40" t="s">
        <v>666</v>
      </c>
    </row>
    <row r="56" spans="2:9" x14ac:dyDescent="0.15">
      <c r="B56" s="32" t="s">
        <v>611</v>
      </c>
      <c r="C56" s="32" t="s">
        <v>613</v>
      </c>
      <c r="D56" s="32" t="s">
        <v>612</v>
      </c>
      <c r="E56" s="32" t="s">
        <v>614</v>
      </c>
      <c r="G56" s="32" t="s">
        <v>615</v>
      </c>
      <c r="H56" s="32" t="s">
        <v>616</v>
      </c>
      <c r="I56" s="32" t="s">
        <v>617</v>
      </c>
    </row>
    <row r="57" spans="2:9" x14ac:dyDescent="0.15">
      <c r="B57" s="32">
        <v>1</v>
      </c>
      <c r="D57" s="32">
        <v>1</v>
      </c>
      <c r="G57" s="32">
        <v>1</v>
      </c>
      <c r="H57" s="32">
        <v>1</v>
      </c>
      <c r="I57" s="32">
        <v>3</v>
      </c>
    </row>
    <row r="58" spans="2:9" x14ac:dyDescent="0.15">
      <c r="B58" s="32">
        <v>2</v>
      </c>
      <c r="D58" s="32">
        <v>1</v>
      </c>
      <c r="G58" s="32">
        <v>2</v>
      </c>
      <c r="H58" s="32">
        <v>1</v>
      </c>
      <c r="I58" s="32">
        <v>4</v>
      </c>
    </row>
    <row r="59" spans="2:9" x14ac:dyDescent="0.15">
      <c r="B59" s="32">
        <v>3</v>
      </c>
      <c r="D59" s="32">
        <v>1</v>
      </c>
      <c r="G59" s="32">
        <v>3</v>
      </c>
      <c r="H59" s="32">
        <v>2</v>
      </c>
      <c r="I59" s="32">
        <v>4</v>
      </c>
    </row>
    <row r="60" spans="2:9" x14ac:dyDescent="0.15">
      <c r="B60" s="32">
        <v>4</v>
      </c>
      <c r="D60" s="32">
        <v>2</v>
      </c>
      <c r="E60" s="32">
        <v>1</v>
      </c>
      <c r="G60" s="32">
        <v>4</v>
      </c>
      <c r="H60" s="32">
        <v>2</v>
      </c>
      <c r="I60" s="32">
        <v>4</v>
      </c>
    </row>
    <row r="61" spans="2:9" x14ac:dyDescent="0.15">
      <c r="B61" s="32">
        <v>5</v>
      </c>
      <c r="D61" s="32">
        <v>2</v>
      </c>
      <c r="G61" s="32">
        <v>5</v>
      </c>
      <c r="H61" s="32">
        <v>3</v>
      </c>
      <c r="I61" s="32">
        <v>5</v>
      </c>
    </row>
    <row r="62" spans="2:9" x14ac:dyDescent="0.15">
      <c r="B62" s="32">
        <v>6</v>
      </c>
      <c r="D62" s="32">
        <v>3</v>
      </c>
      <c r="E62" s="32">
        <v>2</v>
      </c>
      <c r="G62" s="32">
        <v>6</v>
      </c>
      <c r="H62" s="32">
        <v>3</v>
      </c>
      <c r="I62" s="32">
        <v>5</v>
      </c>
    </row>
    <row r="63" spans="2:9" x14ac:dyDescent="0.15">
      <c r="B63" s="32">
        <v>7</v>
      </c>
      <c r="C63" s="32">
        <v>30</v>
      </c>
      <c r="D63" s="32">
        <v>3</v>
      </c>
      <c r="E63" s="32">
        <v>2</v>
      </c>
      <c r="G63" s="32">
        <v>7</v>
      </c>
    </row>
    <row r="64" spans="2:9" x14ac:dyDescent="0.15">
      <c r="B64" s="32">
        <v>8</v>
      </c>
      <c r="C64" s="32">
        <v>34</v>
      </c>
      <c r="D64" s="32">
        <v>4</v>
      </c>
      <c r="E64" s="32">
        <v>3</v>
      </c>
      <c r="G64" s="32">
        <v>8</v>
      </c>
    </row>
    <row r="65" spans="2:25" x14ac:dyDescent="0.15">
      <c r="B65" s="32">
        <v>9</v>
      </c>
      <c r="C65" s="32">
        <v>37</v>
      </c>
      <c r="D65" s="32">
        <v>4</v>
      </c>
      <c r="E65" s="32">
        <v>3</v>
      </c>
      <c r="G65" s="32">
        <v>9</v>
      </c>
    </row>
    <row r="66" spans="2:25" x14ac:dyDescent="0.15">
      <c r="B66" s="32">
        <v>10</v>
      </c>
      <c r="G66" s="32">
        <v>10</v>
      </c>
    </row>
    <row r="67" spans="2:25" x14ac:dyDescent="0.15">
      <c r="B67" s="32">
        <v>11</v>
      </c>
      <c r="G67" s="32">
        <v>11</v>
      </c>
    </row>
    <row r="69" spans="2:25" x14ac:dyDescent="0.15">
      <c r="W69" s="32" t="s">
        <v>647</v>
      </c>
    </row>
    <row r="70" spans="2:25" x14ac:dyDescent="0.15">
      <c r="U70" s="32" t="s">
        <v>648</v>
      </c>
      <c r="V70" s="32" t="s">
        <v>641</v>
      </c>
      <c r="W70" s="32" t="s">
        <v>389</v>
      </c>
      <c r="X70" s="32" t="s">
        <v>390</v>
      </c>
      <c r="Y70" s="32" t="s">
        <v>388</v>
      </c>
    </row>
    <row r="71" spans="2:25" x14ac:dyDescent="0.15">
      <c r="B71" s="32" t="s">
        <v>590</v>
      </c>
      <c r="C71" s="32" t="s">
        <v>618</v>
      </c>
      <c r="D71" s="32" t="s">
        <v>619</v>
      </c>
      <c r="E71" s="32" t="s">
        <v>620</v>
      </c>
      <c r="F71" s="34" t="s">
        <v>621</v>
      </c>
      <c r="G71" s="32" t="s">
        <v>622</v>
      </c>
      <c r="H71" s="32" t="s">
        <v>623</v>
      </c>
      <c r="K71" s="32" t="s">
        <v>632</v>
      </c>
      <c r="L71" s="32" t="s">
        <v>618</v>
      </c>
      <c r="M71" s="32" t="s">
        <v>633</v>
      </c>
      <c r="N71" s="32" t="s">
        <v>653</v>
      </c>
      <c r="O71" s="32" t="s">
        <v>634</v>
      </c>
      <c r="P71" s="32" t="s">
        <v>635</v>
      </c>
      <c r="Q71" s="32" t="s">
        <v>636</v>
      </c>
      <c r="R71" s="32" t="s">
        <v>637</v>
      </c>
      <c r="S71" s="32" t="s">
        <v>638</v>
      </c>
      <c r="U71" s="32">
        <v>1</v>
      </c>
      <c r="V71" s="32" t="s">
        <v>624</v>
      </c>
      <c r="W71" s="32">
        <v>22</v>
      </c>
      <c r="X71" s="32">
        <v>10</v>
      </c>
      <c r="Y71" s="32">
        <v>132</v>
      </c>
    </row>
    <row r="72" spans="2:25" x14ac:dyDescent="0.15">
      <c r="B72" s="32">
        <v>1</v>
      </c>
      <c r="C72" s="32" t="s">
        <v>624</v>
      </c>
      <c r="D72" s="32" t="s">
        <v>625</v>
      </c>
      <c r="F72" s="34">
        <v>1</v>
      </c>
      <c r="K72" s="32">
        <v>1</v>
      </c>
      <c r="L72" s="32" t="s">
        <v>624</v>
      </c>
      <c r="M72" s="32" t="s">
        <v>625</v>
      </c>
      <c r="N72" s="32">
        <v>10</v>
      </c>
      <c r="O72" s="32">
        <v>10</v>
      </c>
      <c r="P72" s="32">
        <v>1</v>
      </c>
      <c r="Q72" s="32">
        <v>1</v>
      </c>
      <c r="U72" s="32">
        <v>10</v>
      </c>
      <c r="V72" s="32" t="s">
        <v>624</v>
      </c>
      <c r="W72" s="32">
        <v>54</v>
      </c>
      <c r="X72" s="32">
        <v>26</v>
      </c>
      <c r="Y72" s="32">
        <v>330</v>
      </c>
    </row>
    <row r="73" spans="2:25" x14ac:dyDescent="0.15">
      <c r="B73" s="32">
        <v>2</v>
      </c>
      <c r="C73" s="32" t="s">
        <v>625</v>
      </c>
      <c r="D73" s="32" t="s">
        <v>626</v>
      </c>
      <c r="F73" s="34">
        <v>1</v>
      </c>
      <c r="K73" s="32">
        <v>2</v>
      </c>
      <c r="L73" s="32" t="s">
        <v>625</v>
      </c>
      <c r="M73" s="32" t="s">
        <v>626</v>
      </c>
      <c r="N73" s="32">
        <v>15</v>
      </c>
      <c r="O73" s="32">
        <v>20</v>
      </c>
      <c r="P73" s="32">
        <v>2</v>
      </c>
      <c r="Q73" s="32">
        <v>1</v>
      </c>
      <c r="U73" s="32">
        <v>15</v>
      </c>
      <c r="V73" s="32" t="s">
        <v>625</v>
      </c>
      <c r="W73" s="32">
        <v>135</v>
      </c>
      <c r="X73" s="32">
        <v>66</v>
      </c>
      <c r="Y73" s="32">
        <v>825</v>
      </c>
    </row>
    <row r="74" spans="2:25" x14ac:dyDescent="0.15">
      <c r="B74" s="32">
        <v>3</v>
      </c>
      <c r="C74" s="32" t="s">
        <v>626</v>
      </c>
      <c r="D74" s="32" t="s">
        <v>627</v>
      </c>
      <c r="E74" s="32">
        <v>8</v>
      </c>
      <c r="F74" s="34">
        <v>2</v>
      </c>
      <c r="G74" s="32">
        <v>12</v>
      </c>
      <c r="H74" s="32">
        <v>15</v>
      </c>
      <c r="K74" s="32">
        <v>3</v>
      </c>
      <c r="L74" s="32" t="s">
        <v>626</v>
      </c>
      <c r="M74" s="32" t="s">
        <v>627</v>
      </c>
      <c r="N74" s="32">
        <v>20</v>
      </c>
      <c r="O74" s="32">
        <v>25</v>
      </c>
      <c r="P74" s="32">
        <v>3</v>
      </c>
      <c r="Q74" s="32">
        <v>1</v>
      </c>
      <c r="U74" s="32">
        <v>20</v>
      </c>
      <c r="V74" s="32" t="s">
        <v>626</v>
      </c>
      <c r="W74" s="32">
        <v>252</v>
      </c>
      <c r="X74" s="32">
        <v>122</v>
      </c>
      <c r="Y74" s="32">
        <v>1540</v>
      </c>
    </row>
    <row r="75" spans="2:25" x14ac:dyDescent="0.15">
      <c r="B75" s="32">
        <v>4</v>
      </c>
      <c r="C75" s="32" t="s">
        <v>627</v>
      </c>
      <c r="D75" s="32" t="s">
        <v>628</v>
      </c>
      <c r="E75" s="32">
        <v>16</v>
      </c>
      <c r="F75" s="34">
        <v>2</v>
      </c>
      <c r="G75" s="32">
        <v>20</v>
      </c>
      <c r="H75" s="32">
        <v>20</v>
      </c>
      <c r="K75" s="32">
        <v>4</v>
      </c>
      <c r="L75" s="32" t="s">
        <v>627</v>
      </c>
      <c r="M75" s="32" t="s">
        <v>628</v>
      </c>
      <c r="N75" s="32">
        <v>25</v>
      </c>
      <c r="O75" s="32">
        <v>30</v>
      </c>
      <c r="P75" s="32">
        <v>4</v>
      </c>
      <c r="Q75" s="32">
        <v>1</v>
      </c>
      <c r="R75" s="32">
        <v>3</v>
      </c>
      <c r="S75" s="32">
        <v>6</v>
      </c>
      <c r="U75" s="32">
        <v>25</v>
      </c>
      <c r="V75" s="32" t="s">
        <v>627</v>
      </c>
      <c r="W75" s="32">
        <v>387</v>
      </c>
      <c r="X75" s="32">
        <v>188</v>
      </c>
      <c r="Y75" s="32">
        <v>2365</v>
      </c>
    </row>
    <row r="76" spans="2:25" x14ac:dyDescent="0.15">
      <c r="B76" s="32">
        <v>5</v>
      </c>
      <c r="C76" s="32" t="s">
        <v>628</v>
      </c>
      <c r="D76" s="32" t="s">
        <v>629</v>
      </c>
      <c r="E76" s="32">
        <v>22</v>
      </c>
      <c r="F76" s="34">
        <v>3</v>
      </c>
      <c r="G76" s="32">
        <v>30</v>
      </c>
      <c r="H76" s="32">
        <v>30</v>
      </c>
      <c r="K76" s="32">
        <v>5</v>
      </c>
      <c r="L76" s="32" t="s">
        <v>628</v>
      </c>
      <c r="M76" s="32" t="s">
        <v>629</v>
      </c>
      <c r="N76" s="32">
        <v>30</v>
      </c>
      <c r="O76" s="32">
        <v>35</v>
      </c>
      <c r="P76" s="32">
        <v>5</v>
      </c>
      <c r="Q76" s="32">
        <v>1</v>
      </c>
      <c r="R76" s="32">
        <v>3</v>
      </c>
      <c r="S76" s="32">
        <v>6</v>
      </c>
      <c r="U76" s="32">
        <v>30</v>
      </c>
      <c r="V76" s="32" t="s">
        <v>628</v>
      </c>
      <c r="W76" s="32">
        <v>594</v>
      </c>
      <c r="X76" s="32">
        <v>290</v>
      </c>
      <c r="Y76" s="32">
        <v>3630</v>
      </c>
    </row>
    <row r="77" spans="2:25" x14ac:dyDescent="0.15">
      <c r="B77" s="32">
        <v>6</v>
      </c>
      <c r="C77" s="32" t="s">
        <v>629</v>
      </c>
      <c r="D77" s="32" t="s">
        <v>630</v>
      </c>
      <c r="E77" s="32">
        <v>28</v>
      </c>
      <c r="F77" s="34">
        <v>4</v>
      </c>
      <c r="G77" s="32">
        <v>40</v>
      </c>
      <c r="H77" s="32">
        <v>40</v>
      </c>
      <c r="K77" s="32">
        <v>6</v>
      </c>
      <c r="L77" s="32" t="s">
        <v>629</v>
      </c>
      <c r="M77" s="32" t="s">
        <v>630</v>
      </c>
      <c r="N77" s="32">
        <v>35</v>
      </c>
      <c r="O77" s="32">
        <v>40</v>
      </c>
      <c r="P77" s="32">
        <v>6</v>
      </c>
      <c r="U77" s="32">
        <v>35</v>
      </c>
      <c r="V77" s="32" t="s">
        <v>645</v>
      </c>
      <c r="Y77" s="34"/>
    </row>
    <row r="78" spans="2:25" x14ac:dyDescent="0.15">
      <c r="B78" s="32">
        <v>7</v>
      </c>
      <c r="C78" s="32" t="s">
        <v>630</v>
      </c>
      <c r="D78" s="32" t="s">
        <v>631</v>
      </c>
      <c r="E78" s="32">
        <v>35</v>
      </c>
      <c r="F78" s="34">
        <v>4</v>
      </c>
      <c r="G78" s="32">
        <v>50</v>
      </c>
      <c r="H78" s="32">
        <v>60</v>
      </c>
      <c r="Y78" s="34"/>
    </row>
    <row r="79" spans="2:25" x14ac:dyDescent="0.15">
      <c r="B79" s="32">
        <v>8</v>
      </c>
      <c r="C79" s="32" t="s">
        <v>631</v>
      </c>
      <c r="D79" s="32" t="s">
        <v>708</v>
      </c>
      <c r="E79" s="32">
        <v>41</v>
      </c>
      <c r="F79" s="34">
        <v>5</v>
      </c>
      <c r="G79" s="32">
        <v>75</v>
      </c>
      <c r="H79" s="32">
        <v>90</v>
      </c>
      <c r="Y79" s="34"/>
    </row>
    <row r="80" spans="2:25" x14ac:dyDescent="0.15">
      <c r="B80" s="32">
        <v>9</v>
      </c>
      <c r="Y80" s="34"/>
    </row>
    <row r="81" spans="2:25" x14ac:dyDescent="0.15">
      <c r="B81" s="32">
        <v>10</v>
      </c>
      <c r="Y81" s="34"/>
    </row>
    <row r="82" spans="2:25" x14ac:dyDescent="0.15">
      <c r="Y82" s="34"/>
    </row>
    <row r="83" spans="2:25" x14ac:dyDescent="0.15">
      <c r="Y83" s="34"/>
    </row>
    <row r="84" spans="2:25" x14ac:dyDescent="0.15">
      <c r="Y84" s="34"/>
    </row>
    <row r="85" spans="2:25" x14ac:dyDescent="0.15">
      <c r="Y85" s="34"/>
    </row>
    <row r="86" spans="2:25" x14ac:dyDescent="0.15">
      <c r="Y86" s="34"/>
    </row>
    <row r="87" spans="2:25" x14ac:dyDescent="0.15">
      <c r="Y87" s="34"/>
    </row>
    <row r="88" spans="2:25" x14ac:dyDescent="0.15">
      <c r="Y88" s="34"/>
    </row>
    <row r="89" spans="2:25" x14ac:dyDescent="0.15">
      <c r="Y89" s="34"/>
    </row>
    <row r="90" spans="2:25" x14ac:dyDescent="0.15">
      <c r="Y90" s="34"/>
    </row>
    <row r="92" spans="2:25" x14ac:dyDescent="0.15">
      <c r="B92" s="34" t="s">
        <v>646</v>
      </c>
      <c r="J92" s="32" t="s">
        <v>652</v>
      </c>
      <c r="N92" s="32" t="s">
        <v>649</v>
      </c>
      <c r="R92" s="32" t="s">
        <v>651</v>
      </c>
    </row>
    <row r="93" spans="2:25" x14ac:dyDescent="0.15">
      <c r="B93" s="32" t="s">
        <v>639</v>
      </c>
      <c r="C93" s="32" t="s">
        <v>641</v>
      </c>
      <c r="D93" s="32" t="s">
        <v>389</v>
      </c>
      <c r="E93" s="32" t="s">
        <v>390</v>
      </c>
      <c r="F93" s="32" t="s">
        <v>388</v>
      </c>
      <c r="G93" s="32" t="s">
        <v>640</v>
      </c>
      <c r="H93" s="32" t="s">
        <v>648</v>
      </c>
      <c r="I93" s="32" t="s">
        <v>655</v>
      </c>
      <c r="J93" s="32" t="s">
        <v>650</v>
      </c>
      <c r="K93" s="32" t="s">
        <v>390</v>
      </c>
      <c r="L93" s="32" t="s">
        <v>388</v>
      </c>
      <c r="N93" s="32" t="s">
        <v>650</v>
      </c>
      <c r="O93" s="32" t="s">
        <v>390</v>
      </c>
      <c r="P93" s="32" t="s">
        <v>388</v>
      </c>
      <c r="Q93" s="38" t="s">
        <v>656</v>
      </c>
      <c r="R93" s="32" t="s">
        <v>650</v>
      </c>
      <c r="S93" s="32" t="s">
        <v>390</v>
      </c>
      <c r="T93" s="32" t="s">
        <v>388</v>
      </c>
    </row>
    <row r="94" spans="2:25" x14ac:dyDescent="0.15">
      <c r="B94" s="32">
        <v>1</v>
      </c>
      <c r="C94" s="32" t="s">
        <v>642</v>
      </c>
      <c r="D94" s="32">
        <f>千丈英雄属性!D4</f>
        <v>358</v>
      </c>
      <c r="E94" s="32">
        <f>千丈英雄属性!E4</f>
        <v>258</v>
      </c>
      <c r="F94" s="32">
        <f>千丈英雄属性!F4</f>
        <v>2787</v>
      </c>
      <c r="G94" s="32">
        <f>千丈英雄属性!G4</f>
        <v>537</v>
      </c>
      <c r="H94" s="32">
        <v>1</v>
      </c>
      <c r="I94" s="32" t="str">
        <f>VLOOKUP($H94,$U$71:$Y$76,COLUMN(V70)+1-COLUMN($U70),0)</f>
        <v>白</v>
      </c>
      <c r="J94" s="32">
        <f>VLOOKUP($H94,$U$71:$Y$76,COLUMN(W70)+1-COLUMN($U70),0)</f>
        <v>22</v>
      </c>
      <c r="K94" s="32">
        <f>VLOOKUP($H94,$U$71:$Y$76,COLUMN(X70)+1-COLUMN($U70),0)</f>
        <v>10</v>
      </c>
      <c r="L94" s="32">
        <f>VLOOKUP($H94,$U$71:$Y$76,COLUMN(Y70)+1-COLUMN($U70),0)</f>
        <v>132</v>
      </c>
      <c r="N94" s="32">
        <f t="shared" ref="N94:N124" si="0">D94+J94-J$94</f>
        <v>358</v>
      </c>
      <c r="O94" s="32">
        <f t="shared" ref="O94:O124" si="1">E94+K94-K$94</f>
        <v>258</v>
      </c>
      <c r="P94" s="32">
        <f t="shared" ref="P94:P124" si="2">F94+L94-L$94</f>
        <v>2787</v>
      </c>
      <c r="Q94" s="32">
        <f>_xlfn.CEILING.MATH(G94+(J94-J$94)*M$130+(K94-K$94)*N$130+(L94-L$94)*O$130,1)</f>
        <v>537</v>
      </c>
      <c r="R94" s="32">
        <f t="shared" ref="R94:R124" si="3">(D94-J$94)/N94</f>
        <v>0.93854748603351956</v>
      </c>
      <c r="S94" s="32">
        <f t="shared" ref="S94:S124" si="4">(E94-K$94)/O94</f>
        <v>0.96124031007751942</v>
      </c>
      <c r="T94" s="32">
        <f t="shared" ref="T94:T124" si="5">(F94-L$94)/P94</f>
        <v>0.95263724434876207</v>
      </c>
    </row>
    <row r="95" spans="2:25" x14ac:dyDescent="0.15">
      <c r="B95" s="32">
        <v>2</v>
      </c>
      <c r="C95" s="32" t="s">
        <v>642</v>
      </c>
      <c r="D95" s="32">
        <f>千丈英雄属性!D5</f>
        <v>370</v>
      </c>
      <c r="E95" s="32">
        <f>千丈英雄属性!E5</f>
        <v>263</v>
      </c>
      <c r="F95" s="32">
        <f>千丈英雄属性!F5</f>
        <v>2870</v>
      </c>
      <c r="G95" s="32">
        <f>千丈英雄属性!G5</f>
        <v>551</v>
      </c>
      <c r="H95" s="32">
        <v>1</v>
      </c>
      <c r="I95" s="32" t="str">
        <f>VLOOKUP($H95,$U$71:$Y$76,COLUMN(V71)+1-COLUMN($U71),0)</f>
        <v>白</v>
      </c>
      <c r="J95" s="32">
        <f>VLOOKUP($H95,$U$71:$Y$76,COLUMN(W71)+1-COLUMN($U71),0)</f>
        <v>22</v>
      </c>
      <c r="K95" s="32">
        <f>VLOOKUP($H95,$U$71:$Y$76,COLUMN(X71)+1-COLUMN($U71),0)</f>
        <v>10</v>
      </c>
      <c r="L95" s="32">
        <f>VLOOKUP($H95,$U$71:$Y$76,COLUMN(Y71)+1-COLUMN($U71),0)</f>
        <v>132</v>
      </c>
      <c r="N95" s="32">
        <f t="shared" si="0"/>
        <v>370</v>
      </c>
      <c r="O95" s="32">
        <f t="shared" si="1"/>
        <v>263</v>
      </c>
      <c r="P95" s="32">
        <f t="shared" si="2"/>
        <v>2870</v>
      </c>
      <c r="Q95" s="32">
        <f t="shared" ref="Q95:Q124" si="6">_xlfn.CEILING.MATH(G95+(J95-J$94)*M$130+(K95-K$94)*N$130+(L95-L$94)*O$130,1)</f>
        <v>551</v>
      </c>
      <c r="R95" s="32">
        <f t="shared" si="3"/>
        <v>0.94054054054054059</v>
      </c>
      <c r="S95" s="32">
        <f t="shared" si="4"/>
        <v>0.96197718631178708</v>
      </c>
      <c r="T95" s="32">
        <f t="shared" si="5"/>
        <v>0.95400696864111501</v>
      </c>
    </row>
    <row r="96" spans="2:25" x14ac:dyDescent="0.15">
      <c r="B96" s="32">
        <v>3</v>
      </c>
      <c r="C96" s="32" t="s">
        <v>643</v>
      </c>
      <c r="D96" s="32">
        <f>千丈英雄属性!L6</f>
        <v>449</v>
      </c>
      <c r="E96" s="32">
        <f>千丈英雄属性!M6</f>
        <v>298</v>
      </c>
      <c r="F96" s="32">
        <f>千丈英雄属性!N6</f>
        <v>3418</v>
      </c>
      <c r="G96" s="32">
        <f>千丈英雄属性!O6</f>
        <v>645</v>
      </c>
      <c r="H96" s="32">
        <v>1</v>
      </c>
      <c r="I96" s="32" t="str">
        <f>VLOOKUP($H96,$U$71:$Y$76,COLUMN(V72)+1-COLUMN($U72),0)</f>
        <v>白</v>
      </c>
      <c r="J96" s="32">
        <f>VLOOKUP($H96,$U$71:$Y$76,COLUMN(W72)+1-COLUMN($U72),0)</f>
        <v>22</v>
      </c>
      <c r="K96" s="32">
        <f>VLOOKUP($H96,$U$71:$Y$76,COLUMN(X72)+1-COLUMN($U72),0)</f>
        <v>10</v>
      </c>
      <c r="L96" s="32">
        <f>VLOOKUP($H96,$U$71:$Y$76,COLUMN(Y72)+1-COLUMN($U72),0)</f>
        <v>132</v>
      </c>
      <c r="N96" s="32">
        <f t="shared" si="0"/>
        <v>449</v>
      </c>
      <c r="O96" s="32">
        <f t="shared" si="1"/>
        <v>298</v>
      </c>
      <c r="P96" s="32">
        <f t="shared" si="2"/>
        <v>3418</v>
      </c>
      <c r="Q96" s="32">
        <f t="shared" si="6"/>
        <v>645</v>
      </c>
      <c r="R96" s="32">
        <f t="shared" si="3"/>
        <v>0.95100222717149219</v>
      </c>
      <c r="S96" s="32">
        <f t="shared" si="4"/>
        <v>0.96644295302013428</v>
      </c>
      <c r="T96" s="32">
        <f t="shared" si="5"/>
        <v>0.96138092451726154</v>
      </c>
    </row>
    <row r="97" spans="2:20" x14ac:dyDescent="0.15">
      <c r="B97" s="32">
        <v>4</v>
      </c>
      <c r="C97" s="32" t="s">
        <v>643</v>
      </c>
      <c r="D97" s="32">
        <f>千丈英雄属性!L7</f>
        <v>463</v>
      </c>
      <c r="E97" s="32">
        <f>千丈英雄属性!M7</f>
        <v>304</v>
      </c>
      <c r="F97" s="32">
        <f>千丈英雄属性!N7</f>
        <v>3519</v>
      </c>
      <c r="G97" s="32">
        <f>千丈英雄属性!O7</f>
        <v>662</v>
      </c>
      <c r="H97" s="32">
        <v>1</v>
      </c>
      <c r="I97" s="32" t="str">
        <f>VLOOKUP($H97,$U$71:$Y$76,COLUMN(V73)+1-COLUMN($U73),0)</f>
        <v>白</v>
      </c>
      <c r="J97" s="32">
        <f>VLOOKUP($H97,$U$71:$Y$76,COLUMN(W73)+1-COLUMN($U73),0)</f>
        <v>22</v>
      </c>
      <c r="K97" s="32">
        <f>VLOOKUP($H97,$U$71:$Y$76,COLUMN(X73)+1-COLUMN($U73),0)</f>
        <v>10</v>
      </c>
      <c r="L97" s="32">
        <f>VLOOKUP($H97,$U$71:$Y$76,COLUMN(Y73)+1-COLUMN($U73),0)</f>
        <v>132</v>
      </c>
      <c r="N97" s="32">
        <f t="shared" si="0"/>
        <v>463</v>
      </c>
      <c r="O97" s="32">
        <f t="shared" si="1"/>
        <v>304</v>
      </c>
      <c r="P97" s="32">
        <f t="shared" si="2"/>
        <v>3519</v>
      </c>
      <c r="Q97" s="32">
        <f t="shared" si="6"/>
        <v>662</v>
      </c>
      <c r="R97" s="32">
        <f t="shared" si="3"/>
        <v>0.95248380129589638</v>
      </c>
      <c r="S97" s="32">
        <f t="shared" si="4"/>
        <v>0.96710526315789469</v>
      </c>
      <c r="T97" s="32">
        <f t="shared" si="5"/>
        <v>0.96248934356351235</v>
      </c>
    </row>
    <row r="98" spans="2:20" x14ac:dyDescent="0.15">
      <c r="B98" s="32">
        <v>5</v>
      </c>
      <c r="C98" s="32" t="s">
        <v>643</v>
      </c>
      <c r="D98" s="32">
        <f>千丈英雄属性!L8</f>
        <v>477</v>
      </c>
      <c r="E98" s="32">
        <f>千丈英雄属性!M8</f>
        <v>310</v>
      </c>
      <c r="F98" s="32">
        <f>千丈英雄属性!N8</f>
        <v>3620</v>
      </c>
      <c r="G98" s="32">
        <f>千丈英雄属性!O8</f>
        <v>679</v>
      </c>
      <c r="H98" s="32">
        <v>1</v>
      </c>
      <c r="I98" s="32" t="str">
        <f>VLOOKUP($H98,$U$71:$Y$76,COLUMN(V74)+1-COLUMN($U74),0)</f>
        <v>白</v>
      </c>
      <c r="J98" s="32">
        <f>VLOOKUP($H98,$U$71:$Y$76,COLUMN(W74)+1-COLUMN($U74),0)</f>
        <v>22</v>
      </c>
      <c r="K98" s="32">
        <f>VLOOKUP($H98,$U$71:$Y$76,COLUMN(X74)+1-COLUMN($U74),0)</f>
        <v>10</v>
      </c>
      <c r="L98" s="32">
        <f>VLOOKUP($H98,$U$71:$Y$76,COLUMN(Y74)+1-COLUMN($U74),0)</f>
        <v>132</v>
      </c>
      <c r="N98" s="32">
        <f t="shared" si="0"/>
        <v>477</v>
      </c>
      <c r="O98" s="32">
        <f t="shared" si="1"/>
        <v>310</v>
      </c>
      <c r="P98" s="32">
        <f t="shared" si="2"/>
        <v>3620</v>
      </c>
      <c r="Q98" s="32">
        <f t="shared" si="6"/>
        <v>679</v>
      </c>
      <c r="R98" s="32">
        <f t="shared" si="3"/>
        <v>0.95387840670859536</v>
      </c>
      <c r="S98" s="32">
        <f t="shared" si="4"/>
        <v>0.967741935483871</v>
      </c>
      <c r="T98" s="32">
        <f t="shared" si="5"/>
        <v>0.96353591160220997</v>
      </c>
    </row>
    <row r="99" spans="2:20" x14ac:dyDescent="0.15">
      <c r="B99" s="32">
        <v>6</v>
      </c>
      <c r="C99" s="32" t="s">
        <v>626</v>
      </c>
      <c r="D99" s="32">
        <f>千丈英雄属性!Q9</f>
        <v>562</v>
      </c>
      <c r="E99" s="32">
        <f>千丈英雄属性!R9</f>
        <v>346</v>
      </c>
      <c r="F99" s="32">
        <f>千丈英雄属性!S9</f>
        <v>4242</v>
      </c>
      <c r="G99" s="32">
        <f>千丈英雄属性!T9</f>
        <v>783</v>
      </c>
      <c r="H99" s="32">
        <v>1</v>
      </c>
      <c r="I99" s="32" t="str">
        <f>VLOOKUP($H99,$U$71:$Y$76,COLUMN(V75)+1-COLUMN($U75),0)</f>
        <v>白</v>
      </c>
      <c r="J99" s="32">
        <f>VLOOKUP($H99,$U$71:$Y$76,COLUMN(W75)+1-COLUMN($U75),0)</f>
        <v>22</v>
      </c>
      <c r="K99" s="32">
        <f>VLOOKUP($H99,$U$71:$Y$76,COLUMN(X75)+1-COLUMN($U75),0)</f>
        <v>10</v>
      </c>
      <c r="L99" s="32">
        <f>VLOOKUP($H99,$U$71:$Y$76,COLUMN(Y75)+1-COLUMN($U75),0)</f>
        <v>132</v>
      </c>
      <c r="N99" s="32">
        <f t="shared" si="0"/>
        <v>562</v>
      </c>
      <c r="O99" s="32">
        <f t="shared" si="1"/>
        <v>346</v>
      </c>
      <c r="P99" s="32">
        <f t="shared" si="2"/>
        <v>4242</v>
      </c>
      <c r="Q99" s="32">
        <f t="shared" si="6"/>
        <v>783</v>
      </c>
      <c r="R99" s="32">
        <f t="shared" si="3"/>
        <v>0.96085409252669041</v>
      </c>
      <c r="S99" s="32">
        <f t="shared" si="4"/>
        <v>0.97109826589595372</v>
      </c>
      <c r="T99" s="32">
        <f t="shared" si="5"/>
        <v>0.96888260254596892</v>
      </c>
    </row>
    <row r="100" spans="2:20" x14ac:dyDescent="0.15">
      <c r="B100" s="32">
        <v>7</v>
      </c>
      <c r="C100" s="32" t="s">
        <v>626</v>
      </c>
      <c r="D100" s="32">
        <f>千丈英雄属性!Q10</f>
        <v>579</v>
      </c>
      <c r="E100" s="32">
        <f>千丈英雄属性!R10</f>
        <v>354</v>
      </c>
      <c r="F100" s="32">
        <f>千丈英雄属性!S10</f>
        <v>4358</v>
      </c>
      <c r="G100" s="32">
        <f>千丈英雄属性!T10</f>
        <v>803</v>
      </c>
      <c r="H100" s="32">
        <v>1</v>
      </c>
      <c r="I100" s="32" t="str">
        <f>VLOOKUP($H100,$U$71:$Y$76,COLUMN(V76)+1-COLUMN($U76),0)</f>
        <v>白</v>
      </c>
      <c r="J100" s="32">
        <f>VLOOKUP($H100,$U$71:$Y$76,COLUMN(W76)+1-COLUMN($U76),0)</f>
        <v>22</v>
      </c>
      <c r="K100" s="32">
        <f>VLOOKUP($H100,$U$71:$Y$76,COLUMN(X76)+1-COLUMN($U76),0)</f>
        <v>10</v>
      </c>
      <c r="L100" s="32">
        <f>VLOOKUP($H100,$U$71:$Y$76,COLUMN(Y76)+1-COLUMN($U76),0)</f>
        <v>132</v>
      </c>
      <c r="N100" s="32">
        <f t="shared" si="0"/>
        <v>579</v>
      </c>
      <c r="O100" s="32">
        <f t="shared" si="1"/>
        <v>354</v>
      </c>
      <c r="P100" s="32">
        <f t="shared" si="2"/>
        <v>4358</v>
      </c>
      <c r="Q100" s="32">
        <f t="shared" si="6"/>
        <v>803</v>
      </c>
      <c r="R100" s="32">
        <f t="shared" si="3"/>
        <v>0.96200345423143352</v>
      </c>
      <c r="S100" s="32">
        <f t="shared" si="4"/>
        <v>0.97175141242937857</v>
      </c>
      <c r="T100" s="32">
        <f t="shared" si="5"/>
        <v>0.96971087654887567</v>
      </c>
    </row>
    <row r="101" spans="2:20" x14ac:dyDescent="0.15">
      <c r="B101" s="32">
        <v>8</v>
      </c>
      <c r="C101" s="32" t="s">
        <v>627</v>
      </c>
      <c r="D101" s="32">
        <f>千丈英雄属性!V11</f>
        <v>674</v>
      </c>
      <c r="E101" s="32">
        <f>千丈英雄属性!W11</f>
        <v>399</v>
      </c>
      <c r="F101" s="32">
        <f>千丈英雄属性!X11</f>
        <v>5022</v>
      </c>
      <c r="G101" s="32">
        <f>千丈英雄属性!Y11</f>
        <v>915</v>
      </c>
      <c r="H101" s="32">
        <v>1</v>
      </c>
      <c r="I101" s="32" t="str">
        <f>VLOOKUP($H101,$U$71:$Y$76,COLUMN(V77)+1-COLUMN($U77),0)</f>
        <v>白</v>
      </c>
      <c r="J101" s="32">
        <f>VLOOKUP($H101,$U$71:$Y$76,COLUMN(W77)+1-COLUMN($U77),0)</f>
        <v>22</v>
      </c>
      <c r="K101" s="32">
        <f>VLOOKUP($H101,$U$71:$Y$76,COLUMN(X77)+1-COLUMN($U77),0)</f>
        <v>10</v>
      </c>
      <c r="L101" s="32">
        <f>VLOOKUP($H101,$U$71:$Y$76,COLUMN(Y77)+1-COLUMN($U77),0)</f>
        <v>132</v>
      </c>
      <c r="N101" s="32">
        <f t="shared" si="0"/>
        <v>674</v>
      </c>
      <c r="O101" s="32">
        <f t="shared" si="1"/>
        <v>399</v>
      </c>
      <c r="P101" s="32">
        <f t="shared" si="2"/>
        <v>5022</v>
      </c>
      <c r="Q101" s="32">
        <f t="shared" si="6"/>
        <v>915</v>
      </c>
      <c r="R101" s="32">
        <f t="shared" si="3"/>
        <v>0.96735905044510384</v>
      </c>
      <c r="S101" s="32">
        <f t="shared" si="4"/>
        <v>0.97493734335839599</v>
      </c>
      <c r="T101" s="32">
        <f t="shared" si="5"/>
        <v>0.97371565113500602</v>
      </c>
    </row>
    <row r="102" spans="2:20" x14ac:dyDescent="0.15">
      <c r="B102" s="32">
        <v>9</v>
      </c>
      <c r="C102" s="32" t="s">
        <v>627</v>
      </c>
      <c r="D102" s="32">
        <f>千丈英雄属性!V12</f>
        <v>693</v>
      </c>
      <c r="E102" s="32">
        <f>千丈英雄属性!W12</f>
        <v>407</v>
      </c>
      <c r="F102" s="32">
        <f>千丈英雄属性!X12</f>
        <v>5156</v>
      </c>
      <c r="G102" s="32">
        <f>千丈英雄属性!Y12</f>
        <v>938</v>
      </c>
      <c r="H102" s="32">
        <v>1</v>
      </c>
      <c r="I102" s="32" t="str">
        <f>VLOOKUP($H102,$U$71:$Y$76,COLUMN(V78)+1-COLUMN($U78),0)</f>
        <v>白</v>
      </c>
      <c r="J102" s="32">
        <f>VLOOKUP($H102,$U$71:$Y$76,COLUMN(W78)+1-COLUMN($U78),0)</f>
        <v>22</v>
      </c>
      <c r="K102" s="32">
        <f>VLOOKUP($H102,$U$71:$Y$76,COLUMN(X78)+1-COLUMN($U78),0)</f>
        <v>10</v>
      </c>
      <c r="L102" s="32">
        <f>VLOOKUP($H102,$U$71:$Y$76,COLUMN(Y78)+1-COLUMN($U78),0)</f>
        <v>132</v>
      </c>
      <c r="N102" s="32">
        <f t="shared" si="0"/>
        <v>693</v>
      </c>
      <c r="O102" s="32">
        <f t="shared" si="1"/>
        <v>407</v>
      </c>
      <c r="P102" s="32">
        <f t="shared" si="2"/>
        <v>5156</v>
      </c>
      <c r="Q102" s="32">
        <f t="shared" si="6"/>
        <v>938</v>
      </c>
      <c r="R102" s="32">
        <f t="shared" si="3"/>
        <v>0.96825396825396826</v>
      </c>
      <c r="S102" s="32">
        <f t="shared" si="4"/>
        <v>0.97542997542997545</v>
      </c>
      <c r="T102" s="32">
        <f t="shared" si="5"/>
        <v>0.97439875872769588</v>
      </c>
    </row>
    <row r="103" spans="2:20" x14ac:dyDescent="0.15">
      <c r="B103" s="32">
        <v>10</v>
      </c>
      <c r="C103" s="32" t="s">
        <v>627</v>
      </c>
      <c r="D103" s="32">
        <f>千丈英雄属性!V13</f>
        <v>712</v>
      </c>
      <c r="E103" s="32">
        <f>千丈英雄属性!W13</f>
        <v>415</v>
      </c>
      <c r="F103" s="32">
        <f>千丈英雄属性!X13</f>
        <v>5290</v>
      </c>
      <c r="G103" s="32">
        <f>千丈英雄属性!Y13</f>
        <v>961</v>
      </c>
      <c r="H103" s="32">
        <v>15</v>
      </c>
      <c r="I103" s="32" t="str">
        <f>VLOOKUP($H103,$U$71:$Y$76,COLUMN(V79)+1-COLUMN($U79),0)</f>
        <v>绿</v>
      </c>
      <c r="J103" s="32">
        <f>VLOOKUP($H103,$U$71:$Y$76,COLUMN(W79)+1-COLUMN($U79),0)</f>
        <v>135</v>
      </c>
      <c r="K103" s="32">
        <f>VLOOKUP($H103,$U$71:$Y$76,COLUMN(X79)+1-COLUMN($U79),0)</f>
        <v>66</v>
      </c>
      <c r="L103" s="32">
        <f>VLOOKUP($H103,$U$71:$Y$76,COLUMN(Y79)+1-COLUMN($U79),0)</f>
        <v>825</v>
      </c>
      <c r="N103" s="32">
        <f t="shared" si="0"/>
        <v>825</v>
      </c>
      <c r="O103" s="32">
        <f t="shared" si="1"/>
        <v>471</v>
      </c>
      <c r="P103" s="32">
        <f t="shared" si="2"/>
        <v>5983</v>
      </c>
      <c r="Q103" s="32">
        <f t="shared" si="6"/>
        <v>1089</v>
      </c>
      <c r="R103" s="32">
        <f t="shared" si="3"/>
        <v>0.83636363636363631</v>
      </c>
      <c r="S103" s="32">
        <f t="shared" si="4"/>
        <v>0.85987261146496818</v>
      </c>
      <c r="T103" s="32">
        <f t="shared" si="5"/>
        <v>0.86210930971084743</v>
      </c>
    </row>
    <row r="104" spans="2:20" x14ac:dyDescent="0.15">
      <c r="B104" s="32">
        <v>11</v>
      </c>
      <c r="C104" s="32" t="s">
        <v>627</v>
      </c>
      <c r="D104" s="32">
        <f>千丈英雄属性!V14</f>
        <v>731</v>
      </c>
      <c r="E104" s="32">
        <f>千丈英雄属性!W14</f>
        <v>423</v>
      </c>
      <c r="F104" s="32">
        <f>千丈英雄属性!X14</f>
        <v>5424</v>
      </c>
      <c r="G104" s="32">
        <f>千丈英雄属性!Y14</f>
        <v>984</v>
      </c>
      <c r="H104" s="32">
        <v>15</v>
      </c>
      <c r="I104" s="32" t="str">
        <f t="shared" ref="I104:I105" si="7">VLOOKUP($H104,$U$71:$Y$76,COLUMN(V84)+1-COLUMN($U84),0)</f>
        <v>绿</v>
      </c>
      <c r="J104" s="32">
        <f t="shared" ref="J104:J105" si="8">VLOOKUP($H104,$U$71:$Y$76,COLUMN(W84)+1-COLUMN($U84),0)</f>
        <v>135</v>
      </c>
      <c r="K104" s="32">
        <f t="shared" ref="K104:K105" si="9">VLOOKUP($H104,$U$71:$Y$76,COLUMN(X84)+1-COLUMN($U84),0)</f>
        <v>66</v>
      </c>
      <c r="L104" s="32">
        <f t="shared" ref="L104:L105" si="10">VLOOKUP($H104,$U$71:$Y$76,COLUMN(Y84)+1-COLUMN($U84),0)</f>
        <v>825</v>
      </c>
      <c r="N104" s="32">
        <f t="shared" si="0"/>
        <v>844</v>
      </c>
      <c r="O104" s="32">
        <f t="shared" si="1"/>
        <v>479</v>
      </c>
      <c r="P104" s="32">
        <f t="shared" si="2"/>
        <v>6117</v>
      </c>
      <c r="Q104" s="32">
        <f t="shared" si="6"/>
        <v>1112</v>
      </c>
      <c r="R104" s="32">
        <f t="shared" si="3"/>
        <v>0.84004739336492895</v>
      </c>
      <c r="S104" s="32">
        <f t="shared" si="4"/>
        <v>0.86221294363256784</v>
      </c>
      <c r="T104" s="32">
        <f t="shared" si="5"/>
        <v>0.86512996566944578</v>
      </c>
    </row>
    <row r="105" spans="2:20" x14ac:dyDescent="0.15">
      <c r="B105" s="32">
        <v>12</v>
      </c>
      <c r="C105" s="32" t="s">
        <v>627</v>
      </c>
      <c r="D105" s="32">
        <f>千丈英雄属性!V15</f>
        <v>750</v>
      </c>
      <c r="E105" s="32">
        <f>千丈英雄属性!W15</f>
        <v>431</v>
      </c>
      <c r="F105" s="32">
        <f>千丈英雄属性!X15</f>
        <v>5558</v>
      </c>
      <c r="G105" s="32">
        <f>千丈英雄属性!Y15</f>
        <v>1007</v>
      </c>
      <c r="H105" s="32">
        <v>15</v>
      </c>
      <c r="I105" s="32" t="str">
        <f t="shared" si="7"/>
        <v>绿</v>
      </c>
      <c r="J105" s="32">
        <f t="shared" si="8"/>
        <v>135</v>
      </c>
      <c r="K105" s="32">
        <f t="shared" si="9"/>
        <v>66</v>
      </c>
      <c r="L105" s="32">
        <f t="shared" si="10"/>
        <v>825</v>
      </c>
      <c r="N105" s="32">
        <f t="shared" si="0"/>
        <v>863</v>
      </c>
      <c r="O105" s="32">
        <f t="shared" si="1"/>
        <v>487</v>
      </c>
      <c r="P105" s="32">
        <f t="shared" si="2"/>
        <v>6251</v>
      </c>
      <c r="Q105" s="32">
        <f t="shared" si="6"/>
        <v>1135</v>
      </c>
      <c r="R105" s="32">
        <f t="shared" si="3"/>
        <v>0.84356894553881812</v>
      </c>
      <c r="S105" s="32">
        <f t="shared" si="4"/>
        <v>0.86447638603696098</v>
      </c>
      <c r="T105" s="32">
        <f t="shared" si="5"/>
        <v>0.86802111662134063</v>
      </c>
    </row>
    <row r="106" spans="2:20" x14ac:dyDescent="0.15">
      <c r="B106" s="32">
        <v>13</v>
      </c>
      <c r="C106" s="32" t="s">
        <v>627</v>
      </c>
      <c r="D106" s="32">
        <f>千丈英雄属性!V16</f>
        <v>769</v>
      </c>
      <c r="E106" s="32">
        <f>千丈英雄属性!W16</f>
        <v>439</v>
      </c>
      <c r="F106" s="32">
        <f>千丈英雄属性!X16</f>
        <v>5692</v>
      </c>
      <c r="G106" s="32">
        <f>千丈英雄属性!Y16</f>
        <v>1030</v>
      </c>
      <c r="H106" s="32">
        <v>15</v>
      </c>
      <c r="I106" s="32" t="str">
        <f>VLOOKUP($H106,$U$71:$Y$76,COLUMN(V86)+1-COLUMN($U86),0)</f>
        <v>绿</v>
      </c>
      <c r="J106" s="32">
        <f t="shared" ref="J106:J124" si="11">VLOOKUP($H106,$U$71:$Y$76,COLUMN(D141)+1-COLUMN($B141),0)</f>
        <v>135</v>
      </c>
      <c r="K106" s="32">
        <f t="shared" ref="K106:K124" si="12">VLOOKUP($H106,$U$71:$Y$76,COLUMN(E141)+1-COLUMN($B141),0)</f>
        <v>66</v>
      </c>
      <c r="L106" s="32">
        <f t="shared" ref="L106:L124" si="13">VLOOKUP($H106,$U$71:$Y$76,COLUMN(F141)+1-COLUMN($B141),0)</f>
        <v>825</v>
      </c>
      <c r="N106" s="32">
        <f t="shared" si="0"/>
        <v>882</v>
      </c>
      <c r="O106" s="32">
        <f t="shared" si="1"/>
        <v>495</v>
      </c>
      <c r="P106" s="32">
        <f t="shared" si="2"/>
        <v>6385</v>
      </c>
      <c r="Q106" s="32">
        <f t="shared" si="6"/>
        <v>1158</v>
      </c>
      <c r="R106" s="32">
        <f t="shared" si="3"/>
        <v>0.84693877551020413</v>
      </c>
      <c r="S106" s="32">
        <f t="shared" si="4"/>
        <v>0.8666666666666667</v>
      </c>
      <c r="T106" s="32">
        <f t="shared" si="5"/>
        <v>0.87079091620986693</v>
      </c>
    </row>
    <row r="107" spans="2:20" x14ac:dyDescent="0.15">
      <c r="B107" s="32">
        <v>14</v>
      </c>
      <c r="C107" s="32" t="s">
        <v>627</v>
      </c>
      <c r="D107" s="32">
        <f>千丈英雄属性!V17</f>
        <v>788</v>
      </c>
      <c r="E107" s="32">
        <f>千丈英雄属性!W17</f>
        <v>447</v>
      </c>
      <c r="F107" s="32">
        <f>千丈英雄属性!X17</f>
        <v>5825</v>
      </c>
      <c r="G107" s="32">
        <f>千丈英雄属性!Y17</f>
        <v>1053</v>
      </c>
      <c r="H107" s="32">
        <v>15</v>
      </c>
      <c r="I107" s="32" t="str">
        <f>VLOOKUP($H107,$U$71:$Y$76,COLUMN(V87)+1-COLUMN($U87),0)</f>
        <v>绿</v>
      </c>
      <c r="J107" s="32">
        <f t="shared" si="11"/>
        <v>135</v>
      </c>
      <c r="K107" s="32">
        <f t="shared" si="12"/>
        <v>66</v>
      </c>
      <c r="L107" s="32">
        <f t="shared" si="13"/>
        <v>825</v>
      </c>
      <c r="N107" s="32">
        <f t="shared" si="0"/>
        <v>901</v>
      </c>
      <c r="O107" s="32">
        <f t="shared" si="1"/>
        <v>503</v>
      </c>
      <c r="P107" s="32">
        <f t="shared" si="2"/>
        <v>6518</v>
      </c>
      <c r="Q107" s="32">
        <f t="shared" si="6"/>
        <v>1181</v>
      </c>
      <c r="R107" s="32">
        <f t="shared" si="3"/>
        <v>0.85016648168701447</v>
      </c>
      <c r="S107" s="32">
        <f t="shared" si="4"/>
        <v>0.8687872763419483</v>
      </c>
      <c r="T107" s="32">
        <f t="shared" si="5"/>
        <v>0.8734274317275238</v>
      </c>
    </row>
    <row r="108" spans="2:20" x14ac:dyDescent="0.15">
      <c r="B108" s="32">
        <v>15</v>
      </c>
      <c r="C108" s="32" t="s">
        <v>627</v>
      </c>
      <c r="D108" s="32">
        <f>千丈英雄属性!V18</f>
        <v>807</v>
      </c>
      <c r="E108" s="32">
        <f>千丈英雄属性!W18</f>
        <v>456</v>
      </c>
      <c r="F108" s="32">
        <f>千丈英雄属性!X18</f>
        <v>5959</v>
      </c>
      <c r="G108" s="32">
        <f>千丈英雄属性!Y18</f>
        <v>1075</v>
      </c>
      <c r="H108" s="32">
        <v>15</v>
      </c>
      <c r="I108" s="32" t="str">
        <f>VLOOKUP($H108,$U$71:$Y$76,COLUMN(V88)+1-COLUMN($U88),0)</f>
        <v>绿</v>
      </c>
      <c r="J108" s="32">
        <f t="shared" si="11"/>
        <v>135</v>
      </c>
      <c r="K108" s="32">
        <f t="shared" si="12"/>
        <v>66</v>
      </c>
      <c r="L108" s="32">
        <f t="shared" si="13"/>
        <v>825</v>
      </c>
      <c r="N108" s="32">
        <f t="shared" si="0"/>
        <v>920</v>
      </c>
      <c r="O108" s="32">
        <f t="shared" si="1"/>
        <v>512</v>
      </c>
      <c r="P108" s="32">
        <f t="shared" si="2"/>
        <v>6652</v>
      </c>
      <c r="Q108" s="32">
        <f t="shared" si="6"/>
        <v>1203</v>
      </c>
      <c r="R108" s="32">
        <f t="shared" si="3"/>
        <v>0.85326086956521741</v>
      </c>
      <c r="S108" s="32">
        <f t="shared" si="4"/>
        <v>0.87109375</v>
      </c>
      <c r="T108" s="32">
        <f t="shared" si="5"/>
        <v>0.87597714972940466</v>
      </c>
    </row>
    <row r="109" spans="2:20" x14ac:dyDescent="0.15">
      <c r="B109" s="32">
        <v>16</v>
      </c>
      <c r="C109" s="32" t="s">
        <v>644</v>
      </c>
      <c r="D109" s="32">
        <f>千丈英雄属性!AA19</f>
        <v>1041</v>
      </c>
      <c r="E109" s="32">
        <f>千丈英雄属性!AB19</f>
        <v>559</v>
      </c>
      <c r="F109" s="32">
        <f>千丈英雄属性!AC19</f>
        <v>7612</v>
      </c>
      <c r="G109" s="32">
        <f>千丈英雄属性!AD19</f>
        <v>1356</v>
      </c>
      <c r="H109" s="32">
        <v>15</v>
      </c>
      <c r="I109" s="32" t="str">
        <f>VLOOKUP($H109,$U$71:$Y$76,COLUMN(V89)+1-COLUMN($U89),0)</f>
        <v>绿</v>
      </c>
      <c r="J109" s="32">
        <f t="shared" si="11"/>
        <v>135</v>
      </c>
      <c r="K109" s="32">
        <f t="shared" si="12"/>
        <v>66</v>
      </c>
      <c r="L109" s="32">
        <f t="shared" si="13"/>
        <v>825</v>
      </c>
      <c r="N109" s="32">
        <f t="shared" si="0"/>
        <v>1154</v>
      </c>
      <c r="O109" s="32">
        <f t="shared" si="1"/>
        <v>615</v>
      </c>
      <c r="P109" s="32">
        <f t="shared" si="2"/>
        <v>8305</v>
      </c>
      <c r="Q109" s="32">
        <f t="shared" si="6"/>
        <v>1484</v>
      </c>
      <c r="R109" s="32">
        <f t="shared" si="3"/>
        <v>0.88301559792027728</v>
      </c>
      <c r="S109" s="32">
        <f t="shared" si="4"/>
        <v>0.89268292682926831</v>
      </c>
      <c r="T109" s="32">
        <f t="shared" si="5"/>
        <v>0.90066225165562919</v>
      </c>
    </row>
    <row r="110" spans="2:20" x14ac:dyDescent="0.15">
      <c r="B110" s="32">
        <v>17</v>
      </c>
      <c r="C110" s="32" t="s">
        <v>644</v>
      </c>
      <c r="D110" s="32">
        <f>千丈英雄属性!AA20</f>
        <v>1062</v>
      </c>
      <c r="E110" s="32">
        <f>千丈英雄属性!AB20</f>
        <v>568</v>
      </c>
      <c r="F110" s="32">
        <f>千丈英雄属性!AC20</f>
        <v>7762</v>
      </c>
      <c r="G110" s="32">
        <f>千丈英雄属性!AD20</f>
        <v>1381</v>
      </c>
      <c r="H110" s="32">
        <v>15</v>
      </c>
      <c r="I110" s="32" t="str">
        <f>VLOOKUP($H110,$U$71:$Y$76,COLUMN(V90)+1-COLUMN($U90),0)</f>
        <v>绿</v>
      </c>
      <c r="J110" s="32">
        <f t="shared" si="11"/>
        <v>135</v>
      </c>
      <c r="K110" s="32">
        <f t="shared" si="12"/>
        <v>66</v>
      </c>
      <c r="L110" s="32">
        <f t="shared" si="13"/>
        <v>825</v>
      </c>
      <c r="N110" s="32">
        <f t="shared" si="0"/>
        <v>1175</v>
      </c>
      <c r="O110" s="32">
        <f t="shared" si="1"/>
        <v>624</v>
      </c>
      <c r="P110" s="32">
        <f t="shared" si="2"/>
        <v>8455</v>
      </c>
      <c r="Q110" s="32">
        <f t="shared" si="6"/>
        <v>1509</v>
      </c>
      <c r="R110" s="32">
        <f t="shared" si="3"/>
        <v>0.88510638297872335</v>
      </c>
      <c r="S110" s="32">
        <f t="shared" si="4"/>
        <v>0.89423076923076927</v>
      </c>
      <c r="T110" s="32">
        <f t="shared" si="5"/>
        <v>0.90242460082791243</v>
      </c>
    </row>
    <row r="111" spans="2:20" x14ac:dyDescent="0.15">
      <c r="B111" s="32">
        <v>18</v>
      </c>
      <c r="C111" s="32" t="s">
        <v>644</v>
      </c>
      <c r="D111" s="32">
        <f>千丈英雄属性!AA21</f>
        <v>1083</v>
      </c>
      <c r="E111" s="32">
        <f>千丈英雄属性!AB21</f>
        <v>578</v>
      </c>
      <c r="F111" s="32">
        <f>千丈英雄属性!AC21</f>
        <v>7912</v>
      </c>
      <c r="G111" s="32">
        <f>千丈英雄属性!AD21</f>
        <v>1407</v>
      </c>
      <c r="H111" s="32">
        <v>15</v>
      </c>
      <c r="I111" s="32" t="str">
        <f t="shared" ref="I111:I124" si="14">VLOOKUP($H111,$U$71:$Y$76,COLUMN(V91)+1-COLUMN($U91),0)</f>
        <v>绿</v>
      </c>
      <c r="J111" s="32">
        <f t="shared" si="11"/>
        <v>135</v>
      </c>
      <c r="K111" s="32">
        <f t="shared" si="12"/>
        <v>66</v>
      </c>
      <c r="L111" s="32">
        <f t="shared" si="13"/>
        <v>825</v>
      </c>
      <c r="N111" s="32">
        <f t="shared" si="0"/>
        <v>1196</v>
      </c>
      <c r="O111" s="32">
        <f t="shared" si="1"/>
        <v>634</v>
      </c>
      <c r="P111" s="32">
        <f t="shared" si="2"/>
        <v>8605</v>
      </c>
      <c r="Q111" s="32">
        <f t="shared" si="6"/>
        <v>1535</v>
      </c>
      <c r="R111" s="32">
        <f t="shared" si="3"/>
        <v>0.88712374581939801</v>
      </c>
      <c r="S111" s="32">
        <f t="shared" si="4"/>
        <v>0.89589905362776023</v>
      </c>
      <c r="T111" s="32">
        <f t="shared" si="5"/>
        <v>0.90412550842533412</v>
      </c>
    </row>
    <row r="112" spans="2:20" x14ac:dyDescent="0.15">
      <c r="B112" s="32">
        <v>19</v>
      </c>
      <c r="C112" s="32" t="s">
        <v>644</v>
      </c>
      <c r="D112" s="32">
        <f>千丈英雄属性!AA22</f>
        <v>1105</v>
      </c>
      <c r="E112" s="32">
        <f>千丈英雄属性!AB22</f>
        <v>587</v>
      </c>
      <c r="F112" s="32">
        <f>千丈英雄属性!AC22</f>
        <v>8062</v>
      </c>
      <c r="G112" s="32">
        <f>千丈英雄属性!AD22</f>
        <v>1432</v>
      </c>
      <c r="H112" s="32">
        <v>15</v>
      </c>
      <c r="I112" s="32" t="str">
        <f t="shared" si="14"/>
        <v>绿</v>
      </c>
      <c r="J112" s="32">
        <f t="shared" si="11"/>
        <v>135</v>
      </c>
      <c r="K112" s="32">
        <f t="shared" si="12"/>
        <v>66</v>
      </c>
      <c r="L112" s="32">
        <f t="shared" si="13"/>
        <v>825</v>
      </c>
      <c r="N112" s="32">
        <f t="shared" si="0"/>
        <v>1218</v>
      </c>
      <c r="O112" s="32">
        <f t="shared" si="1"/>
        <v>643</v>
      </c>
      <c r="P112" s="32">
        <f t="shared" si="2"/>
        <v>8755</v>
      </c>
      <c r="Q112" s="32">
        <f t="shared" si="6"/>
        <v>1560</v>
      </c>
      <c r="R112" s="32">
        <f t="shared" si="3"/>
        <v>0.88916256157635465</v>
      </c>
      <c r="S112" s="32">
        <f t="shared" si="4"/>
        <v>0.89735614307931566</v>
      </c>
      <c r="T112" s="32">
        <f t="shared" si="5"/>
        <v>0.90576813249571675</v>
      </c>
    </row>
    <row r="113" spans="2:20" x14ac:dyDescent="0.15">
      <c r="B113" s="32">
        <v>20</v>
      </c>
      <c r="C113" s="32" t="s">
        <v>644</v>
      </c>
      <c r="D113" s="32">
        <f>千丈英雄属性!AA23</f>
        <v>1126</v>
      </c>
      <c r="E113" s="32">
        <f>千丈英雄属性!AB23</f>
        <v>596</v>
      </c>
      <c r="F113" s="32">
        <f>千丈英雄属性!AC23</f>
        <v>8213</v>
      </c>
      <c r="G113" s="32">
        <f>千丈英雄属性!AD23</f>
        <v>1458</v>
      </c>
      <c r="H113" s="32">
        <v>20</v>
      </c>
      <c r="I113" s="32" t="str">
        <f t="shared" si="14"/>
        <v>绿+1</v>
      </c>
      <c r="J113" s="32">
        <f t="shared" si="11"/>
        <v>252</v>
      </c>
      <c r="K113" s="32">
        <f t="shared" si="12"/>
        <v>122</v>
      </c>
      <c r="L113" s="32">
        <f t="shared" si="13"/>
        <v>1540</v>
      </c>
      <c r="N113" s="32">
        <f t="shared" si="0"/>
        <v>1356</v>
      </c>
      <c r="O113" s="32">
        <f t="shared" si="1"/>
        <v>708</v>
      </c>
      <c r="P113" s="32">
        <f t="shared" si="2"/>
        <v>9621</v>
      </c>
      <c r="Q113" s="32">
        <f t="shared" si="6"/>
        <v>1717</v>
      </c>
      <c r="R113" s="32">
        <f t="shared" si="3"/>
        <v>0.81415929203539827</v>
      </c>
      <c r="S113" s="32">
        <f t="shared" si="4"/>
        <v>0.82768361581920902</v>
      </c>
      <c r="T113" s="32">
        <f t="shared" si="5"/>
        <v>0.83993347884835257</v>
      </c>
    </row>
    <row r="114" spans="2:20" x14ac:dyDescent="0.15">
      <c r="B114" s="32">
        <v>21</v>
      </c>
      <c r="C114" s="32" t="s">
        <v>644</v>
      </c>
      <c r="D114" s="32">
        <f>千丈英雄属性!AA24</f>
        <v>1147</v>
      </c>
      <c r="E114" s="32">
        <f>千丈英雄属性!AB24</f>
        <v>606</v>
      </c>
      <c r="F114" s="32">
        <f>千丈英雄属性!AC24</f>
        <v>8363</v>
      </c>
      <c r="G114" s="32">
        <f>千丈英雄属性!AD24</f>
        <v>1483</v>
      </c>
      <c r="H114" s="32">
        <v>20</v>
      </c>
      <c r="I114" s="32" t="str">
        <f>VLOOKUP($H114,$U$71:$Y$76,COLUMN(V94)+1-COLUMN($U94),0)</f>
        <v>绿+1</v>
      </c>
      <c r="J114" s="32">
        <f t="shared" si="11"/>
        <v>252</v>
      </c>
      <c r="K114" s="32">
        <f t="shared" si="12"/>
        <v>122</v>
      </c>
      <c r="L114" s="32">
        <f t="shared" si="13"/>
        <v>1540</v>
      </c>
      <c r="N114" s="32">
        <f t="shared" si="0"/>
        <v>1377</v>
      </c>
      <c r="O114" s="32">
        <f t="shared" si="1"/>
        <v>718</v>
      </c>
      <c r="P114" s="32">
        <f t="shared" si="2"/>
        <v>9771</v>
      </c>
      <c r="Q114" s="32">
        <f t="shared" si="6"/>
        <v>1742</v>
      </c>
      <c r="R114" s="32">
        <f t="shared" si="3"/>
        <v>0.81699346405228757</v>
      </c>
      <c r="S114" s="32">
        <f t="shared" si="4"/>
        <v>0.83008356545961004</v>
      </c>
      <c r="T114" s="32">
        <f t="shared" si="5"/>
        <v>0.84239074813222803</v>
      </c>
    </row>
    <row r="115" spans="2:20" x14ac:dyDescent="0.15">
      <c r="B115" s="32">
        <v>22</v>
      </c>
      <c r="C115" s="32" t="s">
        <v>645</v>
      </c>
      <c r="D115" s="32">
        <f>千丈英雄属性!AF25</f>
        <v>1397</v>
      </c>
      <c r="E115" s="32">
        <f>千丈英雄属性!AG25</f>
        <v>716</v>
      </c>
      <c r="F115" s="32">
        <f>千丈英雄属性!AH25</f>
        <v>10133</v>
      </c>
      <c r="G115" s="32">
        <f>千丈英雄属性!AI25</f>
        <v>1784</v>
      </c>
      <c r="H115" s="32">
        <v>20</v>
      </c>
      <c r="I115" s="32" t="str">
        <f t="shared" si="14"/>
        <v>绿+1</v>
      </c>
      <c r="J115" s="32">
        <f t="shared" si="11"/>
        <v>252</v>
      </c>
      <c r="K115" s="32">
        <f t="shared" si="12"/>
        <v>122</v>
      </c>
      <c r="L115" s="32">
        <f t="shared" si="13"/>
        <v>1540</v>
      </c>
      <c r="N115" s="32">
        <f t="shared" si="0"/>
        <v>1627</v>
      </c>
      <c r="O115" s="32">
        <f t="shared" si="1"/>
        <v>828</v>
      </c>
      <c r="P115" s="32">
        <f t="shared" si="2"/>
        <v>11541</v>
      </c>
      <c r="Q115" s="32">
        <f t="shared" si="6"/>
        <v>2043</v>
      </c>
      <c r="R115" s="32">
        <f t="shared" si="3"/>
        <v>0.84511370620774429</v>
      </c>
      <c r="S115" s="32">
        <f t="shared" si="4"/>
        <v>0.85265700483091789</v>
      </c>
      <c r="T115" s="32">
        <f t="shared" si="5"/>
        <v>0.86656268954163418</v>
      </c>
    </row>
    <row r="116" spans="2:20" x14ac:dyDescent="0.15">
      <c r="B116" s="32">
        <v>23</v>
      </c>
      <c r="C116" s="32" t="s">
        <v>645</v>
      </c>
      <c r="D116" s="32">
        <f>千丈英雄属性!AF26</f>
        <v>1421</v>
      </c>
      <c r="E116" s="32">
        <f>千丈英雄属性!AG26</f>
        <v>726</v>
      </c>
      <c r="F116" s="32">
        <f>千丈英雄属性!AH26</f>
        <v>10300</v>
      </c>
      <c r="G116" s="32">
        <f>千丈英雄属性!AI26</f>
        <v>1812</v>
      </c>
      <c r="H116" s="32">
        <v>20</v>
      </c>
      <c r="I116" s="32" t="str">
        <f t="shared" si="14"/>
        <v>绿+1</v>
      </c>
      <c r="J116" s="32">
        <f t="shared" si="11"/>
        <v>252</v>
      </c>
      <c r="K116" s="32">
        <f t="shared" si="12"/>
        <v>122</v>
      </c>
      <c r="L116" s="32">
        <f t="shared" si="13"/>
        <v>1540</v>
      </c>
      <c r="N116" s="32">
        <f t="shared" si="0"/>
        <v>1651</v>
      </c>
      <c r="O116" s="32">
        <f t="shared" si="1"/>
        <v>838</v>
      </c>
      <c r="P116" s="32">
        <f t="shared" si="2"/>
        <v>11708</v>
      </c>
      <c r="Q116" s="32">
        <f t="shared" si="6"/>
        <v>2071</v>
      </c>
      <c r="R116" s="32">
        <f t="shared" si="3"/>
        <v>0.84736523319200485</v>
      </c>
      <c r="S116" s="32">
        <f t="shared" si="4"/>
        <v>0.85441527446300713</v>
      </c>
      <c r="T116" s="32">
        <f t="shared" si="5"/>
        <v>0.86846600614964131</v>
      </c>
    </row>
    <row r="117" spans="2:20" x14ac:dyDescent="0.15">
      <c r="B117" s="32">
        <v>24</v>
      </c>
      <c r="C117" s="32" t="s">
        <v>629</v>
      </c>
      <c r="D117" s="32">
        <f>千丈英雄属性!AF27</f>
        <v>1444</v>
      </c>
      <c r="E117" s="32">
        <f>千丈英雄属性!AG27</f>
        <v>737</v>
      </c>
      <c r="F117" s="32">
        <f>千丈英雄属性!AH27</f>
        <v>10467</v>
      </c>
      <c r="G117" s="32">
        <f>千丈英雄属性!AI27</f>
        <v>1840</v>
      </c>
      <c r="H117" s="32">
        <v>20</v>
      </c>
      <c r="I117" s="32" t="str">
        <f t="shared" si="14"/>
        <v>绿+1</v>
      </c>
      <c r="J117" s="32">
        <f t="shared" si="11"/>
        <v>252</v>
      </c>
      <c r="K117" s="32">
        <f t="shared" si="12"/>
        <v>122</v>
      </c>
      <c r="L117" s="32">
        <f t="shared" si="13"/>
        <v>1540</v>
      </c>
      <c r="N117" s="32">
        <f t="shared" si="0"/>
        <v>1674</v>
      </c>
      <c r="O117" s="32">
        <f t="shared" si="1"/>
        <v>849</v>
      </c>
      <c r="P117" s="32">
        <f t="shared" si="2"/>
        <v>11875</v>
      </c>
      <c r="Q117" s="32">
        <f t="shared" si="6"/>
        <v>2099</v>
      </c>
      <c r="R117" s="32">
        <f t="shared" si="3"/>
        <v>0.84946236559139787</v>
      </c>
      <c r="S117" s="32">
        <f t="shared" si="4"/>
        <v>0.85630153121319197</v>
      </c>
      <c r="T117" s="32">
        <f t="shared" si="5"/>
        <v>0.87031578947368426</v>
      </c>
    </row>
    <row r="118" spans="2:20" x14ac:dyDescent="0.15">
      <c r="B118" s="32">
        <v>25</v>
      </c>
      <c r="C118" s="32" t="s">
        <v>629</v>
      </c>
      <c r="D118" s="32">
        <f>千丈英雄属性!AF28</f>
        <v>1468</v>
      </c>
      <c r="E118" s="32">
        <f>千丈英雄属性!AG28</f>
        <v>747</v>
      </c>
      <c r="F118" s="32">
        <f>千丈英雄属性!AH28</f>
        <v>10634</v>
      </c>
      <c r="G118" s="32">
        <f>千丈英雄属性!AI28</f>
        <v>1869</v>
      </c>
      <c r="H118" s="32">
        <v>25</v>
      </c>
      <c r="I118" s="32" t="str">
        <f t="shared" si="14"/>
        <v>绿+2</v>
      </c>
      <c r="J118" s="32">
        <f t="shared" si="11"/>
        <v>387</v>
      </c>
      <c r="K118" s="32">
        <f t="shared" si="12"/>
        <v>188</v>
      </c>
      <c r="L118" s="32">
        <f t="shared" si="13"/>
        <v>2365</v>
      </c>
      <c r="N118" s="32">
        <f t="shared" si="0"/>
        <v>1833</v>
      </c>
      <c r="O118" s="32">
        <f t="shared" si="1"/>
        <v>925</v>
      </c>
      <c r="P118" s="32">
        <f t="shared" si="2"/>
        <v>12867</v>
      </c>
      <c r="Q118" s="32">
        <f t="shared" si="6"/>
        <v>2279</v>
      </c>
      <c r="R118" s="32">
        <f t="shared" si="3"/>
        <v>0.78887070376432078</v>
      </c>
      <c r="S118" s="32">
        <f t="shared" si="4"/>
        <v>0.79675675675675672</v>
      </c>
      <c r="T118" s="32">
        <f t="shared" si="5"/>
        <v>0.81619647159400011</v>
      </c>
    </row>
    <row r="119" spans="2:20" x14ac:dyDescent="0.15">
      <c r="B119" s="32">
        <v>26</v>
      </c>
      <c r="C119" s="32" t="s">
        <v>629</v>
      </c>
      <c r="D119" s="32">
        <f>千丈英雄属性!AF29</f>
        <v>1492</v>
      </c>
      <c r="E119" s="32">
        <f>千丈英雄属性!AG29</f>
        <v>758</v>
      </c>
      <c r="F119" s="32">
        <f>千丈英雄属性!AH29</f>
        <v>10801</v>
      </c>
      <c r="G119" s="32">
        <f>千丈英雄属性!AI29</f>
        <v>1897</v>
      </c>
      <c r="H119" s="32">
        <v>25</v>
      </c>
      <c r="I119" s="32" t="str">
        <f t="shared" si="14"/>
        <v>绿+2</v>
      </c>
      <c r="J119" s="32">
        <f t="shared" si="11"/>
        <v>387</v>
      </c>
      <c r="K119" s="32">
        <f t="shared" si="12"/>
        <v>188</v>
      </c>
      <c r="L119" s="32">
        <f t="shared" si="13"/>
        <v>2365</v>
      </c>
      <c r="N119" s="32">
        <f t="shared" si="0"/>
        <v>1857</v>
      </c>
      <c r="O119" s="32">
        <f t="shared" si="1"/>
        <v>936</v>
      </c>
      <c r="P119" s="32">
        <f t="shared" si="2"/>
        <v>13034</v>
      </c>
      <c r="Q119" s="32">
        <f t="shared" si="6"/>
        <v>2307</v>
      </c>
      <c r="R119" s="32">
        <f t="shared" si="3"/>
        <v>0.79159935379644586</v>
      </c>
      <c r="S119" s="32">
        <f t="shared" si="4"/>
        <v>0.79914529914529919</v>
      </c>
      <c r="T119" s="32">
        <f t="shared" si="5"/>
        <v>0.81855148074267303</v>
      </c>
    </row>
    <row r="120" spans="2:20" x14ac:dyDescent="0.15">
      <c r="B120" s="32">
        <v>27</v>
      </c>
      <c r="C120" s="32" t="s">
        <v>629</v>
      </c>
      <c r="D120" s="32">
        <f>千丈英雄属性!AF30</f>
        <v>1515</v>
      </c>
      <c r="E120" s="32">
        <f>千丈英雄属性!AG30</f>
        <v>768</v>
      </c>
      <c r="F120" s="32">
        <f>千丈英雄属性!AH30</f>
        <v>10968</v>
      </c>
      <c r="G120" s="32">
        <f>千丈英雄属性!AI30</f>
        <v>1925</v>
      </c>
      <c r="H120" s="32">
        <v>25</v>
      </c>
      <c r="I120" s="32" t="str">
        <f t="shared" si="14"/>
        <v>绿+2</v>
      </c>
      <c r="J120" s="32">
        <f t="shared" si="11"/>
        <v>387</v>
      </c>
      <c r="K120" s="32">
        <f t="shared" si="12"/>
        <v>188</v>
      </c>
      <c r="L120" s="32">
        <f t="shared" si="13"/>
        <v>2365</v>
      </c>
      <c r="N120" s="32">
        <f t="shared" si="0"/>
        <v>1880</v>
      </c>
      <c r="O120" s="32">
        <f t="shared" si="1"/>
        <v>946</v>
      </c>
      <c r="P120" s="32">
        <f t="shared" si="2"/>
        <v>13201</v>
      </c>
      <c r="Q120" s="32">
        <f t="shared" si="6"/>
        <v>2335</v>
      </c>
      <c r="R120" s="32">
        <f t="shared" si="3"/>
        <v>0.79414893617021276</v>
      </c>
      <c r="S120" s="32">
        <f t="shared" si="4"/>
        <v>0.80126849894291752</v>
      </c>
      <c r="T120" s="32">
        <f t="shared" si="5"/>
        <v>0.82084690553745931</v>
      </c>
    </row>
    <row r="121" spans="2:20" x14ac:dyDescent="0.15">
      <c r="B121" s="32">
        <v>28</v>
      </c>
      <c r="C121" s="32" t="s">
        <v>629</v>
      </c>
      <c r="D121" s="32">
        <f>千丈英雄属性!AF31</f>
        <v>1539</v>
      </c>
      <c r="E121" s="32">
        <f>千丈英雄属性!AG31</f>
        <v>779</v>
      </c>
      <c r="F121" s="32">
        <f>千丈英雄属性!AH31</f>
        <v>11134</v>
      </c>
      <c r="G121" s="32">
        <f>千丈英雄属性!AI31</f>
        <v>1954</v>
      </c>
      <c r="H121" s="32">
        <v>25</v>
      </c>
      <c r="I121" s="32" t="str">
        <f t="shared" si="14"/>
        <v>绿+2</v>
      </c>
      <c r="J121" s="32">
        <f t="shared" si="11"/>
        <v>387</v>
      </c>
      <c r="K121" s="32">
        <f t="shared" si="12"/>
        <v>188</v>
      </c>
      <c r="L121" s="32">
        <f t="shared" si="13"/>
        <v>2365</v>
      </c>
      <c r="N121" s="32">
        <f t="shared" si="0"/>
        <v>1904</v>
      </c>
      <c r="O121" s="32">
        <f t="shared" si="1"/>
        <v>957</v>
      </c>
      <c r="P121" s="32">
        <f t="shared" si="2"/>
        <v>13367</v>
      </c>
      <c r="Q121" s="32">
        <f t="shared" si="6"/>
        <v>2364</v>
      </c>
      <c r="R121" s="32">
        <f t="shared" si="3"/>
        <v>0.79674369747899154</v>
      </c>
      <c r="S121" s="32">
        <f t="shared" si="4"/>
        <v>0.8035527690700105</v>
      </c>
      <c r="T121" s="32">
        <f t="shared" si="5"/>
        <v>0.82307174384678683</v>
      </c>
    </row>
    <row r="122" spans="2:20" x14ac:dyDescent="0.15">
      <c r="B122" s="32">
        <v>29</v>
      </c>
      <c r="C122" s="32" t="s">
        <v>629</v>
      </c>
      <c r="D122" s="32">
        <f>千丈英雄属性!AF32</f>
        <v>1563</v>
      </c>
      <c r="E122" s="32">
        <f>千丈英雄属性!AG32</f>
        <v>789</v>
      </c>
      <c r="F122" s="32">
        <f>千丈英雄属性!AH32</f>
        <v>11301</v>
      </c>
      <c r="G122" s="32">
        <f>千丈英雄属性!AI32</f>
        <v>1982</v>
      </c>
      <c r="H122" s="32">
        <v>25</v>
      </c>
      <c r="I122" s="32" t="str">
        <f t="shared" si="14"/>
        <v>绿+2</v>
      </c>
      <c r="J122" s="32">
        <f t="shared" si="11"/>
        <v>387</v>
      </c>
      <c r="K122" s="32">
        <f t="shared" si="12"/>
        <v>188</v>
      </c>
      <c r="L122" s="32">
        <f t="shared" si="13"/>
        <v>2365</v>
      </c>
      <c r="N122" s="32">
        <f t="shared" si="0"/>
        <v>1928</v>
      </c>
      <c r="O122" s="32">
        <f t="shared" si="1"/>
        <v>967</v>
      </c>
      <c r="P122" s="32">
        <f t="shared" si="2"/>
        <v>13534</v>
      </c>
      <c r="Q122" s="32">
        <f t="shared" si="6"/>
        <v>2392</v>
      </c>
      <c r="R122" s="32">
        <f t="shared" si="3"/>
        <v>0.79927385892116187</v>
      </c>
      <c r="S122" s="32">
        <f t="shared" si="4"/>
        <v>0.80558428128231641</v>
      </c>
      <c r="T122" s="32">
        <f t="shared" si="5"/>
        <v>0.82525491355105662</v>
      </c>
    </row>
    <row r="123" spans="2:20" x14ac:dyDescent="0.15">
      <c r="B123" s="32">
        <v>30</v>
      </c>
      <c r="C123" s="32" t="s">
        <v>629</v>
      </c>
      <c r="D123" s="32">
        <f>千丈英雄属性!AF33</f>
        <v>1586</v>
      </c>
      <c r="E123" s="32">
        <f>千丈英雄属性!AG33</f>
        <v>799</v>
      </c>
      <c r="F123" s="32">
        <f>千丈英雄属性!AH33</f>
        <v>11468</v>
      </c>
      <c r="G123" s="32">
        <f>千丈英雄属性!AI33</f>
        <v>2010</v>
      </c>
      <c r="H123" s="32">
        <v>30</v>
      </c>
      <c r="I123" s="32" t="str">
        <f t="shared" si="14"/>
        <v>蓝</v>
      </c>
      <c r="J123" s="32">
        <f t="shared" si="11"/>
        <v>594</v>
      </c>
      <c r="K123" s="32">
        <f t="shared" si="12"/>
        <v>290</v>
      </c>
      <c r="L123" s="32">
        <f t="shared" si="13"/>
        <v>3630</v>
      </c>
      <c r="N123" s="32">
        <f t="shared" si="0"/>
        <v>2158</v>
      </c>
      <c r="O123" s="32">
        <f t="shared" si="1"/>
        <v>1079</v>
      </c>
      <c r="P123" s="32">
        <f t="shared" si="2"/>
        <v>14966</v>
      </c>
      <c r="Q123" s="32">
        <f t="shared" si="6"/>
        <v>2653</v>
      </c>
      <c r="R123" s="32">
        <f t="shared" si="3"/>
        <v>0.72474513438368859</v>
      </c>
      <c r="S123" s="32">
        <f t="shared" si="4"/>
        <v>0.7312326227988879</v>
      </c>
      <c r="T123" s="32">
        <f t="shared" si="5"/>
        <v>0.7574502204997996</v>
      </c>
    </row>
    <row r="124" spans="2:20" x14ac:dyDescent="0.15">
      <c r="B124" s="32">
        <v>31</v>
      </c>
      <c r="C124" s="32" t="s">
        <v>629</v>
      </c>
      <c r="D124" s="32">
        <f>千丈英雄属性!AF34</f>
        <v>1610</v>
      </c>
      <c r="E124" s="32">
        <f>千丈英雄属性!AG34</f>
        <v>810</v>
      </c>
      <c r="F124" s="32">
        <f>千丈英雄属性!AH34</f>
        <v>11635</v>
      </c>
      <c r="G124" s="32">
        <f>千丈英雄属性!AI34</f>
        <v>2039</v>
      </c>
      <c r="H124" s="32">
        <v>30</v>
      </c>
      <c r="I124" s="32" t="str">
        <f t="shared" si="14"/>
        <v>蓝</v>
      </c>
      <c r="J124" s="32">
        <f t="shared" si="11"/>
        <v>594</v>
      </c>
      <c r="K124" s="32">
        <f t="shared" si="12"/>
        <v>290</v>
      </c>
      <c r="L124" s="32">
        <f t="shared" si="13"/>
        <v>3630</v>
      </c>
      <c r="N124" s="32">
        <f t="shared" si="0"/>
        <v>2182</v>
      </c>
      <c r="O124" s="32">
        <f t="shared" si="1"/>
        <v>1090</v>
      </c>
      <c r="P124" s="32">
        <f t="shared" si="2"/>
        <v>15133</v>
      </c>
      <c r="Q124" s="32">
        <f t="shared" si="6"/>
        <v>2682</v>
      </c>
      <c r="R124" s="32">
        <f t="shared" si="3"/>
        <v>0.72777268560953257</v>
      </c>
      <c r="S124" s="32">
        <f t="shared" si="4"/>
        <v>0.73394495412844041</v>
      </c>
      <c r="T124" s="32">
        <f t="shared" si="5"/>
        <v>0.7601268750413005</v>
      </c>
    </row>
    <row r="127" spans="2:20" x14ac:dyDescent="0.15">
      <c r="M127" s="32" t="s">
        <v>654</v>
      </c>
    </row>
    <row r="128" spans="2:20" x14ac:dyDescent="0.15">
      <c r="D128" s="32" t="s">
        <v>389</v>
      </c>
      <c r="E128" s="32" t="s">
        <v>390</v>
      </c>
      <c r="F128" s="32" t="s">
        <v>388</v>
      </c>
      <c r="G128" s="32" t="s">
        <v>640</v>
      </c>
      <c r="H128" s="32" t="s">
        <v>389</v>
      </c>
      <c r="I128" s="32" t="s">
        <v>390</v>
      </c>
      <c r="J128" s="32" t="s">
        <v>388</v>
      </c>
      <c r="K128" s="32" t="s">
        <v>640</v>
      </c>
      <c r="M128" s="32" t="s">
        <v>389</v>
      </c>
      <c r="N128" s="32" t="s">
        <v>390</v>
      </c>
      <c r="O128" s="32" t="s">
        <v>388</v>
      </c>
    </row>
    <row r="129" spans="2:15" x14ac:dyDescent="0.15">
      <c r="D129" s="32">
        <v>913</v>
      </c>
      <c r="E129" s="32">
        <v>468</v>
      </c>
      <c r="F129" s="34">
        <v>5683</v>
      </c>
      <c r="G129" s="32">
        <v>1058</v>
      </c>
    </row>
    <row r="130" spans="2:15" x14ac:dyDescent="0.15">
      <c r="D130" s="36">
        <v>1003</v>
      </c>
      <c r="E130" s="32">
        <v>468</v>
      </c>
      <c r="F130" s="34">
        <v>5683</v>
      </c>
      <c r="G130" s="32">
        <v>1095</v>
      </c>
      <c r="H130" s="32">
        <f>D130-D129</f>
        <v>90</v>
      </c>
      <c r="K130" s="32">
        <f>G130-G129</f>
        <v>37</v>
      </c>
      <c r="M130" s="32">
        <f>K130/H130</f>
        <v>0.41111111111111109</v>
      </c>
      <c r="N130" s="32">
        <f>(K133-O130*J133)/I133</f>
        <v>0.39393939393939392</v>
      </c>
      <c r="O130" s="32">
        <f>K132/J132</f>
        <v>8.4848484848484854E-2</v>
      </c>
    </row>
    <row r="131" spans="2:15" x14ac:dyDescent="0.15">
      <c r="D131" s="32">
        <v>1003</v>
      </c>
      <c r="E131" s="32">
        <v>490</v>
      </c>
      <c r="F131" s="34">
        <v>6123</v>
      </c>
      <c r="G131" s="32">
        <v>1140</v>
      </c>
    </row>
    <row r="132" spans="2:15" x14ac:dyDescent="0.15">
      <c r="D132" s="32">
        <v>1003</v>
      </c>
      <c r="E132" s="32">
        <v>490</v>
      </c>
      <c r="F132" s="37">
        <v>6288</v>
      </c>
      <c r="G132" s="32">
        <v>1154</v>
      </c>
      <c r="J132" s="32">
        <f>F132-F131</f>
        <v>165</v>
      </c>
      <c r="K132" s="32">
        <f>G132-G131</f>
        <v>14</v>
      </c>
    </row>
    <row r="133" spans="2:15" x14ac:dyDescent="0.15">
      <c r="D133" s="32">
        <v>1003</v>
      </c>
      <c r="E133" s="36">
        <v>501</v>
      </c>
      <c r="F133" s="37">
        <v>6343</v>
      </c>
      <c r="G133" s="32">
        <v>1163</v>
      </c>
      <c r="I133" s="32">
        <f>E133-E132</f>
        <v>11</v>
      </c>
      <c r="J133" s="32">
        <f>F133-F132</f>
        <v>55</v>
      </c>
      <c r="K133" s="32">
        <f>G133-G132</f>
        <v>9</v>
      </c>
    </row>
    <row r="137" spans="2:15" x14ac:dyDescent="0.15">
      <c r="D137" s="42" t="s">
        <v>680</v>
      </c>
      <c r="G137" s="42" t="s">
        <v>690</v>
      </c>
    </row>
    <row r="138" spans="2:15" x14ac:dyDescent="0.15">
      <c r="B138" s="39" t="s">
        <v>669</v>
      </c>
      <c r="D138" s="43" t="s">
        <v>681</v>
      </c>
      <c r="G138" s="42" t="s">
        <v>681</v>
      </c>
      <c r="J138" s="39"/>
    </row>
    <row r="139" spans="2:15" x14ac:dyDescent="0.15">
      <c r="B139" s="42" t="s">
        <v>670</v>
      </c>
      <c r="D139" s="43" t="s">
        <v>688</v>
      </c>
      <c r="E139" s="34"/>
      <c r="G139" s="43" t="s">
        <v>691</v>
      </c>
      <c r="J139" s="39"/>
      <c r="K139" s="40"/>
    </row>
    <row r="140" spans="2:15" x14ac:dyDescent="0.15">
      <c r="B140" s="42" t="s">
        <v>671</v>
      </c>
      <c r="C140" s="41"/>
      <c r="D140" s="43" t="s">
        <v>683</v>
      </c>
      <c r="G140" s="34"/>
      <c r="J140" s="39"/>
      <c r="K140" s="40"/>
    </row>
    <row r="141" spans="2:15" x14ac:dyDescent="0.15">
      <c r="B141" s="42" t="s">
        <v>672</v>
      </c>
      <c r="C141" s="41"/>
      <c r="D141" s="43" t="s">
        <v>684</v>
      </c>
      <c r="G141" s="43" t="s">
        <v>692</v>
      </c>
      <c r="J141" s="39"/>
      <c r="K141" s="40"/>
    </row>
    <row r="142" spans="2:15" x14ac:dyDescent="0.15">
      <c r="B142" s="42" t="s">
        <v>673</v>
      </c>
      <c r="C142" s="33"/>
      <c r="D142" s="43" t="s">
        <v>682</v>
      </c>
      <c r="G142" s="43" t="s">
        <v>691</v>
      </c>
    </row>
    <row r="143" spans="2:15" x14ac:dyDescent="0.15">
      <c r="B143" s="42" t="s">
        <v>674</v>
      </c>
      <c r="C143" s="41"/>
      <c r="D143" s="43" t="s">
        <v>693</v>
      </c>
      <c r="G143" s="43" t="s">
        <v>694</v>
      </c>
    </row>
    <row r="144" spans="2:15" x14ac:dyDescent="0.15">
      <c r="B144" s="42" t="s">
        <v>675</v>
      </c>
      <c r="C144" s="33"/>
      <c r="D144" s="43" t="s">
        <v>685</v>
      </c>
      <c r="G144" s="43" t="s">
        <v>695</v>
      </c>
    </row>
    <row r="145" spans="2:7" x14ac:dyDescent="0.15">
      <c r="B145" s="42" t="s">
        <v>676</v>
      </c>
      <c r="C145" s="41"/>
      <c r="D145" s="34"/>
      <c r="G145" s="43" t="s">
        <v>691</v>
      </c>
    </row>
    <row r="146" spans="2:7" x14ac:dyDescent="0.15">
      <c r="B146" s="38"/>
      <c r="C146" s="33"/>
      <c r="D146" s="34"/>
      <c r="G146" s="34"/>
    </row>
    <row r="147" spans="2:7" x14ac:dyDescent="0.15">
      <c r="B147" s="42" t="s">
        <v>677</v>
      </c>
      <c r="C147" s="33"/>
      <c r="D147" s="43" t="s">
        <v>686</v>
      </c>
      <c r="G147" s="34"/>
    </row>
    <row r="148" spans="2:7" x14ac:dyDescent="0.15">
      <c r="B148" s="42" t="s">
        <v>678</v>
      </c>
      <c r="D148" s="43" t="s">
        <v>687</v>
      </c>
      <c r="G148" s="43" t="s">
        <v>695</v>
      </c>
    </row>
    <row r="149" spans="2:7" x14ac:dyDescent="0.15">
      <c r="B149" s="42" t="s">
        <v>679</v>
      </c>
      <c r="D149" s="43" t="s">
        <v>689</v>
      </c>
      <c r="G149" s="43" t="s">
        <v>696</v>
      </c>
    </row>
    <row r="150" spans="2:7" x14ac:dyDescent="0.15">
      <c r="G150" s="34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00"/>
  <sheetViews>
    <sheetView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M88" sqref="M88"/>
    </sheetView>
  </sheetViews>
  <sheetFormatPr defaultColWidth="7.125" defaultRowHeight="12" x14ac:dyDescent="0.15"/>
  <cols>
    <col min="1" max="3" width="7.125" style="12"/>
    <col min="4" max="4" width="10.25" style="12" customWidth="1"/>
    <col min="5" max="5" width="8" style="12" customWidth="1"/>
    <col min="6" max="7" width="7.125" style="12"/>
    <col min="8" max="8" width="18.875" style="12" customWidth="1"/>
    <col min="9" max="9" width="31.75" style="16" customWidth="1"/>
    <col min="10" max="11" width="6.625" style="12" customWidth="1"/>
    <col min="12" max="12" width="7.125" style="12" customWidth="1"/>
    <col min="13" max="16" width="6.625" style="12" customWidth="1"/>
    <col min="17" max="17" width="23.125" style="12" customWidth="1"/>
    <col min="18" max="22" width="6.625" style="12" customWidth="1"/>
    <col min="23" max="23" width="7.125" style="12" customWidth="1"/>
    <col min="24" max="27" width="6.625" style="12" customWidth="1"/>
    <col min="28" max="28" width="16.875" style="12" customWidth="1"/>
    <col min="29" max="33" width="6.625" style="12" customWidth="1"/>
    <col min="34" max="34" width="7.125" style="12" customWidth="1"/>
    <col min="35" max="38" width="6.625" style="12" customWidth="1"/>
    <col min="39" max="39" width="14.625" style="12" customWidth="1"/>
    <col min="40" max="43" width="6.625" style="12" customWidth="1"/>
    <col min="44" max="44" width="7.125" style="12"/>
    <col min="45" max="45" width="7.125" style="12" customWidth="1"/>
    <col min="46" max="49" width="6.625" style="12" customWidth="1"/>
    <col min="50" max="50" width="16.875" style="12" customWidth="1"/>
    <col min="51" max="54" width="6.625" style="12" customWidth="1"/>
    <col min="55" max="55" width="7.125" style="12"/>
    <col min="56" max="56" width="7.125" style="12" customWidth="1"/>
    <col min="57" max="60" width="6.625" style="12" customWidth="1"/>
    <col min="61" max="61" width="17.75" style="12" customWidth="1"/>
    <col min="62" max="65" width="6.625" style="12" customWidth="1"/>
    <col min="66" max="66" width="7.125" style="12"/>
    <col min="67" max="67" width="7.125" style="12" customWidth="1"/>
    <col min="68" max="71" width="6.625" style="12" customWidth="1"/>
    <col min="72" max="72" width="14.75" style="12" customWidth="1"/>
    <col min="73" max="76" width="6.625" style="12" customWidth="1"/>
    <col min="77" max="16384" width="7.125" style="12"/>
  </cols>
  <sheetData>
    <row r="2" spans="1:76" x14ac:dyDescent="0.15">
      <c r="F2" s="14" t="s">
        <v>273</v>
      </c>
      <c r="L2" s="14" t="s">
        <v>274</v>
      </c>
      <c r="W2" s="14" t="s">
        <v>274</v>
      </c>
      <c r="AH2" s="14" t="s">
        <v>274</v>
      </c>
      <c r="AS2" s="14" t="s">
        <v>274</v>
      </c>
      <c r="AT2" s="14" t="s">
        <v>323</v>
      </c>
      <c r="BD2" s="14" t="s">
        <v>274</v>
      </c>
      <c r="BE2" s="14" t="s">
        <v>322</v>
      </c>
      <c r="BO2" s="14" t="s">
        <v>274</v>
      </c>
      <c r="BP2" s="14" t="s">
        <v>322</v>
      </c>
    </row>
    <row r="3" spans="1:76" x14ac:dyDescent="0.15">
      <c r="B3" s="12" t="s">
        <v>131</v>
      </c>
      <c r="C3" s="12" t="s">
        <v>122</v>
      </c>
      <c r="D3" s="12" t="s">
        <v>0</v>
      </c>
      <c r="E3" s="12" t="s">
        <v>222</v>
      </c>
      <c r="F3" s="12" t="s">
        <v>228</v>
      </c>
      <c r="G3" s="12" t="s">
        <v>178</v>
      </c>
      <c r="H3" s="14" t="s">
        <v>260</v>
      </c>
      <c r="I3" s="17" t="s">
        <v>262</v>
      </c>
      <c r="L3" s="14" t="s">
        <v>265</v>
      </c>
      <c r="M3" s="14" t="s">
        <v>267</v>
      </c>
      <c r="N3" s="14" t="s">
        <v>268</v>
      </c>
      <c r="O3" s="14" t="s">
        <v>266</v>
      </c>
      <c r="P3" s="14" t="s">
        <v>269</v>
      </c>
      <c r="Q3" s="14" t="s">
        <v>270</v>
      </c>
      <c r="R3" s="14" t="s">
        <v>267</v>
      </c>
      <c r="S3" s="14" t="s">
        <v>268</v>
      </c>
      <c r="T3" s="14" t="s">
        <v>266</v>
      </c>
      <c r="U3" s="14" t="s">
        <v>269</v>
      </c>
      <c r="W3" s="14" t="s">
        <v>277</v>
      </c>
      <c r="X3" s="14" t="s">
        <v>267</v>
      </c>
      <c r="Y3" s="14" t="s">
        <v>268</v>
      </c>
      <c r="Z3" s="14" t="s">
        <v>266</v>
      </c>
      <c r="AA3" s="14" t="s">
        <v>269</v>
      </c>
      <c r="AB3" s="14" t="s">
        <v>270</v>
      </c>
      <c r="AC3" s="14" t="s">
        <v>267</v>
      </c>
      <c r="AD3" s="14" t="s">
        <v>268</v>
      </c>
      <c r="AE3" s="14" t="s">
        <v>266</v>
      </c>
      <c r="AF3" s="14" t="s">
        <v>269</v>
      </c>
      <c r="AH3" s="14" t="s">
        <v>278</v>
      </c>
      <c r="AI3" s="14" t="s">
        <v>267</v>
      </c>
      <c r="AJ3" s="14" t="s">
        <v>268</v>
      </c>
      <c r="AK3" s="14" t="s">
        <v>266</v>
      </c>
      <c r="AL3" s="14" t="s">
        <v>269</v>
      </c>
      <c r="AM3" s="14" t="s">
        <v>270</v>
      </c>
      <c r="AN3" s="14" t="s">
        <v>267</v>
      </c>
      <c r="AO3" s="14" t="s">
        <v>268</v>
      </c>
      <c r="AP3" s="14" t="s">
        <v>266</v>
      </c>
      <c r="AQ3" s="14" t="s">
        <v>269</v>
      </c>
      <c r="AS3" s="14" t="s">
        <v>320</v>
      </c>
      <c r="AT3" s="14" t="s">
        <v>267</v>
      </c>
      <c r="AU3" s="14" t="s">
        <v>268</v>
      </c>
      <c r="AV3" s="14" t="s">
        <v>266</v>
      </c>
      <c r="AW3" s="14" t="s">
        <v>269</v>
      </c>
      <c r="AX3" s="14" t="s">
        <v>270</v>
      </c>
      <c r="AY3" s="14" t="s">
        <v>267</v>
      </c>
      <c r="AZ3" s="14" t="s">
        <v>268</v>
      </c>
      <c r="BA3" s="14" t="s">
        <v>266</v>
      </c>
      <c r="BB3" s="14" t="s">
        <v>269</v>
      </c>
      <c r="BD3" s="14" t="s">
        <v>321</v>
      </c>
      <c r="BE3" s="14" t="s">
        <v>267</v>
      </c>
      <c r="BF3" s="14" t="s">
        <v>268</v>
      </c>
      <c r="BG3" s="14" t="s">
        <v>266</v>
      </c>
      <c r="BH3" s="14" t="s">
        <v>269</v>
      </c>
      <c r="BI3" s="14" t="s">
        <v>270</v>
      </c>
      <c r="BJ3" s="14" t="s">
        <v>267</v>
      </c>
      <c r="BK3" s="14" t="s">
        <v>268</v>
      </c>
      <c r="BL3" s="14" t="s">
        <v>266</v>
      </c>
      <c r="BM3" s="14" t="s">
        <v>269</v>
      </c>
      <c r="BO3" s="26" t="s">
        <v>474</v>
      </c>
      <c r="BP3" s="14" t="s">
        <v>267</v>
      </c>
      <c r="BQ3" s="14" t="s">
        <v>268</v>
      </c>
      <c r="BR3" s="14" t="s">
        <v>266</v>
      </c>
      <c r="BS3" s="14" t="s">
        <v>269</v>
      </c>
      <c r="BT3" s="14" t="s">
        <v>270</v>
      </c>
      <c r="BU3" s="14" t="s">
        <v>267</v>
      </c>
      <c r="BV3" s="14" t="s">
        <v>268</v>
      </c>
      <c r="BW3" s="14" t="s">
        <v>266</v>
      </c>
      <c r="BX3" s="14" t="s">
        <v>269</v>
      </c>
    </row>
    <row r="4" spans="1:76" x14ac:dyDescent="0.15">
      <c r="B4" s="12">
        <v>1</v>
      </c>
      <c r="C4" s="12">
        <v>1</v>
      </c>
      <c r="D4" s="12">
        <v>0</v>
      </c>
      <c r="F4" s="19">
        <v>1</v>
      </c>
      <c r="G4" s="12">
        <f>MAX(P4,U4)+MAX(AA4,AF4)+MAX(AL4,AQ4)+MAX(AW4,BB4)+MAX(BH4,BM4)+MAX(BS4,BX4)</f>
        <v>533</v>
      </c>
      <c r="H4" s="14" t="s">
        <v>261</v>
      </c>
      <c r="I4" s="17" t="s">
        <v>263</v>
      </c>
      <c r="L4" s="12">
        <v>1</v>
      </c>
      <c r="P4" s="12">
        <v>224</v>
      </c>
      <c r="W4" s="12">
        <v>1</v>
      </c>
      <c r="X4" s="12">
        <f>X5+X5-X8</f>
        <v>114</v>
      </c>
      <c r="Y4" s="12">
        <f t="shared" ref="Y4:AA4" si="0">Y5+Y5-Y8</f>
        <v>32</v>
      </c>
      <c r="Z4" s="12">
        <f t="shared" si="0"/>
        <v>301</v>
      </c>
      <c r="AA4" s="12">
        <f t="shared" si="0"/>
        <v>106</v>
      </c>
      <c r="AH4" s="12">
        <v>1</v>
      </c>
      <c r="AI4" s="12">
        <f>AI5</f>
        <v>142</v>
      </c>
      <c r="AJ4" s="12">
        <f t="shared" ref="AJ4:AL4" si="1">AJ5</f>
        <v>51</v>
      </c>
      <c r="AK4" s="12">
        <f t="shared" si="1"/>
        <v>397</v>
      </c>
      <c r="AL4" s="12">
        <f t="shared" si="1"/>
        <v>203</v>
      </c>
      <c r="AS4" s="12">
        <v>0</v>
      </c>
    </row>
    <row r="5" spans="1:76" x14ac:dyDescent="0.15">
      <c r="A5" s="12">
        <v>1</v>
      </c>
      <c r="B5" s="12">
        <v>1</v>
      </c>
      <c r="C5" s="12">
        <v>1</v>
      </c>
      <c r="D5" s="12">
        <v>1</v>
      </c>
      <c r="F5" s="19">
        <v>2</v>
      </c>
      <c r="G5" s="12">
        <f>MAX(P5,U5)+MAX(AA5,AF5)+MAX(AL5,AQ5)+MAX(AW5,BB5)+MAX(BH5,BM5)+MAX(BS5,BX5)</f>
        <v>539</v>
      </c>
      <c r="L5" s="12">
        <v>1</v>
      </c>
      <c r="P5" s="12">
        <v>224</v>
      </c>
      <c r="W5" s="12">
        <v>2</v>
      </c>
      <c r="X5" s="12">
        <f>X6</f>
        <v>120</v>
      </c>
      <c r="Y5" s="12">
        <f t="shared" ref="Y5:Z5" si="2">Y6</f>
        <v>34</v>
      </c>
      <c r="Z5" s="12">
        <f t="shared" si="2"/>
        <v>333</v>
      </c>
      <c r="AA5" s="12">
        <v>112</v>
      </c>
      <c r="AH5" s="12">
        <v>1</v>
      </c>
      <c r="AI5" s="12">
        <f>AI6+AI6-AI8</f>
        <v>142</v>
      </c>
      <c r="AJ5" s="12">
        <f t="shared" ref="AJ5:AL5" si="3">AJ6+AJ6-AJ8</f>
        <v>51</v>
      </c>
      <c r="AK5" s="12">
        <f t="shared" si="3"/>
        <v>397</v>
      </c>
      <c r="AL5" s="12">
        <f t="shared" si="3"/>
        <v>203</v>
      </c>
      <c r="AS5" s="12">
        <v>0</v>
      </c>
    </row>
    <row r="6" spans="1:76" x14ac:dyDescent="0.15">
      <c r="A6" s="12">
        <v>2</v>
      </c>
      <c r="B6" s="12">
        <v>1</v>
      </c>
      <c r="C6" s="12">
        <v>1</v>
      </c>
      <c r="D6" s="12">
        <v>2</v>
      </c>
      <c r="F6" s="19">
        <v>3</v>
      </c>
      <c r="G6" s="12">
        <f>MAX(P6,U6)+MAX(AA6,AF6)+MAX(AL6,AQ6)+MAX(AW6,BB6)+MAX(BH6,BM6)+MAX(BS6,BX6)</f>
        <v>631</v>
      </c>
      <c r="H6" s="14" t="s">
        <v>264</v>
      </c>
      <c r="I6" s="17" t="s">
        <v>272</v>
      </c>
      <c r="L6" s="12">
        <v>2</v>
      </c>
      <c r="M6" s="12">
        <v>143</v>
      </c>
      <c r="N6" s="12">
        <v>38</v>
      </c>
      <c r="O6" s="12">
        <v>482</v>
      </c>
      <c r="P6" s="12">
        <v>232</v>
      </c>
      <c r="Q6" s="14" t="s">
        <v>271</v>
      </c>
      <c r="R6" s="12">
        <v>224</v>
      </c>
      <c r="S6" s="12">
        <v>67</v>
      </c>
      <c r="T6" s="12">
        <v>850</v>
      </c>
      <c r="U6" s="12">
        <v>310</v>
      </c>
      <c r="W6" s="12">
        <v>2</v>
      </c>
      <c r="X6" s="12">
        <f>X7+X7-X10</f>
        <v>120</v>
      </c>
      <c r="Y6" s="12">
        <f t="shared" ref="Y6:AA6" si="4">Y7+Y7-Y10</f>
        <v>34</v>
      </c>
      <c r="Z6" s="12">
        <f t="shared" si="4"/>
        <v>333</v>
      </c>
      <c r="AA6" s="12">
        <f t="shared" si="4"/>
        <v>112</v>
      </c>
      <c r="AB6" s="14"/>
      <c r="AH6" s="12">
        <v>2</v>
      </c>
      <c r="AI6" s="12">
        <f>AI7</f>
        <v>149</v>
      </c>
      <c r="AJ6" s="12">
        <f t="shared" ref="AJ6:AL6" si="5">AJ7</f>
        <v>54</v>
      </c>
      <c r="AK6" s="12">
        <f t="shared" si="5"/>
        <v>430</v>
      </c>
      <c r="AL6" s="12">
        <f t="shared" si="5"/>
        <v>209</v>
      </c>
      <c r="AM6" s="14"/>
      <c r="AS6" s="12">
        <v>0</v>
      </c>
      <c r="AX6" s="14"/>
      <c r="BI6" s="14"/>
      <c r="BT6" s="14"/>
    </row>
    <row r="7" spans="1:76" x14ac:dyDescent="0.15">
      <c r="A7" s="12">
        <v>3</v>
      </c>
      <c r="B7" s="12">
        <v>1</v>
      </c>
      <c r="C7" s="12">
        <v>1</v>
      </c>
      <c r="D7" s="12">
        <v>3</v>
      </c>
      <c r="F7" s="19">
        <v>4</v>
      </c>
      <c r="G7" s="12">
        <f t="shared" ref="G7:G84" si="6">MAX(P7,U7)+MAX(AA7,AF7)+MAX(AL7,AQ7)+MAX(AW7,BB7)+MAX(BH7,BM7)+MAX(BS7,BX7)</f>
        <v>771</v>
      </c>
      <c r="H7" s="14" t="s">
        <v>275</v>
      </c>
      <c r="I7" s="17" t="s">
        <v>276</v>
      </c>
      <c r="L7" s="12">
        <v>2</v>
      </c>
      <c r="M7" s="12">
        <v>224</v>
      </c>
      <c r="N7" s="12">
        <v>67</v>
      </c>
      <c r="O7" s="12">
        <v>850</v>
      </c>
      <c r="P7" s="12">
        <v>310</v>
      </c>
      <c r="Q7" s="14"/>
      <c r="W7" s="12">
        <v>3</v>
      </c>
      <c r="X7" s="12">
        <v>126</v>
      </c>
      <c r="Y7" s="12">
        <v>36</v>
      </c>
      <c r="Z7" s="12">
        <v>365</v>
      </c>
      <c r="AA7" s="12">
        <v>118</v>
      </c>
      <c r="AB7" s="14"/>
      <c r="AH7" s="12">
        <v>2</v>
      </c>
      <c r="AI7" s="12">
        <v>149</v>
      </c>
      <c r="AJ7" s="12">
        <v>54</v>
      </c>
      <c r="AK7" s="12">
        <v>430</v>
      </c>
      <c r="AL7" s="12">
        <v>209</v>
      </c>
      <c r="AM7" s="14"/>
      <c r="AS7" s="12">
        <v>1</v>
      </c>
      <c r="AT7" s="12">
        <v>88</v>
      </c>
      <c r="AU7" s="12">
        <v>112</v>
      </c>
      <c r="AV7" s="12">
        <v>489</v>
      </c>
      <c r="AW7" s="12">
        <v>134</v>
      </c>
      <c r="AX7" s="14"/>
      <c r="BI7" s="14"/>
      <c r="BT7" s="14"/>
    </row>
    <row r="8" spans="1:76" x14ac:dyDescent="0.15">
      <c r="A8" s="12">
        <f>D8-3</f>
        <v>1</v>
      </c>
      <c r="B8" s="12">
        <v>1</v>
      </c>
      <c r="C8" s="12">
        <v>2</v>
      </c>
      <c r="D8" s="12">
        <v>4</v>
      </c>
      <c r="F8" s="19">
        <v>5</v>
      </c>
      <c r="G8" s="12">
        <f t="shared" si="6"/>
        <v>783</v>
      </c>
      <c r="L8" s="12">
        <v>2</v>
      </c>
      <c r="M8" s="12">
        <v>224</v>
      </c>
      <c r="N8" s="12">
        <v>67</v>
      </c>
      <c r="O8" s="12">
        <v>850</v>
      </c>
      <c r="P8" s="12">
        <v>310</v>
      </c>
      <c r="W8" s="12">
        <v>3</v>
      </c>
      <c r="X8" s="12">
        <v>126</v>
      </c>
      <c r="Y8" s="12">
        <v>36</v>
      </c>
      <c r="Z8" s="12">
        <v>365</v>
      </c>
      <c r="AA8" s="12">
        <v>118</v>
      </c>
      <c r="AH8" s="12">
        <v>3</v>
      </c>
      <c r="AI8" s="12">
        <v>156</v>
      </c>
      <c r="AJ8" s="12">
        <v>57</v>
      </c>
      <c r="AK8" s="12">
        <v>463</v>
      </c>
      <c r="AL8" s="12">
        <v>215</v>
      </c>
      <c r="AS8" s="12">
        <v>2</v>
      </c>
      <c r="AT8" s="12">
        <v>94</v>
      </c>
      <c r="AU8" s="12">
        <v>115</v>
      </c>
      <c r="AV8" s="12">
        <v>519</v>
      </c>
      <c r="AW8" s="12">
        <v>140</v>
      </c>
    </row>
    <row r="9" spans="1:76" x14ac:dyDescent="0.15">
      <c r="A9" s="12">
        <f t="shared" ref="A9:A15" si="7">D9-3</f>
        <v>2</v>
      </c>
      <c r="B9" s="12">
        <v>1</v>
      </c>
      <c r="C9" s="12">
        <v>2</v>
      </c>
      <c r="D9" s="12">
        <v>5</v>
      </c>
      <c r="F9" s="19">
        <v>6</v>
      </c>
      <c r="G9" s="12">
        <f t="shared" si="6"/>
        <v>901</v>
      </c>
      <c r="H9" s="14" t="s">
        <v>279</v>
      </c>
      <c r="I9" s="17" t="s">
        <v>280</v>
      </c>
      <c r="L9" s="12">
        <v>3</v>
      </c>
      <c r="M9" s="12">
        <v>234</v>
      </c>
      <c r="N9" s="12">
        <v>71</v>
      </c>
      <c r="O9" s="12">
        <v>898</v>
      </c>
      <c r="P9" s="12">
        <v>321</v>
      </c>
      <c r="Q9" s="14" t="s">
        <v>281</v>
      </c>
      <c r="R9" s="12">
        <v>333</v>
      </c>
      <c r="S9" s="12">
        <v>106</v>
      </c>
      <c r="T9" s="12">
        <v>1347</v>
      </c>
      <c r="U9" s="12">
        <v>428</v>
      </c>
      <c r="W9" s="12">
        <v>3</v>
      </c>
      <c r="X9" s="12">
        <v>126</v>
      </c>
      <c r="Y9" s="12">
        <v>36</v>
      </c>
      <c r="Z9" s="12">
        <v>365</v>
      </c>
      <c r="AA9" s="12">
        <v>118</v>
      </c>
      <c r="AH9" s="12">
        <v>3</v>
      </c>
      <c r="AI9" s="12">
        <v>156</v>
      </c>
      <c r="AJ9" s="12">
        <v>57</v>
      </c>
      <c r="AK9" s="12">
        <v>463</v>
      </c>
      <c r="AL9" s="12">
        <v>215</v>
      </c>
      <c r="AS9" s="12">
        <v>2</v>
      </c>
      <c r="AT9" s="12">
        <v>94</v>
      </c>
      <c r="AU9" s="12">
        <v>115</v>
      </c>
      <c r="AV9" s="12">
        <v>519</v>
      </c>
      <c r="AW9" s="12">
        <v>140</v>
      </c>
    </row>
    <row r="10" spans="1:76" x14ac:dyDescent="0.15">
      <c r="A10" s="12">
        <f t="shared" si="7"/>
        <v>3</v>
      </c>
      <c r="B10" s="12">
        <v>1</v>
      </c>
      <c r="C10" s="12">
        <v>2</v>
      </c>
      <c r="D10" s="12">
        <v>6</v>
      </c>
      <c r="F10" s="19">
        <v>7</v>
      </c>
      <c r="G10" s="12">
        <f t="shared" si="6"/>
        <v>913</v>
      </c>
      <c r="L10" s="12">
        <v>3</v>
      </c>
      <c r="M10" s="12">
        <v>333</v>
      </c>
      <c r="N10" s="12">
        <v>106</v>
      </c>
      <c r="O10" s="12">
        <v>1347</v>
      </c>
      <c r="P10" s="12">
        <v>428</v>
      </c>
      <c r="W10" s="12">
        <v>4</v>
      </c>
      <c r="X10" s="12">
        <v>132</v>
      </c>
      <c r="Y10" s="12">
        <v>38</v>
      </c>
      <c r="Z10" s="12">
        <v>397</v>
      </c>
      <c r="AA10" s="12">
        <v>124</v>
      </c>
      <c r="AH10" s="12">
        <v>3</v>
      </c>
      <c r="AI10" s="12">
        <v>156</v>
      </c>
      <c r="AJ10" s="12">
        <v>57</v>
      </c>
      <c r="AK10" s="12">
        <v>463</v>
      </c>
      <c r="AL10" s="12">
        <v>215</v>
      </c>
      <c r="AS10" s="12">
        <v>3</v>
      </c>
      <c r="AT10" s="12">
        <v>100</v>
      </c>
      <c r="AU10" s="12">
        <v>117</v>
      </c>
      <c r="AV10" s="12">
        <v>549</v>
      </c>
      <c r="AW10" s="12">
        <v>146</v>
      </c>
    </row>
    <row r="11" spans="1:76" x14ac:dyDescent="0.15">
      <c r="A11" s="12">
        <f t="shared" si="7"/>
        <v>4</v>
      </c>
      <c r="B11" s="12">
        <v>1</v>
      </c>
      <c r="C11" s="12">
        <v>2</v>
      </c>
      <c r="D11" s="12">
        <v>7</v>
      </c>
      <c r="F11" s="12">
        <v>8</v>
      </c>
      <c r="G11" s="12">
        <f t="shared" si="6"/>
        <v>1016</v>
      </c>
      <c r="H11" s="14" t="s">
        <v>282</v>
      </c>
      <c r="I11" s="17" t="s">
        <v>283</v>
      </c>
      <c r="L11" s="12">
        <v>3</v>
      </c>
      <c r="M11" s="12">
        <v>333</v>
      </c>
      <c r="N11" s="12">
        <v>106</v>
      </c>
      <c r="O11" s="12">
        <v>1347</v>
      </c>
      <c r="P11" s="12">
        <v>428</v>
      </c>
      <c r="Q11" s="14" t="s">
        <v>284</v>
      </c>
      <c r="R11" s="12">
        <v>333</v>
      </c>
      <c r="S11" s="12">
        <v>106</v>
      </c>
      <c r="T11" s="12">
        <v>1347</v>
      </c>
      <c r="U11" s="12">
        <v>460</v>
      </c>
      <c r="W11" s="12">
        <v>4</v>
      </c>
      <c r="X11" s="12">
        <v>132</v>
      </c>
      <c r="Y11" s="12">
        <v>38</v>
      </c>
      <c r="Z11" s="12">
        <v>397</v>
      </c>
      <c r="AA11" s="12">
        <v>124</v>
      </c>
      <c r="AB11" s="14" t="s">
        <v>285</v>
      </c>
      <c r="AC11" s="12">
        <v>132</v>
      </c>
      <c r="AD11" s="12">
        <v>38</v>
      </c>
      <c r="AE11" s="12">
        <v>397</v>
      </c>
      <c r="AF11" s="12">
        <v>148</v>
      </c>
      <c r="AH11" s="12">
        <v>4</v>
      </c>
      <c r="AI11" s="12">
        <v>163</v>
      </c>
      <c r="AJ11" s="12">
        <v>59</v>
      </c>
      <c r="AK11" s="12">
        <v>496</v>
      </c>
      <c r="AL11" s="12">
        <v>222</v>
      </c>
      <c r="AM11" s="14" t="s">
        <v>285</v>
      </c>
      <c r="AN11" s="12">
        <v>163</v>
      </c>
      <c r="AO11" s="12">
        <v>59</v>
      </c>
      <c r="AP11" s="12">
        <v>496</v>
      </c>
      <c r="AQ11" s="12">
        <v>246</v>
      </c>
      <c r="AS11" s="12">
        <v>3</v>
      </c>
      <c r="AT11" s="12">
        <v>100</v>
      </c>
      <c r="AU11" s="12">
        <v>117</v>
      </c>
      <c r="AV11" s="12">
        <v>549</v>
      </c>
      <c r="AW11" s="12">
        <v>146</v>
      </c>
      <c r="AX11" s="14" t="s">
        <v>286</v>
      </c>
      <c r="AY11" s="12">
        <v>100</v>
      </c>
      <c r="AZ11" s="12">
        <v>117</v>
      </c>
      <c r="BA11" s="12">
        <v>549</v>
      </c>
      <c r="BB11" s="12">
        <v>162</v>
      </c>
      <c r="BI11" s="14"/>
      <c r="BT11" s="14"/>
    </row>
    <row r="12" spans="1:76" x14ac:dyDescent="0.15">
      <c r="A12" s="12">
        <f t="shared" si="7"/>
        <v>5</v>
      </c>
      <c r="B12" s="12">
        <v>1</v>
      </c>
      <c r="C12" s="12">
        <v>2</v>
      </c>
      <c r="D12" s="12">
        <v>8</v>
      </c>
      <c r="F12" s="19">
        <v>8</v>
      </c>
      <c r="G12" s="12">
        <f t="shared" si="6"/>
        <v>1034</v>
      </c>
      <c r="L12" s="12">
        <v>4</v>
      </c>
      <c r="M12" s="12">
        <v>346</v>
      </c>
      <c r="N12" s="12">
        <v>111</v>
      </c>
      <c r="O12" s="12">
        <v>1409</v>
      </c>
      <c r="P12" s="12">
        <v>473</v>
      </c>
      <c r="W12" s="12">
        <v>4</v>
      </c>
      <c r="X12" s="12">
        <v>132</v>
      </c>
      <c r="Y12" s="12">
        <v>38</v>
      </c>
      <c r="Z12" s="12">
        <v>397</v>
      </c>
      <c r="AA12" s="12">
        <v>148</v>
      </c>
      <c r="AH12" s="12">
        <v>4</v>
      </c>
      <c r="AI12" s="12">
        <v>163</v>
      </c>
      <c r="AJ12" s="12">
        <v>59</v>
      </c>
      <c r="AK12" s="12">
        <v>496</v>
      </c>
      <c r="AL12" s="12">
        <v>246</v>
      </c>
      <c r="AS12" s="12">
        <v>4</v>
      </c>
      <c r="AT12" s="12">
        <v>105</v>
      </c>
      <c r="AU12" s="12">
        <v>119</v>
      </c>
      <c r="AV12" s="12">
        <v>579</v>
      </c>
      <c r="AW12" s="12">
        <v>167</v>
      </c>
    </row>
    <row r="13" spans="1:76" x14ac:dyDescent="0.15">
      <c r="A13" s="12">
        <f t="shared" si="7"/>
        <v>6</v>
      </c>
      <c r="B13" s="12">
        <v>1</v>
      </c>
      <c r="C13" s="12">
        <v>2</v>
      </c>
      <c r="D13" s="12">
        <v>9</v>
      </c>
      <c r="F13" s="12">
        <v>9</v>
      </c>
      <c r="G13" s="12">
        <f t="shared" si="6"/>
        <v>1248</v>
      </c>
      <c r="H13" s="14" t="s">
        <v>287</v>
      </c>
      <c r="I13" s="17" t="s">
        <v>288</v>
      </c>
      <c r="L13" s="12">
        <v>7</v>
      </c>
      <c r="M13" s="12">
        <v>387</v>
      </c>
      <c r="N13" s="12">
        <v>125</v>
      </c>
      <c r="O13" s="12">
        <v>1593</v>
      </c>
      <c r="P13" s="12">
        <v>513</v>
      </c>
      <c r="Q13" s="14" t="s">
        <v>289</v>
      </c>
      <c r="R13" s="12">
        <v>482</v>
      </c>
      <c r="S13" s="12">
        <v>160</v>
      </c>
      <c r="T13" s="12">
        <v>2028</v>
      </c>
      <c r="U13" s="12">
        <v>607</v>
      </c>
      <c r="W13" s="12">
        <v>5</v>
      </c>
      <c r="X13" s="12">
        <v>139</v>
      </c>
      <c r="Y13" s="12">
        <v>40</v>
      </c>
      <c r="Z13" s="12">
        <v>428</v>
      </c>
      <c r="AA13" s="12">
        <v>154</v>
      </c>
      <c r="AB13" s="14" t="s">
        <v>271</v>
      </c>
      <c r="AC13" s="12">
        <v>213</v>
      </c>
      <c r="AD13" s="12">
        <v>70</v>
      </c>
      <c r="AE13" s="12">
        <v>805</v>
      </c>
      <c r="AF13" s="12">
        <v>228</v>
      </c>
      <c r="AH13" s="12">
        <v>4</v>
      </c>
      <c r="AI13" s="12">
        <v>163</v>
      </c>
      <c r="AJ13" s="12">
        <v>59</v>
      </c>
      <c r="AK13" s="12">
        <v>496</v>
      </c>
      <c r="AL13" s="12">
        <v>246</v>
      </c>
      <c r="AS13" s="12">
        <v>4</v>
      </c>
      <c r="AT13" s="12">
        <v>105</v>
      </c>
      <c r="AU13" s="12">
        <v>119</v>
      </c>
      <c r="AV13" s="12">
        <v>579</v>
      </c>
      <c r="AW13" s="12">
        <v>167</v>
      </c>
    </row>
    <row r="14" spans="1:76" x14ac:dyDescent="0.15">
      <c r="A14" s="12">
        <f t="shared" si="7"/>
        <v>7</v>
      </c>
      <c r="B14" s="12">
        <v>1</v>
      </c>
      <c r="C14" s="12">
        <v>2</v>
      </c>
      <c r="D14" s="12">
        <v>10</v>
      </c>
      <c r="F14" s="19">
        <v>9</v>
      </c>
      <c r="G14" s="12">
        <f t="shared" si="6"/>
        <v>1248</v>
      </c>
      <c r="I14" s="17"/>
      <c r="L14" s="12">
        <v>7</v>
      </c>
      <c r="M14" s="12">
        <v>482</v>
      </c>
      <c r="N14" s="12">
        <v>160</v>
      </c>
      <c r="O14" s="12">
        <v>2028</v>
      </c>
      <c r="P14" s="12">
        <v>607</v>
      </c>
      <c r="W14" s="12">
        <v>5</v>
      </c>
      <c r="X14" s="12">
        <v>213</v>
      </c>
      <c r="Y14" s="12">
        <v>70</v>
      </c>
      <c r="Z14" s="12">
        <v>805</v>
      </c>
      <c r="AA14" s="12">
        <v>228</v>
      </c>
      <c r="AH14" s="12">
        <v>4</v>
      </c>
      <c r="AI14" s="12">
        <v>163</v>
      </c>
      <c r="AJ14" s="12">
        <v>59</v>
      </c>
      <c r="AK14" s="12">
        <v>496</v>
      </c>
      <c r="AL14" s="12">
        <v>246</v>
      </c>
      <c r="AS14" s="12">
        <v>4</v>
      </c>
      <c r="AT14" s="12">
        <v>105</v>
      </c>
      <c r="AU14" s="12">
        <v>119</v>
      </c>
      <c r="AV14" s="12">
        <v>579</v>
      </c>
      <c r="AW14" s="12">
        <v>167</v>
      </c>
    </row>
    <row r="15" spans="1:76" x14ac:dyDescent="0.15">
      <c r="A15" s="12">
        <f t="shared" si="7"/>
        <v>8</v>
      </c>
      <c r="B15" s="12">
        <v>1</v>
      </c>
      <c r="C15" s="12">
        <v>2</v>
      </c>
      <c r="D15" s="12">
        <v>11</v>
      </c>
      <c r="F15" s="12">
        <v>10</v>
      </c>
      <c r="G15" s="12">
        <f t="shared" si="6"/>
        <v>1300</v>
      </c>
      <c r="H15" s="14" t="s">
        <v>291</v>
      </c>
      <c r="I15" s="17" t="s">
        <v>292</v>
      </c>
      <c r="L15" s="12">
        <v>7</v>
      </c>
      <c r="M15" s="12">
        <v>482</v>
      </c>
      <c r="N15" s="12">
        <v>160</v>
      </c>
      <c r="O15" s="12">
        <v>2028</v>
      </c>
      <c r="P15" s="12">
        <v>607</v>
      </c>
      <c r="Q15" s="14" t="s">
        <v>294</v>
      </c>
      <c r="R15" s="12">
        <v>522</v>
      </c>
      <c r="S15" s="12">
        <v>172</v>
      </c>
      <c r="T15" s="12">
        <v>2190</v>
      </c>
      <c r="U15" s="12">
        <v>644</v>
      </c>
      <c r="W15" s="12">
        <v>5</v>
      </c>
      <c r="X15" s="12">
        <v>213</v>
      </c>
      <c r="Y15" s="12">
        <v>70</v>
      </c>
      <c r="Z15" s="12">
        <v>805</v>
      </c>
      <c r="AA15" s="12">
        <v>228</v>
      </c>
      <c r="AB15" s="14" t="s">
        <v>295</v>
      </c>
      <c r="AC15" s="12">
        <v>222</v>
      </c>
      <c r="AD15" s="12">
        <v>70</v>
      </c>
      <c r="AE15" s="12">
        <v>805</v>
      </c>
      <c r="AF15" s="12">
        <v>231</v>
      </c>
      <c r="AH15" s="12">
        <v>5</v>
      </c>
      <c r="AI15" s="12">
        <v>170</v>
      </c>
      <c r="AJ15" s="12">
        <v>62</v>
      </c>
      <c r="AK15" s="12">
        <v>528</v>
      </c>
      <c r="AL15" s="12">
        <v>252</v>
      </c>
      <c r="AS15" s="12">
        <v>5</v>
      </c>
      <c r="AT15" s="12">
        <v>111</v>
      </c>
      <c r="AU15" s="12">
        <v>122</v>
      </c>
      <c r="AV15" s="12">
        <v>609</v>
      </c>
      <c r="AW15" s="12">
        <v>173</v>
      </c>
    </row>
    <row r="16" spans="1:76" x14ac:dyDescent="0.15">
      <c r="A16" s="12">
        <f>D16-11</f>
        <v>1</v>
      </c>
      <c r="B16" s="12">
        <v>1</v>
      </c>
      <c r="C16" s="12">
        <v>3</v>
      </c>
      <c r="D16" s="12">
        <v>12</v>
      </c>
      <c r="F16" s="19">
        <v>10</v>
      </c>
      <c r="G16" s="12">
        <f t="shared" si="6"/>
        <v>1317</v>
      </c>
      <c r="L16" s="12">
        <v>8</v>
      </c>
      <c r="M16" s="12">
        <v>538</v>
      </c>
      <c r="N16" s="12">
        <v>178</v>
      </c>
      <c r="O16" s="12">
        <v>2265</v>
      </c>
      <c r="P16" s="12">
        <v>661</v>
      </c>
      <c r="W16" s="12">
        <v>5</v>
      </c>
      <c r="X16" s="12">
        <v>222</v>
      </c>
      <c r="Y16" s="12">
        <v>70</v>
      </c>
      <c r="Z16" s="12">
        <v>805</v>
      </c>
      <c r="AA16" s="12">
        <v>231</v>
      </c>
      <c r="AH16" s="12">
        <v>5</v>
      </c>
      <c r="AI16" s="12">
        <v>170</v>
      </c>
      <c r="AJ16" s="12">
        <v>62</v>
      </c>
      <c r="AK16" s="12">
        <v>528</v>
      </c>
      <c r="AL16" s="12">
        <v>252</v>
      </c>
      <c r="AS16" s="12">
        <v>5</v>
      </c>
      <c r="AT16" s="12">
        <v>111</v>
      </c>
      <c r="AU16" s="12">
        <v>122</v>
      </c>
      <c r="AV16" s="12">
        <v>609</v>
      </c>
      <c r="AW16" s="12">
        <v>173</v>
      </c>
    </row>
    <row r="17" spans="1:73" x14ac:dyDescent="0.15">
      <c r="A17" s="12">
        <f t="shared" ref="A17:A27" si="8">D17-11</f>
        <v>2</v>
      </c>
      <c r="B17" s="12">
        <v>1</v>
      </c>
      <c r="C17" s="12">
        <v>3</v>
      </c>
      <c r="D17" s="12">
        <v>13</v>
      </c>
      <c r="F17" s="12">
        <v>11</v>
      </c>
      <c r="G17" s="12">
        <f t="shared" si="6"/>
        <v>1317</v>
      </c>
      <c r="H17" s="14" t="s">
        <v>296</v>
      </c>
      <c r="I17" s="17" t="s">
        <v>299</v>
      </c>
      <c r="L17" s="12">
        <v>8</v>
      </c>
      <c r="M17" s="12">
        <v>538</v>
      </c>
      <c r="N17" s="12">
        <v>178</v>
      </c>
      <c r="O17" s="12">
        <v>2265</v>
      </c>
      <c r="P17" s="12">
        <v>661</v>
      </c>
      <c r="W17" s="12">
        <v>5</v>
      </c>
      <c r="X17" s="12">
        <v>222</v>
      </c>
      <c r="Y17" s="12">
        <v>70</v>
      </c>
      <c r="Z17" s="12">
        <v>805</v>
      </c>
      <c r="AA17" s="12">
        <v>231</v>
      </c>
      <c r="AH17" s="12">
        <v>5</v>
      </c>
      <c r="AI17" s="12">
        <v>170</v>
      </c>
      <c r="AJ17" s="12">
        <v>62</v>
      </c>
      <c r="AK17" s="12">
        <v>528</v>
      </c>
      <c r="AL17" s="12">
        <v>252</v>
      </c>
      <c r="AS17" s="12">
        <v>5</v>
      </c>
      <c r="AT17" s="12">
        <v>111</v>
      </c>
      <c r="AU17" s="12">
        <v>122</v>
      </c>
      <c r="AV17" s="12">
        <v>609</v>
      </c>
      <c r="AW17" s="12">
        <v>173</v>
      </c>
    </row>
    <row r="18" spans="1:73" x14ac:dyDescent="0.15">
      <c r="A18" s="12">
        <f t="shared" si="8"/>
        <v>2</v>
      </c>
      <c r="B18" s="12">
        <v>1</v>
      </c>
      <c r="C18" s="12">
        <v>3</v>
      </c>
      <c r="D18" s="12">
        <v>13</v>
      </c>
      <c r="F18" s="19">
        <v>11</v>
      </c>
      <c r="G18" s="12">
        <f t="shared" si="6"/>
        <v>1360</v>
      </c>
      <c r="H18" s="14" t="s">
        <v>297</v>
      </c>
      <c r="I18" s="17" t="s">
        <v>298</v>
      </c>
      <c r="L18" s="12">
        <v>8</v>
      </c>
      <c r="M18" s="12">
        <v>538</v>
      </c>
      <c r="N18" s="12">
        <v>178</v>
      </c>
      <c r="O18" s="12">
        <v>2265</v>
      </c>
      <c r="P18" s="12">
        <v>661</v>
      </c>
      <c r="Q18" s="14" t="s">
        <v>315</v>
      </c>
      <c r="R18" s="12">
        <v>617</v>
      </c>
      <c r="S18" s="12">
        <v>178</v>
      </c>
      <c r="T18" s="12">
        <v>2265</v>
      </c>
      <c r="U18" s="12">
        <v>695</v>
      </c>
      <c r="W18" s="12">
        <v>6</v>
      </c>
      <c r="X18" s="12">
        <v>230</v>
      </c>
      <c r="Y18" s="12">
        <v>73</v>
      </c>
      <c r="Z18" s="12">
        <v>849</v>
      </c>
      <c r="AA18" s="12">
        <v>240</v>
      </c>
      <c r="AH18" s="12">
        <v>5</v>
      </c>
      <c r="AI18" s="12">
        <v>170</v>
      </c>
      <c r="AJ18" s="12">
        <v>62</v>
      </c>
      <c r="AK18" s="12">
        <v>528</v>
      </c>
      <c r="AL18" s="12">
        <v>252</v>
      </c>
      <c r="AS18" s="12">
        <v>5</v>
      </c>
      <c r="AT18" s="12">
        <v>111</v>
      </c>
      <c r="AU18" s="12">
        <v>122</v>
      </c>
      <c r="AV18" s="12">
        <v>609</v>
      </c>
      <c r="AW18" s="12">
        <v>173</v>
      </c>
    </row>
    <row r="19" spans="1:73" x14ac:dyDescent="0.15">
      <c r="A19" s="12">
        <f t="shared" si="8"/>
        <v>3</v>
      </c>
      <c r="B19" s="12">
        <v>1</v>
      </c>
      <c r="C19" s="12">
        <v>3</v>
      </c>
      <c r="D19" s="12">
        <v>14</v>
      </c>
      <c r="F19" s="19">
        <v>12</v>
      </c>
      <c r="G19" s="12">
        <f t="shared" si="6"/>
        <v>1455</v>
      </c>
      <c r="H19" s="14" t="s">
        <v>300</v>
      </c>
      <c r="I19" s="17"/>
      <c r="L19" s="12">
        <v>8</v>
      </c>
      <c r="M19" s="12">
        <v>617</v>
      </c>
      <c r="N19" s="12">
        <v>178</v>
      </c>
      <c r="O19" s="12">
        <v>2265</v>
      </c>
      <c r="P19" s="12">
        <v>695</v>
      </c>
      <c r="W19" s="12">
        <v>6</v>
      </c>
      <c r="X19" s="12">
        <v>230</v>
      </c>
      <c r="Y19" s="12">
        <v>73</v>
      </c>
      <c r="Z19" s="12">
        <v>849</v>
      </c>
      <c r="AA19" s="12">
        <v>240</v>
      </c>
      <c r="AH19" s="12">
        <v>6</v>
      </c>
      <c r="AI19" s="12">
        <v>176</v>
      </c>
      <c r="AJ19" s="12">
        <v>64</v>
      </c>
      <c r="AK19" s="12">
        <v>561</v>
      </c>
      <c r="AL19" s="12">
        <v>259</v>
      </c>
      <c r="AM19" s="14" t="s">
        <v>271</v>
      </c>
      <c r="AN19" s="12">
        <v>260</v>
      </c>
      <c r="AO19" s="12">
        <v>96</v>
      </c>
      <c r="AP19" s="12">
        <v>967</v>
      </c>
      <c r="AQ19" s="12">
        <v>341</v>
      </c>
      <c r="AS19" s="12">
        <v>6</v>
      </c>
      <c r="AT19" s="12">
        <v>117</v>
      </c>
      <c r="AU19" s="12">
        <v>124</v>
      </c>
      <c r="AV19" s="12">
        <v>639</v>
      </c>
      <c r="AW19" s="12">
        <v>179</v>
      </c>
    </row>
    <row r="20" spans="1:73" x14ac:dyDescent="0.15">
      <c r="A20" s="12">
        <f t="shared" si="8"/>
        <v>3</v>
      </c>
      <c r="B20" s="12">
        <v>1</v>
      </c>
      <c r="C20" s="12">
        <v>3</v>
      </c>
      <c r="D20" s="12">
        <v>14</v>
      </c>
      <c r="F20" s="12">
        <v>14</v>
      </c>
      <c r="G20" s="12">
        <f t="shared" si="6"/>
        <v>1622</v>
      </c>
      <c r="H20" s="14" t="s">
        <v>302</v>
      </c>
      <c r="I20" s="17" t="s">
        <v>301</v>
      </c>
      <c r="L20" s="12">
        <v>8</v>
      </c>
      <c r="M20" s="12">
        <v>617</v>
      </c>
      <c r="N20" s="12">
        <v>178</v>
      </c>
      <c r="O20" s="12">
        <v>2265</v>
      </c>
      <c r="P20" s="12">
        <v>695</v>
      </c>
      <c r="Q20" s="14" t="s">
        <v>303</v>
      </c>
      <c r="R20" s="12">
        <v>637</v>
      </c>
      <c r="S20" s="12">
        <v>178</v>
      </c>
      <c r="T20" s="12">
        <v>2265</v>
      </c>
      <c r="U20" s="12">
        <v>704</v>
      </c>
      <c r="W20" s="12">
        <v>6</v>
      </c>
      <c r="X20" s="12">
        <v>230</v>
      </c>
      <c r="Y20" s="12">
        <v>73</v>
      </c>
      <c r="Z20" s="12">
        <v>849</v>
      </c>
      <c r="AA20" s="12">
        <v>240</v>
      </c>
      <c r="AB20" s="14" t="s">
        <v>289</v>
      </c>
      <c r="AC20" s="12">
        <v>307</v>
      </c>
      <c r="AD20" s="12">
        <v>104</v>
      </c>
      <c r="AE20" s="12">
        <v>1239</v>
      </c>
      <c r="AF20" s="12">
        <v>316</v>
      </c>
      <c r="AH20" s="12">
        <v>6</v>
      </c>
      <c r="AI20" s="12">
        <v>260</v>
      </c>
      <c r="AJ20" s="12">
        <v>96</v>
      </c>
      <c r="AK20" s="12">
        <v>967</v>
      </c>
      <c r="AL20" s="12">
        <v>341</v>
      </c>
      <c r="AM20" s="14" t="s">
        <v>289</v>
      </c>
      <c r="AN20" s="12">
        <v>344</v>
      </c>
      <c r="AO20" s="12">
        <v>128</v>
      </c>
      <c r="AP20" s="12">
        <v>1373</v>
      </c>
      <c r="AQ20" s="12">
        <v>423</v>
      </c>
      <c r="AS20" s="12">
        <v>6</v>
      </c>
      <c r="AT20" s="12">
        <v>117</v>
      </c>
      <c r="AU20" s="12">
        <v>124</v>
      </c>
      <c r="AV20" s="12">
        <v>639</v>
      </c>
      <c r="AW20" s="12">
        <v>179</v>
      </c>
    </row>
    <row r="21" spans="1:73" x14ac:dyDescent="0.15">
      <c r="A21" s="12">
        <f t="shared" si="8"/>
        <v>3</v>
      </c>
      <c r="B21" s="12">
        <v>1</v>
      </c>
      <c r="C21" s="12">
        <v>3</v>
      </c>
      <c r="D21" s="12">
        <v>14</v>
      </c>
      <c r="F21" s="12">
        <v>14</v>
      </c>
      <c r="G21" s="12">
        <f t="shared" si="6"/>
        <v>1654</v>
      </c>
      <c r="I21" s="17" t="s">
        <v>304</v>
      </c>
      <c r="L21" s="12">
        <v>8</v>
      </c>
      <c r="M21" s="12">
        <v>637</v>
      </c>
      <c r="N21" s="12">
        <v>178</v>
      </c>
      <c r="O21" s="12">
        <v>2265</v>
      </c>
      <c r="P21" s="12">
        <v>704</v>
      </c>
      <c r="W21" s="12">
        <v>6</v>
      </c>
      <c r="X21" s="12">
        <v>307</v>
      </c>
      <c r="Y21" s="12">
        <v>104</v>
      </c>
      <c r="Z21" s="12">
        <v>1239</v>
      </c>
      <c r="AA21" s="12">
        <v>316</v>
      </c>
      <c r="AH21" s="12">
        <v>6</v>
      </c>
      <c r="AI21" s="12">
        <v>344</v>
      </c>
      <c r="AJ21" s="12">
        <v>128</v>
      </c>
      <c r="AK21" s="12">
        <v>1373</v>
      </c>
      <c r="AL21" s="12">
        <v>423</v>
      </c>
      <c r="AM21" s="14" t="s">
        <v>293</v>
      </c>
      <c r="AN21" s="12">
        <v>380</v>
      </c>
      <c r="AO21" s="12">
        <v>138</v>
      </c>
      <c r="AP21" s="12">
        <v>1533</v>
      </c>
      <c r="AQ21" s="12">
        <v>455</v>
      </c>
      <c r="AS21" s="12">
        <v>6</v>
      </c>
      <c r="AT21" s="12">
        <v>117</v>
      </c>
      <c r="AU21" s="12">
        <v>124</v>
      </c>
      <c r="AV21" s="12">
        <v>639</v>
      </c>
      <c r="AW21" s="12">
        <v>179</v>
      </c>
    </row>
    <row r="22" spans="1:73" x14ac:dyDescent="0.15">
      <c r="A22" s="12">
        <f t="shared" si="8"/>
        <v>4</v>
      </c>
      <c r="B22" s="12">
        <v>1</v>
      </c>
      <c r="C22" s="12">
        <v>3</v>
      </c>
      <c r="D22" s="12">
        <v>15</v>
      </c>
      <c r="F22" s="19">
        <v>14</v>
      </c>
      <c r="G22" s="12">
        <f t="shared" si="6"/>
        <v>1654</v>
      </c>
      <c r="L22" s="12">
        <v>8</v>
      </c>
      <c r="M22" s="12">
        <v>637</v>
      </c>
      <c r="N22" s="12">
        <v>178</v>
      </c>
      <c r="O22" s="12">
        <v>2265</v>
      </c>
      <c r="P22" s="12">
        <v>704</v>
      </c>
      <c r="W22" s="12">
        <v>6</v>
      </c>
      <c r="X22" s="12">
        <v>307</v>
      </c>
      <c r="Y22" s="12">
        <v>104</v>
      </c>
      <c r="Z22" s="12">
        <v>1239</v>
      </c>
      <c r="AA22" s="12">
        <v>316</v>
      </c>
      <c r="AH22" s="12">
        <v>6</v>
      </c>
      <c r="AI22" s="12">
        <v>380</v>
      </c>
      <c r="AJ22" s="12">
        <v>138</v>
      </c>
      <c r="AK22" s="12">
        <v>1533</v>
      </c>
      <c r="AL22" s="12">
        <v>455</v>
      </c>
      <c r="AS22" s="12">
        <v>6</v>
      </c>
      <c r="AT22" s="12">
        <v>117</v>
      </c>
      <c r="AU22" s="12">
        <v>124</v>
      </c>
      <c r="AV22" s="12">
        <v>639</v>
      </c>
      <c r="AW22" s="12">
        <v>179</v>
      </c>
    </row>
    <row r="23" spans="1:73" x14ac:dyDescent="0.15">
      <c r="A23" s="12">
        <f t="shared" si="8"/>
        <v>5</v>
      </c>
      <c r="B23" s="12">
        <v>1</v>
      </c>
      <c r="C23" s="12">
        <v>3</v>
      </c>
      <c r="D23" s="12">
        <v>16</v>
      </c>
      <c r="F23" s="12">
        <v>15</v>
      </c>
      <c r="G23" s="12">
        <f t="shared" si="6"/>
        <v>1737</v>
      </c>
      <c r="H23" s="14" t="s">
        <v>305</v>
      </c>
      <c r="I23" s="17" t="s">
        <v>306</v>
      </c>
      <c r="L23" s="12">
        <v>8</v>
      </c>
      <c r="M23" s="12">
        <v>637</v>
      </c>
      <c r="N23" s="12">
        <v>178</v>
      </c>
      <c r="O23" s="12">
        <v>2265</v>
      </c>
      <c r="P23" s="12">
        <v>704</v>
      </c>
      <c r="W23" s="12">
        <v>7</v>
      </c>
      <c r="X23" s="12">
        <v>318</v>
      </c>
      <c r="Y23" s="12">
        <v>108</v>
      </c>
      <c r="Z23" s="12">
        <v>1296</v>
      </c>
      <c r="AA23" s="12">
        <v>327</v>
      </c>
      <c r="AH23" s="12">
        <v>6</v>
      </c>
      <c r="AI23" s="12">
        <v>380</v>
      </c>
      <c r="AJ23" s="12">
        <v>138</v>
      </c>
      <c r="AK23" s="12">
        <v>1533</v>
      </c>
      <c r="AL23" s="12">
        <v>455</v>
      </c>
      <c r="AS23" s="12">
        <v>6</v>
      </c>
      <c r="AT23" s="12">
        <v>117</v>
      </c>
      <c r="AU23" s="12">
        <v>124</v>
      </c>
      <c r="AV23" s="12">
        <v>639</v>
      </c>
      <c r="AW23" s="12">
        <v>179</v>
      </c>
      <c r="AX23" s="14" t="s">
        <v>271</v>
      </c>
      <c r="AY23" s="12">
        <v>188</v>
      </c>
      <c r="AZ23" s="12">
        <v>153</v>
      </c>
      <c r="BA23" s="12">
        <v>1013</v>
      </c>
      <c r="BB23" s="12">
        <v>251</v>
      </c>
      <c r="BI23" s="14"/>
      <c r="BT23" s="14"/>
    </row>
    <row r="24" spans="1:73" x14ac:dyDescent="0.15">
      <c r="A24" s="12">
        <f t="shared" si="8"/>
        <v>6</v>
      </c>
      <c r="B24" s="12">
        <v>1</v>
      </c>
      <c r="C24" s="12">
        <v>3</v>
      </c>
      <c r="D24" s="12">
        <v>17</v>
      </c>
      <c r="F24" s="12">
        <v>15</v>
      </c>
      <c r="G24" s="12">
        <f t="shared" si="6"/>
        <v>1809</v>
      </c>
      <c r="L24" s="12">
        <v>8</v>
      </c>
      <c r="M24" s="12">
        <v>637</v>
      </c>
      <c r="N24" s="12">
        <v>178</v>
      </c>
      <c r="O24" s="12">
        <v>2265</v>
      </c>
      <c r="P24" s="12">
        <v>704</v>
      </c>
      <c r="W24" s="12">
        <v>7</v>
      </c>
      <c r="X24" s="12">
        <v>318</v>
      </c>
      <c r="Y24" s="12">
        <v>108</v>
      </c>
      <c r="Z24" s="12">
        <v>1296</v>
      </c>
      <c r="AA24" s="12">
        <v>327</v>
      </c>
      <c r="AH24" s="12">
        <v>6</v>
      </c>
      <c r="AI24" s="12">
        <v>380</v>
      </c>
      <c r="AJ24" s="12">
        <v>138</v>
      </c>
      <c r="AK24" s="12">
        <v>1533</v>
      </c>
      <c r="AL24" s="12">
        <v>455</v>
      </c>
      <c r="AS24" s="12">
        <v>6</v>
      </c>
      <c r="AT24" s="12">
        <v>188</v>
      </c>
      <c r="AU24" s="12">
        <v>153</v>
      </c>
      <c r="AV24" s="12">
        <v>1013</v>
      </c>
      <c r="AW24" s="12">
        <v>251</v>
      </c>
      <c r="AX24" s="14" t="s">
        <v>289</v>
      </c>
      <c r="AY24" s="12">
        <v>260</v>
      </c>
      <c r="AZ24" s="12">
        <v>183</v>
      </c>
      <c r="BA24" s="12">
        <v>1386</v>
      </c>
      <c r="BB24" s="12">
        <v>323</v>
      </c>
      <c r="BI24" s="14"/>
      <c r="BT24" s="14"/>
    </row>
    <row r="25" spans="1:73" x14ac:dyDescent="0.15">
      <c r="A25" s="12">
        <f t="shared" si="8"/>
        <v>6</v>
      </c>
      <c r="B25" s="12">
        <v>1</v>
      </c>
      <c r="C25" s="12">
        <v>3</v>
      </c>
      <c r="D25" s="12">
        <v>17</v>
      </c>
      <c r="F25" s="12">
        <v>15</v>
      </c>
      <c r="G25" s="12">
        <f t="shared" si="6"/>
        <v>1879</v>
      </c>
      <c r="I25" s="17" t="s">
        <v>304</v>
      </c>
      <c r="L25" s="12">
        <v>8</v>
      </c>
      <c r="M25" s="12">
        <v>637</v>
      </c>
      <c r="N25" s="12">
        <v>178</v>
      </c>
      <c r="O25" s="12">
        <v>2265</v>
      </c>
      <c r="P25" s="12">
        <v>704</v>
      </c>
      <c r="W25" s="12">
        <v>7</v>
      </c>
      <c r="X25" s="12">
        <v>318</v>
      </c>
      <c r="Y25" s="12">
        <v>108</v>
      </c>
      <c r="Z25" s="12">
        <v>1296</v>
      </c>
      <c r="AA25" s="12">
        <v>327</v>
      </c>
      <c r="AB25" s="14" t="s">
        <v>293</v>
      </c>
      <c r="AC25" s="12">
        <v>349</v>
      </c>
      <c r="AD25" s="12">
        <v>121</v>
      </c>
      <c r="AE25" s="12">
        <v>1458</v>
      </c>
      <c r="AF25" s="12">
        <v>358</v>
      </c>
      <c r="AH25" s="12">
        <v>6</v>
      </c>
      <c r="AI25" s="12">
        <v>380</v>
      </c>
      <c r="AJ25" s="12">
        <v>138</v>
      </c>
      <c r="AK25" s="12">
        <v>1533</v>
      </c>
      <c r="AL25" s="12">
        <v>455</v>
      </c>
      <c r="AM25" s="14" t="s">
        <v>293</v>
      </c>
      <c r="AN25" s="12">
        <v>380</v>
      </c>
      <c r="AO25" s="12">
        <v>142</v>
      </c>
      <c r="AP25" s="12">
        <v>1553</v>
      </c>
      <c r="AQ25" s="12">
        <v>459</v>
      </c>
      <c r="AS25" s="12">
        <v>6</v>
      </c>
      <c r="AT25" s="12">
        <v>260</v>
      </c>
      <c r="AU25" s="12">
        <v>183</v>
      </c>
      <c r="AV25" s="12">
        <v>1386</v>
      </c>
      <c r="AW25" s="12">
        <v>323</v>
      </c>
      <c r="AX25" s="14" t="s">
        <v>293</v>
      </c>
      <c r="AY25" s="12">
        <v>292</v>
      </c>
      <c r="AZ25" s="12">
        <v>199</v>
      </c>
      <c r="BA25" s="12">
        <v>1584</v>
      </c>
      <c r="BB25" s="12">
        <v>358</v>
      </c>
      <c r="BI25" s="14"/>
      <c r="BT25" s="14"/>
    </row>
    <row r="26" spans="1:73" x14ac:dyDescent="0.15">
      <c r="A26" s="12">
        <f t="shared" si="8"/>
        <v>7</v>
      </c>
      <c r="B26" s="12">
        <v>1</v>
      </c>
      <c r="C26" s="12">
        <v>3</v>
      </c>
      <c r="D26" s="12">
        <v>18</v>
      </c>
      <c r="F26" s="12">
        <v>15</v>
      </c>
      <c r="G26" s="12">
        <f t="shared" si="6"/>
        <v>1879</v>
      </c>
      <c r="L26" s="12">
        <v>8</v>
      </c>
      <c r="M26" s="12">
        <v>637</v>
      </c>
      <c r="N26" s="12">
        <v>178</v>
      </c>
      <c r="O26" s="12">
        <v>2265</v>
      </c>
      <c r="P26" s="12">
        <v>704</v>
      </c>
      <c r="W26" s="12">
        <v>7</v>
      </c>
      <c r="X26" s="12">
        <v>349</v>
      </c>
      <c r="Y26" s="12">
        <v>121</v>
      </c>
      <c r="Z26" s="12">
        <v>1458</v>
      </c>
      <c r="AA26" s="12">
        <v>358</v>
      </c>
      <c r="AH26" s="12">
        <v>6</v>
      </c>
      <c r="AI26" s="12">
        <v>380</v>
      </c>
      <c r="AJ26" s="12">
        <v>142</v>
      </c>
      <c r="AK26" s="12">
        <v>1553</v>
      </c>
      <c r="AL26" s="12">
        <v>459</v>
      </c>
      <c r="AS26" s="12">
        <v>6</v>
      </c>
      <c r="AT26" s="12">
        <v>292</v>
      </c>
      <c r="AU26" s="12">
        <v>199</v>
      </c>
      <c r="AV26" s="12">
        <v>1584</v>
      </c>
      <c r="AW26" s="12">
        <v>358</v>
      </c>
    </row>
    <row r="27" spans="1:73" x14ac:dyDescent="0.15">
      <c r="A27" s="12">
        <f t="shared" si="8"/>
        <v>8</v>
      </c>
      <c r="B27" s="12">
        <v>1</v>
      </c>
      <c r="C27" s="12">
        <v>3</v>
      </c>
      <c r="D27" s="12">
        <v>19</v>
      </c>
      <c r="F27" s="19">
        <v>15</v>
      </c>
      <c r="G27" s="12">
        <f t="shared" si="6"/>
        <v>1879</v>
      </c>
      <c r="L27" s="12">
        <v>8</v>
      </c>
      <c r="M27" s="12">
        <v>637</v>
      </c>
      <c r="N27" s="12">
        <v>178</v>
      </c>
      <c r="O27" s="12">
        <v>2265</v>
      </c>
      <c r="P27" s="12">
        <v>704</v>
      </c>
      <c r="R27" s="14" t="s">
        <v>308</v>
      </c>
      <c r="W27" s="12">
        <v>7</v>
      </c>
      <c r="X27" s="12">
        <v>349</v>
      </c>
      <c r="Y27" s="12">
        <v>121</v>
      </c>
      <c r="Z27" s="12">
        <v>1458</v>
      </c>
      <c r="AA27" s="12">
        <v>358</v>
      </c>
      <c r="AC27" s="14" t="s">
        <v>308</v>
      </c>
      <c r="AH27" s="12">
        <v>6</v>
      </c>
      <c r="AI27" s="12">
        <v>380</v>
      </c>
      <c r="AJ27" s="12">
        <v>142</v>
      </c>
      <c r="AK27" s="12">
        <v>1553</v>
      </c>
      <c r="AL27" s="12">
        <v>459</v>
      </c>
      <c r="AN27" s="14" t="s">
        <v>308</v>
      </c>
      <c r="AS27" s="12">
        <v>6</v>
      </c>
      <c r="AT27" s="12">
        <v>292</v>
      </c>
      <c r="AU27" s="12">
        <v>199</v>
      </c>
      <c r="AV27" s="12">
        <v>1584</v>
      </c>
      <c r="AW27" s="12">
        <v>358</v>
      </c>
      <c r="AY27" s="14" t="s">
        <v>308</v>
      </c>
      <c r="BJ27" s="14"/>
      <c r="BU27" s="14"/>
    </row>
    <row r="28" spans="1:73" x14ac:dyDescent="0.15">
      <c r="A28" s="12">
        <f t="shared" ref="A28" si="9">D28-11</f>
        <v>8</v>
      </c>
      <c r="B28" s="12">
        <v>1</v>
      </c>
      <c r="C28" s="12">
        <v>3</v>
      </c>
      <c r="D28" s="12">
        <v>19</v>
      </c>
      <c r="F28" s="12">
        <v>16</v>
      </c>
      <c r="G28" s="12">
        <f t="shared" si="6"/>
        <v>2443</v>
      </c>
      <c r="I28" s="17" t="s">
        <v>307</v>
      </c>
      <c r="L28" s="12">
        <v>16</v>
      </c>
      <c r="M28" s="12">
        <v>769</v>
      </c>
      <c r="N28" s="12">
        <v>225</v>
      </c>
      <c r="O28" s="12">
        <v>2865</v>
      </c>
      <c r="P28" s="12">
        <v>945</v>
      </c>
      <c r="Q28" s="14" t="s">
        <v>287</v>
      </c>
      <c r="R28" s="12">
        <v>165</v>
      </c>
      <c r="S28" s="12">
        <v>20</v>
      </c>
      <c r="T28" s="12">
        <v>270</v>
      </c>
      <c r="W28" s="12">
        <v>16</v>
      </c>
      <c r="X28" s="12">
        <v>449</v>
      </c>
      <c r="Y28" s="12">
        <v>161</v>
      </c>
      <c r="Z28" s="12">
        <v>1967</v>
      </c>
      <c r="AA28" s="12">
        <v>457</v>
      </c>
      <c r="AB28" s="14" t="s">
        <v>287</v>
      </c>
      <c r="AC28" s="12">
        <v>66</v>
      </c>
      <c r="AD28" s="12">
        <v>20</v>
      </c>
      <c r="AE28" s="12">
        <v>270</v>
      </c>
      <c r="AH28" s="12">
        <v>16</v>
      </c>
      <c r="AI28" s="12">
        <v>502</v>
      </c>
      <c r="AJ28" s="12">
        <v>189</v>
      </c>
      <c r="AK28" s="12">
        <v>2142</v>
      </c>
      <c r="AL28" s="12">
        <v>578</v>
      </c>
      <c r="AM28" s="14" t="s">
        <v>287</v>
      </c>
      <c r="AN28" s="12">
        <v>60</v>
      </c>
      <c r="AO28" s="12">
        <v>24</v>
      </c>
      <c r="AP28" s="12">
        <v>300</v>
      </c>
      <c r="AS28" s="12">
        <v>16</v>
      </c>
      <c r="AT28" s="12">
        <v>396</v>
      </c>
      <c r="AU28" s="12">
        <v>241</v>
      </c>
      <c r="AV28" s="12">
        <v>2126</v>
      </c>
      <c r="AW28" s="12">
        <v>463</v>
      </c>
      <c r="AX28" s="14" t="s">
        <v>287</v>
      </c>
      <c r="AY28" s="12">
        <v>54</v>
      </c>
      <c r="AZ28" s="12">
        <v>26</v>
      </c>
      <c r="BA28" s="12">
        <v>330</v>
      </c>
      <c r="BI28" s="14"/>
      <c r="BT28" s="14"/>
    </row>
    <row r="29" spans="1:73" x14ac:dyDescent="0.15">
      <c r="A29" s="12">
        <f>D29-19</f>
        <v>1</v>
      </c>
      <c r="B29" s="12">
        <v>1</v>
      </c>
      <c r="C29" s="12">
        <v>4</v>
      </c>
      <c r="D29" s="12">
        <v>20</v>
      </c>
      <c r="F29" s="12">
        <v>16</v>
      </c>
      <c r="G29" s="12">
        <f t="shared" si="6"/>
        <v>2443</v>
      </c>
      <c r="L29" s="12">
        <v>16</v>
      </c>
      <c r="M29" s="12">
        <v>769</v>
      </c>
      <c r="N29" s="12">
        <v>225</v>
      </c>
      <c r="O29" s="12">
        <v>2865</v>
      </c>
      <c r="P29" s="12">
        <v>945</v>
      </c>
      <c r="W29" s="12">
        <v>16</v>
      </c>
      <c r="X29" s="12">
        <v>449</v>
      </c>
      <c r="Y29" s="12">
        <v>161</v>
      </c>
      <c r="Z29" s="12">
        <v>1967</v>
      </c>
      <c r="AA29" s="12">
        <v>457</v>
      </c>
      <c r="AH29" s="12">
        <v>16</v>
      </c>
      <c r="AI29" s="12">
        <v>502</v>
      </c>
      <c r="AJ29" s="12">
        <v>189</v>
      </c>
      <c r="AK29" s="12">
        <v>2142</v>
      </c>
      <c r="AL29" s="12">
        <v>578</v>
      </c>
      <c r="AS29" s="12">
        <v>16</v>
      </c>
      <c r="AT29" s="12">
        <v>396</v>
      </c>
      <c r="AU29" s="12">
        <v>241</v>
      </c>
      <c r="AV29" s="12">
        <v>2126</v>
      </c>
      <c r="AW29" s="12">
        <v>463</v>
      </c>
    </row>
    <row r="30" spans="1:73" x14ac:dyDescent="0.15">
      <c r="A30" s="12">
        <f t="shared" ref="A30:A33" si="10">D30-19</f>
        <v>2</v>
      </c>
      <c r="B30" s="12">
        <v>1</v>
      </c>
      <c r="C30" s="12">
        <v>4</v>
      </c>
      <c r="D30" s="12">
        <v>21</v>
      </c>
      <c r="F30" s="12">
        <v>16</v>
      </c>
      <c r="G30" s="12">
        <f t="shared" si="6"/>
        <v>2443</v>
      </c>
      <c r="L30" s="12">
        <v>16</v>
      </c>
      <c r="M30" s="12">
        <v>769</v>
      </c>
      <c r="N30" s="12">
        <v>225</v>
      </c>
      <c r="O30" s="12">
        <v>2865</v>
      </c>
      <c r="P30" s="12">
        <v>945</v>
      </c>
      <c r="W30" s="12">
        <v>16</v>
      </c>
      <c r="X30" s="12">
        <v>449</v>
      </c>
      <c r="Y30" s="12">
        <v>161</v>
      </c>
      <c r="Z30" s="12">
        <v>1967</v>
      </c>
      <c r="AA30" s="12">
        <v>457</v>
      </c>
      <c r="AH30" s="12">
        <v>16</v>
      </c>
      <c r="AI30" s="12">
        <v>502</v>
      </c>
      <c r="AJ30" s="12">
        <v>189</v>
      </c>
      <c r="AK30" s="12">
        <v>2142</v>
      </c>
      <c r="AL30" s="12">
        <v>578</v>
      </c>
      <c r="AS30" s="12">
        <v>16</v>
      </c>
      <c r="AT30" s="12">
        <v>396</v>
      </c>
      <c r="AU30" s="12">
        <v>241</v>
      </c>
      <c r="AV30" s="12">
        <v>2126</v>
      </c>
      <c r="AW30" s="12">
        <v>463</v>
      </c>
    </row>
    <row r="31" spans="1:73" x14ac:dyDescent="0.15">
      <c r="A31" s="12">
        <f t="shared" si="10"/>
        <v>3</v>
      </c>
      <c r="B31" s="12">
        <v>1</v>
      </c>
      <c r="C31" s="12">
        <v>4</v>
      </c>
      <c r="D31" s="12">
        <v>22</v>
      </c>
      <c r="F31" s="19">
        <v>16</v>
      </c>
      <c r="G31" s="12">
        <f t="shared" si="6"/>
        <v>2443</v>
      </c>
      <c r="L31" s="12">
        <v>16</v>
      </c>
      <c r="M31" s="12">
        <v>769</v>
      </c>
      <c r="N31" s="12">
        <v>225</v>
      </c>
      <c r="O31" s="12">
        <v>2865</v>
      </c>
      <c r="P31" s="12">
        <v>945</v>
      </c>
      <c r="W31" s="12">
        <v>16</v>
      </c>
      <c r="X31" s="12">
        <v>449</v>
      </c>
      <c r="Y31" s="12">
        <v>161</v>
      </c>
      <c r="Z31" s="12">
        <v>1967</v>
      </c>
      <c r="AA31" s="12">
        <v>457</v>
      </c>
      <c r="AH31" s="12">
        <v>16</v>
      </c>
      <c r="AI31" s="12">
        <v>502</v>
      </c>
      <c r="AJ31" s="12">
        <v>189</v>
      </c>
      <c r="AK31" s="12">
        <v>2142</v>
      </c>
      <c r="AL31" s="12">
        <v>578</v>
      </c>
      <c r="AS31" s="12">
        <v>16</v>
      </c>
      <c r="AT31" s="12">
        <v>396</v>
      </c>
      <c r="AU31" s="12">
        <v>241</v>
      </c>
      <c r="AV31" s="12">
        <v>2126</v>
      </c>
      <c r="AW31" s="12">
        <v>463</v>
      </c>
    </row>
    <row r="32" spans="1:73" x14ac:dyDescent="0.15">
      <c r="A32" s="12">
        <f t="shared" si="10"/>
        <v>4</v>
      </c>
      <c r="B32" s="12">
        <v>1</v>
      </c>
      <c r="C32" s="12">
        <v>4</v>
      </c>
      <c r="D32" s="12">
        <v>23</v>
      </c>
      <c r="F32" s="12">
        <v>17</v>
      </c>
      <c r="G32" s="12">
        <f t="shared" si="6"/>
        <v>2454</v>
      </c>
      <c r="L32" s="12">
        <v>16</v>
      </c>
      <c r="M32" s="12">
        <v>769</v>
      </c>
      <c r="N32" s="12">
        <v>225</v>
      </c>
      <c r="O32" s="12">
        <v>2865</v>
      </c>
      <c r="P32" s="12">
        <v>945</v>
      </c>
      <c r="W32" s="12">
        <v>16</v>
      </c>
      <c r="X32" s="12">
        <v>449</v>
      </c>
      <c r="Y32" s="12">
        <v>161</v>
      </c>
      <c r="Z32" s="12">
        <v>1967</v>
      </c>
      <c r="AA32" s="12">
        <v>457</v>
      </c>
      <c r="AH32" s="12">
        <v>17</v>
      </c>
      <c r="AI32" s="12">
        <v>514</v>
      </c>
      <c r="AJ32" s="12">
        <v>193</v>
      </c>
      <c r="AK32" s="12">
        <v>2201</v>
      </c>
      <c r="AL32" s="12">
        <v>589</v>
      </c>
      <c r="AS32" s="12">
        <v>16</v>
      </c>
      <c r="AT32" s="12">
        <v>396</v>
      </c>
      <c r="AU32" s="12">
        <v>241</v>
      </c>
      <c r="AV32" s="12">
        <v>2126</v>
      </c>
      <c r="AW32" s="12">
        <v>463</v>
      </c>
    </row>
    <row r="33" spans="1:73" x14ac:dyDescent="0.15">
      <c r="A33" s="12">
        <f t="shared" si="10"/>
        <v>5</v>
      </c>
      <c r="B33" s="12">
        <v>1</v>
      </c>
      <c r="C33" s="12">
        <v>4</v>
      </c>
      <c r="D33" s="12">
        <v>24</v>
      </c>
      <c r="F33" s="12">
        <v>17</v>
      </c>
      <c r="G33" s="12">
        <f t="shared" si="6"/>
        <v>2454</v>
      </c>
      <c r="L33" s="12">
        <v>16</v>
      </c>
      <c r="M33" s="12">
        <v>769</v>
      </c>
      <c r="N33" s="12">
        <v>225</v>
      </c>
      <c r="O33" s="12">
        <v>2865</v>
      </c>
      <c r="P33" s="12">
        <v>945</v>
      </c>
      <c r="W33" s="12">
        <v>16</v>
      </c>
      <c r="X33" s="12">
        <v>449</v>
      </c>
      <c r="Y33" s="12">
        <v>161</v>
      </c>
      <c r="Z33" s="12">
        <v>1967</v>
      </c>
      <c r="AA33" s="12">
        <v>457</v>
      </c>
      <c r="AH33" s="12">
        <v>17</v>
      </c>
      <c r="AI33" s="12">
        <v>514</v>
      </c>
      <c r="AJ33" s="12">
        <v>193</v>
      </c>
      <c r="AK33" s="12">
        <v>2201</v>
      </c>
      <c r="AL33" s="12">
        <v>589</v>
      </c>
      <c r="AS33" s="12">
        <v>16</v>
      </c>
      <c r="AT33" s="12">
        <v>396</v>
      </c>
      <c r="AU33" s="12">
        <v>241</v>
      </c>
      <c r="AV33" s="12">
        <v>2126</v>
      </c>
      <c r="AW33" s="12">
        <v>463</v>
      </c>
    </row>
    <row r="34" spans="1:73" x14ac:dyDescent="0.15">
      <c r="A34" s="12">
        <f t="shared" ref="A34:A38" si="11">D34-19</f>
        <v>6</v>
      </c>
      <c r="B34" s="12">
        <v>1</v>
      </c>
      <c r="C34" s="12">
        <v>4</v>
      </c>
      <c r="D34" s="12">
        <v>25</v>
      </c>
      <c r="F34" s="19">
        <v>17</v>
      </c>
      <c r="G34" s="12">
        <f t="shared" si="6"/>
        <v>2454</v>
      </c>
      <c r="L34" s="12">
        <v>16</v>
      </c>
      <c r="M34" s="12">
        <v>769</v>
      </c>
      <c r="N34" s="12">
        <v>225</v>
      </c>
      <c r="O34" s="12">
        <v>2865</v>
      </c>
      <c r="P34" s="12">
        <v>945</v>
      </c>
      <c r="W34" s="12">
        <v>16</v>
      </c>
      <c r="X34" s="12">
        <v>449</v>
      </c>
      <c r="Y34" s="12">
        <v>161</v>
      </c>
      <c r="Z34" s="12">
        <v>1967</v>
      </c>
      <c r="AA34" s="12">
        <v>457</v>
      </c>
      <c r="AH34" s="12">
        <v>17</v>
      </c>
      <c r="AI34" s="12">
        <v>514</v>
      </c>
      <c r="AJ34" s="12">
        <v>193</v>
      </c>
      <c r="AK34" s="12">
        <v>2201</v>
      </c>
      <c r="AL34" s="12">
        <v>589</v>
      </c>
      <c r="AS34" s="12">
        <v>16</v>
      </c>
      <c r="AT34" s="12">
        <v>396</v>
      </c>
      <c r="AU34" s="12">
        <v>241</v>
      </c>
      <c r="AV34" s="12">
        <v>2126</v>
      </c>
      <c r="AW34" s="12">
        <v>463</v>
      </c>
    </row>
    <row r="35" spans="1:73" x14ac:dyDescent="0.15">
      <c r="A35" s="12">
        <f t="shared" ref="A35" si="12">D35-19</f>
        <v>6</v>
      </c>
      <c r="B35" s="12">
        <v>1</v>
      </c>
      <c r="C35" s="12">
        <v>4</v>
      </c>
      <c r="D35" s="12">
        <v>25</v>
      </c>
      <c r="F35" s="19">
        <v>18</v>
      </c>
      <c r="G35" s="12">
        <f t="shared" si="6"/>
        <v>2454</v>
      </c>
      <c r="H35" s="14" t="s">
        <v>309</v>
      </c>
      <c r="I35" s="17" t="s">
        <v>307</v>
      </c>
      <c r="L35" s="12">
        <v>16</v>
      </c>
      <c r="M35" s="12">
        <v>769</v>
      </c>
      <c r="N35" s="12">
        <v>225</v>
      </c>
      <c r="O35" s="12">
        <v>2865</v>
      </c>
      <c r="P35" s="12">
        <v>945</v>
      </c>
      <c r="W35" s="12">
        <v>16</v>
      </c>
      <c r="X35" s="12">
        <v>449</v>
      </c>
      <c r="Y35" s="12">
        <v>161</v>
      </c>
      <c r="Z35" s="12">
        <v>1967</v>
      </c>
      <c r="AA35" s="12">
        <v>457</v>
      </c>
      <c r="AH35" s="12">
        <v>17</v>
      </c>
      <c r="AI35" s="12">
        <v>514</v>
      </c>
      <c r="AJ35" s="12">
        <v>193</v>
      </c>
      <c r="AK35" s="12">
        <v>2201</v>
      </c>
      <c r="AL35" s="12">
        <v>589</v>
      </c>
      <c r="AS35" s="12">
        <v>16</v>
      </c>
      <c r="AT35" s="12">
        <v>396</v>
      </c>
      <c r="AU35" s="12">
        <v>241</v>
      </c>
      <c r="AV35" s="12">
        <v>2126</v>
      </c>
      <c r="AW35" s="12">
        <v>463</v>
      </c>
    </row>
    <row r="36" spans="1:73" x14ac:dyDescent="0.15">
      <c r="A36" s="12">
        <f t="shared" si="11"/>
        <v>6</v>
      </c>
      <c r="B36" s="12">
        <v>1</v>
      </c>
      <c r="C36" s="12">
        <v>4</v>
      </c>
      <c r="D36" s="12">
        <v>25</v>
      </c>
      <c r="F36" s="12">
        <v>19</v>
      </c>
      <c r="G36" s="12">
        <f t="shared" si="6"/>
        <v>2454</v>
      </c>
      <c r="I36" s="17" t="s">
        <v>310</v>
      </c>
      <c r="L36" s="12">
        <v>16</v>
      </c>
      <c r="M36" s="12">
        <v>769</v>
      </c>
      <c r="N36" s="12">
        <v>225</v>
      </c>
      <c r="O36" s="12">
        <v>2865</v>
      </c>
      <c r="P36" s="12">
        <v>945</v>
      </c>
      <c r="W36" s="12">
        <v>16</v>
      </c>
      <c r="X36" s="12">
        <v>449</v>
      </c>
      <c r="Y36" s="12">
        <v>161</v>
      </c>
      <c r="Z36" s="12">
        <v>1967</v>
      </c>
      <c r="AA36" s="12">
        <v>457</v>
      </c>
      <c r="AH36" s="12">
        <v>17</v>
      </c>
      <c r="AI36" s="12">
        <v>514</v>
      </c>
      <c r="AJ36" s="12">
        <v>193</v>
      </c>
      <c r="AK36" s="12">
        <v>2201</v>
      </c>
      <c r="AL36" s="12">
        <v>589</v>
      </c>
      <c r="AS36" s="12">
        <v>16</v>
      </c>
      <c r="AT36" s="12">
        <v>396</v>
      </c>
      <c r="AU36" s="12">
        <v>241</v>
      </c>
      <c r="AV36" s="12">
        <v>2126</v>
      </c>
      <c r="AW36" s="12">
        <v>463</v>
      </c>
    </row>
    <row r="37" spans="1:73" x14ac:dyDescent="0.15">
      <c r="A37" s="12">
        <f t="shared" si="11"/>
        <v>7</v>
      </c>
      <c r="B37" s="12">
        <v>1</v>
      </c>
      <c r="C37" s="12">
        <v>4</v>
      </c>
      <c r="D37" s="12">
        <v>26</v>
      </c>
      <c r="F37" s="12">
        <v>19</v>
      </c>
      <c r="G37" s="12">
        <f t="shared" si="6"/>
        <v>2686</v>
      </c>
      <c r="L37" s="12">
        <v>16</v>
      </c>
      <c r="M37" s="12">
        <v>769</v>
      </c>
      <c r="N37" s="12">
        <v>225</v>
      </c>
      <c r="O37" s="12">
        <v>2865</v>
      </c>
      <c r="P37" s="12">
        <v>945</v>
      </c>
      <c r="Q37" s="14" t="s">
        <v>311</v>
      </c>
      <c r="R37" s="12">
        <v>891</v>
      </c>
      <c r="S37" s="12">
        <v>269</v>
      </c>
      <c r="T37" s="12">
        <v>3423</v>
      </c>
      <c r="U37" s="12">
        <v>1066</v>
      </c>
      <c r="W37" s="12">
        <v>16</v>
      </c>
      <c r="X37" s="12">
        <v>449</v>
      </c>
      <c r="Y37" s="12">
        <v>161</v>
      </c>
      <c r="Z37" s="12">
        <v>1967</v>
      </c>
      <c r="AA37" s="12">
        <v>457</v>
      </c>
      <c r="AH37" s="12">
        <v>17</v>
      </c>
      <c r="AI37" s="12">
        <v>514</v>
      </c>
      <c r="AJ37" s="12">
        <v>193</v>
      </c>
      <c r="AK37" s="12">
        <v>2201</v>
      </c>
      <c r="AL37" s="12">
        <v>589</v>
      </c>
      <c r="AM37" s="14" t="s">
        <v>311</v>
      </c>
      <c r="AN37" s="12">
        <v>628</v>
      </c>
      <c r="AO37" s="12">
        <v>236</v>
      </c>
      <c r="AP37" s="12">
        <v>2751</v>
      </c>
      <c r="AQ37" s="12">
        <v>700</v>
      </c>
      <c r="AS37" s="12">
        <v>16</v>
      </c>
      <c r="AT37" s="12">
        <v>396</v>
      </c>
      <c r="AU37" s="12">
        <v>241</v>
      </c>
      <c r="AV37" s="12">
        <v>2126</v>
      </c>
      <c r="AW37" s="12">
        <v>463</v>
      </c>
    </row>
    <row r="38" spans="1:73" x14ac:dyDescent="0.15">
      <c r="A38" s="12">
        <f t="shared" si="11"/>
        <v>8</v>
      </c>
      <c r="B38" s="12">
        <v>1</v>
      </c>
      <c r="C38" s="12">
        <v>4</v>
      </c>
      <c r="D38" s="12">
        <v>27</v>
      </c>
      <c r="F38" s="19">
        <v>19</v>
      </c>
      <c r="G38" s="12">
        <f t="shared" si="6"/>
        <v>2686</v>
      </c>
      <c r="H38" s="14"/>
      <c r="I38" s="17"/>
      <c r="L38" s="12">
        <v>16</v>
      </c>
      <c r="M38" s="12">
        <v>891</v>
      </c>
      <c r="N38" s="12">
        <v>269</v>
      </c>
      <c r="O38" s="12">
        <v>3423</v>
      </c>
      <c r="P38" s="12">
        <v>1066</v>
      </c>
      <c r="Q38" s="14"/>
      <c r="W38" s="12">
        <v>16</v>
      </c>
      <c r="X38" s="12">
        <v>449</v>
      </c>
      <c r="Y38" s="12">
        <v>161</v>
      </c>
      <c r="Z38" s="12">
        <v>1967</v>
      </c>
      <c r="AA38" s="12">
        <v>457</v>
      </c>
      <c r="AH38" s="12">
        <v>17</v>
      </c>
      <c r="AI38" s="12">
        <v>628</v>
      </c>
      <c r="AJ38" s="12">
        <v>236</v>
      </c>
      <c r="AK38" s="12">
        <v>2751</v>
      </c>
      <c r="AL38" s="12">
        <v>700</v>
      </c>
      <c r="AM38" s="14"/>
      <c r="AS38" s="12">
        <v>16</v>
      </c>
      <c r="AT38" s="12">
        <v>396</v>
      </c>
      <c r="AU38" s="12">
        <v>241</v>
      </c>
      <c r="AV38" s="12">
        <v>2126</v>
      </c>
      <c r="AW38" s="12">
        <v>463</v>
      </c>
    </row>
    <row r="39" spans="1:73" x14ac:dyDescent="0.15">
      <c r="A39" s="12">
        <f t="shared" ref="A39" si="13">D39-19</f>
        <v>8</v>
      </c>
      <c r="B39" s="12">
        <v>1</v>
      </c>
      <c r="C39" s="12">
        <v>4</v>
      </c>
      <c r="D39" s="12">
        <v>27</v>
      </c>
      <c r="F39" s="12">
        <v>21</v>
      </c>
      <c r="G39" s="12">
        <f t="shared" si="6"/>
        <v>2686</v>
      </c>
      <c r="H39" s="14" t="s">
        <v>313</v>
      </c>
      <c r="I39" s="17" t="s">
        <v>312</v>
      </c>
      <c r="L39" s="12">
        <v>16</v>
      </c>
      <c r="M39" s="12">
        <v>891</v>
      </c>
      <c r="N39" s="12">
        <v>269</v>
      </c>
      <c r="O39" s="12">
        <v>3423</v>
      </c>
      <c r="P39" s="12">
        <v>1066</v>
      </c>
      <c r="Q39" s="14"/>
      <c r="W39" s="12">
        <v>16</v>
      </c>
      <c r="X39" s="12">
        <v>449</v>
      </c>
      <c r="Y39" s="12">
        <v>161</v>
      </c>
      <c r="Z39" s="12">
        <v>1967</v>
      </c>
      <c r="AA39" s="12">
        <v>457</v>
      </c>
      <c r="AH39" s="12">
        <v>17</v>
      </c>
      <c r="AI39" s="12">
        <v>628</v>
      </c>
      <c r="AJ39" s="12">
        <v>236</v>
      </c>
      <c r="AK39" s="12">
        <v>2751</v>
      </c>
      <c r="AL39" s="12">
        <v>700</v>
      </c>
      <c r="AM39" s="14"/>
      <c r="AS39" s="12">
        <v>16</v>
      </c>
      <c r="AT39" s="12">
        <v>396</v>
      </c>
      <c r="AU39" s="12">
        <v>241</v>
      </c>
      <c r="AV39" s="12">
        <v>2126</v>
      </c>
      <c r="AW39" s="12">
        <v>463</v>
      </c>
    </row>
    <row r="40" spans="1:73" x14ac:dyDescent="0.15">
      <c r="A40" s="12">
        <f t="shared" ref="A40" si="14">D40-19</f>
        <v>8</v>
      </c>
      <c r="B40" s="12">
        <v>1</v>
      </c>
      <c r="C40" s="12">
        <v>4</v>
      </c>
      <c r="D40" s="12">
        <v>27</v>
      </c>
      <c r="F40" s="12">
        <v>21</v>
      </c>
      <c r="G40" s="12">
        <f t="shared" si="6"/>
        <v>2686</v>
      </c>
      <c r="H40" s="14"/>
      <c r="I40" s="17"/>
      <c r="L40" s="12">
        <v>16</v>
      </c>
      <c r="M40" s="12">
        <v>891</v>
      </c>
      <c r="N40" s="12">
        <v>269</v>
      </c>
      <c r="O40" s="12">
        <v>3423</v>
      </c>
      <c r="P40" s="12">
        <v>1066</v>
      </c>
      <c r="Q40" s="14"/>
      <c r="R40" s="14" t="s">
        <v>308</v>
      </c>
      <c r="W40" s="12">
        <v>16</v>
      </c>
      <c r="X40" s="12">
        <v>449</v>
      </c>
      <c r="Y40" s="12">
        <v>161</v>
      </c>
      <c r="Z40" s="12">
        <v>1967</v>
      </c>
      <c r="AA40" s="12">
        <v>457</v>
      </c>
      <c r="AC40" s="14" t="s">
        <v>308</v>
      </c>
      <c r="AH40" s="12">
        <v>17</v>
      </c>
      <c r="AI40" s="12">
        <v>628</v>
      </c>
      <c r="AJ40" s="12">
        <v>236</v>
      </c>
      <c r="AK40" s="12">
        <v>2751</v>
      </c>
      <c r="AL40" s="12">
        <v>700</v>
      </c>
      <c r="AM40" s="14"/>
      <c r="AN40" s="14" t="s">
        <v>308</v>
      </c>
      <c r="AS40" s="12">
        <v>16</v>
      </c>
      <c r="AT40" s="12">
        <v>396</v>
      </c>
      <c r="AU40" s="12">
        <v>241</v>
      </c>
      <c r="AV40" s="12">
        <v>2126</v>
      </c>
      <c r="AW40" s="12">
        <v>463</v>
      </c>
      <c r="AY40" s="14" t="s">
        <v>308</v>
      </c>
      <c r="BJ40" s="14"/>
      <c r="BU40" s="14"/>
    </row>
    <row r="41" spans="1:73" x14ac:dyDescent="0.15">
      <c r="A41" s="12">
        <f t="shared" ref="A41" si="15">D41-19</f>
        <v>8</v>
      </c>
      <c r="B41" s="12">
        <v>1</v>
      </c>
      <c r="C41" s="12">
        <v>4</v>
      </c>
      <c r="D41" s="12">
        <v>27</v>
      </c>
      <c r="F41" s="12">
        <v>21</v>
      </c>
      <c r="G41" s="12">
        <f t="shared" si="6"/>
        <v>3142</v>
      </c>
      <c r="H41" s="14"/>
      <c r="I41" s="17"/>
      <c r="L41" s="12">
        <v>21</v>
      </c>
      <c r="M41" s="12">
        <v>988</v>
      </c>
      <c r="N41" s="12">
        <v>336</v>
      </c>
      <c r="O41" s="12">
        <v>4271</v>
      </c>
      <c r="P41" s="12">
        <v>1211</v>
      </c>
      <c r="Q41" s="14" t="s">
        <v>314</v>
      </c>
      <c r="R41" s="12">
        <v>165</v>
      </c>
      <c r="S41" s="12">
        <v>54</v>
      </c>
      <c r="T41" s="12">
        <f>405+270</f>
        <v>675</v>
      </c>
      <c r="W41" s="12">
        <v>16</v>
      </c>
      <c r="X41" s="12">
        <v>548</v>
      </c>
      <c r="Y41" s="12">
        <v>194</v>
      </c>
      <c r="Z41" s="12">
        <v>2372</v>
      </c>
      <c r="AA41" s="12">
        <v>544</v>
      </c>
      <c r="AB41" s="14" t="s">
        <v>314</v>
      </c>
      <c r="AC41" s="12">
        <v>165</v>
      </c>
      <c r="AD41" s="12">
        <v>54</v>
      </c>
      <c r="AE41" s="12">
        <f>405+270</f>
        <v>675</v>
      </c>
      <c r="AH41" s="12">
        <v>20</v>
      </c>
      <c r="AI41" s="12">
        <v>762</v>
      </c>
      <c r="AJ41" s="12">
        <v>289</v>
      </c>
      <c r="AK41" s="12">
        <v>3417</v>
      </c>
      <c r="AL41" s="12">
        <v>834</v>
      </c>
      <c r="AN41" s="12">
        <v>150</v>
      </c>
      <c r="AO41" s="12">
        <v>60</v>
      </c>
      <c r="AP41" s="12">
        <v>750</v>
      </c>
      <c r="AS41" s="12">
        <v>16</v>
      </c>
      <c r="AT41" s="12">
        <v>477</v>
      </c>
      <c r="AU41" s="12">
        <v>281</v>
      </c>
      <c r="AV41" s="12">
        <v>2621</v>
      </c>
      <c r="AW41" s="12">
        <v>553</v>
      </c>
      <c r="AY41" s="12">
        <v>135</v>
      </c>
      <c r="AZ41" s="12">
        <v>66</v>
      </c>
      <c r="BA41" s="12">
        <f>495+165*2</f>
        <v>825</v>
      </c>
    </row>
    <row r="42" spans="1:73" ht="12.75" customHeight="1" x14ac:dyDescent="0.15">
      <c r="A42" s="12">
        <f t="shared" ref="A42" si="16">D42-19</f>
        <v>8</v>
      </c>
      <c r="B42" s="12">
        <v>1</v>
      </c>
      <c r="C42" s="12">
        <v>4</v>
      </c>
      <c r="D42" s="12">
        <v>27</v>
      </c>
      <c r="F42" s="12">
        <v>21</v>
      </c>
      <c r="G42" s="12">
        <f t="shared" si="6"/>
        <v>3269</v>
      </c>
      <c r="H42" s="14"/>
      <c r="I42" s="17"/>
      <c r="L42" s="12">
        <v>21</v>
      </c>
      <c r="M42" s="12">
        <v>988</v>
      </c>
      <c r="N42" s="12">
        <v>336</v>
      </c>
      <c r="O42" s="12">
        <v>4271</v>
      </c>
      <c r="P42" s="12">
        <v>1211</v>
      </c>
      <c r="W42" s="12">
        <v>16</v>
      </c>
      <c r="X42" s="12">
        <v>548</v>
      </c>
      <c r="Y42" s="12">
        <v>194</v>
      </c>
      <c r="Z42" s="12">
        <v>2372</v>
      </c>
      <c r="AA42" s="12">
        <v>544</v>
      </c>
      <c r="AB42" s="14" t="s">
        <v>281</v>
      </c>
      <c r="AC42" s="12">
        <v>662</v>
      </c>
      <c r="AD42" s="12">
        <v>239</v>
      </c>
      <c r="AE42" s="12">
        <v>2950</v>
      </c>
      <c r="AF42" s="12">
        <v>671</v>
      </c>
      <c r="AH42" s="12">
        <v>20</v>
      </c>
      <c r="AI42" s="12">
        <v>762</v>
      </c>
      <c r="AJ42" s="12">
        <v>289</v>
      </c>
      <c r="AK42" s="12">
        <v>3417</v>
      </c>
      <c r="AL42" s="12">
        <v>834</v>
      </c>
      <c r="AS42" s="12">
        <v>16</v>
      </c>
      <c r="AT42" s="12">
        <v>477</v>
      </c>
      <c r="AU42" s="12">
        <v>281</v>
      </c>
      <c r="AV42" s="12">
        <v>2621</v>
      </c>
      <c r="AW42" s="12">
        <v>553</v>
      </c>
    </row>
    <row r="43" spans="1:73" x14ac:dyDescent="0.15">
      <c r="A43" s="12">
        <f>D43-27</f>
        <v>1</v>
      </c>
      <c r="B43" s="12">
        <v>1</v>
      </c>
      <c r="C43" s="12">
        <v>5</v>
      </c>
      <c r="D43" s="12">
        <v>28</v>
      </c>
      <c r="E43" s="12">
        <v>20</v>
      </c>
      <c r="F43" s="19">
        <v>21</v>
      </c>
      <c r="G43" s="12">
        <f t="shared" si="6"/>
        <v>0</v>
      </c>
    </row>
    <row r="44" spans="1:73" x14ac:dyDescent="0.15">
      <c r="A44" s="12">
        <f t="shared" ref="A44:A54" si="17">D44-27</f>
        <v>2</v>
      </c>
      <c r="B44" s="12">
        <v>1</v>
      </c>
      <c r="C44" s="12">
        <v>5</v>
      </c>
      <c r="D44" s="12">
        <v>29</v>
      </c>
      <c r="F44" s="19">
        <v>22</v>
      </c>
      <c r="G44" s="12">
        <f t="shared" si="6"/>
        <v>0</v>
      </c>
      <c r="H44" s="14" t="s">
        <v>316</v>
      </c>
      <c r="I44" s="17" t="s">
        <v>307</v>
      </c>
    </row>
    <row r="45" spans="1:73" x14ac:dyDescent="0.15">
      <c r="A45" s="12">
        <f t="shared" si="17"/>
        <v>3</v>
      </c>
      <c r="B45" s="12">
        <v>1</v>
      </c>
      <c r="C45" s="12">
        <v>5</v>
      </c>
      <c r="D45" s="12">
        <v>30</v>
      </c>
      <c r="F45" s="19">
        <v>23</v>
      </c>
      <c r="G45" s="12">
        <f t="shared" si="6"/>
        <v>3552</v>
      </c>
      <c r="I45" s="17" t="s">
        <v>310</v>
      </c>
      <c r="L45" s="12">
        <v>21</v>
      </c>
      <c r="M45" s="12">
        <v>1275</v>
      </c>
      <c r="N45" s="12">
        <v>438</v>
      </c>
      <c r="O45" s="12">
        <v>5579</v>
      </c>
      <c r="P45" s="12">
        <v>1494</v>
      </c>
      <c r="Q45" s="14" t="s">
        <v>317</v>
      </c>
      <c r="W45" s="12">
        <v>16</v>
      </c>
      <c r="X45" s="12">
        <v>662</v>
      </c>
      <c r="Y45" s="12">
        <v>239</v>
      </c>
      <c r="Z45" s="12">
        <v>2950</v>
      </c>
      <c r="AA45" s="12">
        <v>671</v>
      </c>
      <c r="AH45" s="12">
        <v>20</v>
      </c>
      <c r="AI45" s="12">
        <v>762</v>
      </c>
      <c r="AJ45" s="12">
        <v>289</v>
      </c>
      <c r="AK45" s="12">
        <v>3417</v>
      </c>
      <c r="AL45" s="12">
        <v>834</v>
      </c>
      <c r="AS45" s="12">
        <v>16</v>
      </c>
      <c r="AT45" s="12">
        <v>477</v>
      </c>
      <c r="AU45" s="12">
        <v>281</v>
      </c>
      <c r="AV45" s="12">
        <v>2621</v>
      </c>
      <c r="AW45" s="12">
        <v>553</v>
      </c>
    </row>
    <row r="46" spans="1:73" x14ac:dyDescent="0.15">
      <c r="A46" s="12">
        <f t="shared" si="17"/>
        <v>4</v>
      </c>
      <c r="B46" s="12">
        <v>1</v>
      </c>
      <c r="C46" s="12">
        <v>5</v>
      </c>
      <c r="D46" s="12">
        <v>31</v>
      </c>
      <c r="F46" s="19">
        <v>24</v>
      </c>
      <c r="G46" s="12">
        <f t="shared" si="6"/>
        <v>0</v>
      </c>
      <c r="H46" s="14" t="s">
        <v>318</v>
      </c>
      <c r="I46" s="17" t="s">
        <v>310</v>
      </c>
      <c r="R46" s="14" t="s">
        <v>308</v>
      </c>
      <c r="AC46" s="14" t="s">
        <v>308</v>
      </c>
      <c r="AN46" s="14" t="s">
        <v>308</v>
      </c>
      <c r="AY46" s="14" t="s">
        <v>308</v>
      </c>
      <c r="BJ46" s="14" t="s">
        <v>308</v>
      </c>
      <c r="BU46" s="14"/>
    </row>
    <row r="47" spans="1:73" x14ac:dyDescent="0.15">
      <c r="A47" s="12">
        <f t="shared" si="17"/>
        <v>5</v>
      </c>
      <c r="B47" s="12">
        <v>1</v>
      </c>
      <c r="C47" s="12">
        <v>5</v>
      </c>
      <c r="D47" s="12">
        <v>32</v>
      </c>
      <c r="F47" s="12">
        <v>25</v>
      </c>
      <c r="G47" s="12">
        <f t="shared" si="6"/>
        <v>5652</v>
      </c>
      <c r="I47" s="17" t="s">
        <v>319</v>
      </c>
      <c r="L47" s="12">
        <v>24</v>
      </c>
      <c r="M47" s="12">
        <v>1485</v>
      </c>
      <c r="N47" s="12">
        <v>462</v>
      </c>
      <c r="O47" s="12">
        <v>6089</v>
      </c>
      <c r="P47" s="12">
        <v>1641</v>
      </c>
      <c r="Q47" s="14" t="s">
        <v>324</v>
      </c>
      <c r="R47" s="12">
        <v>308</v>
      </c>
      <c r="S47" s="12">
        <v>54</v>
      </c>
      <c r="T47" s="12">
        <f>405+270</f>
        <v>675</v>
      </c>
      <c r="W47" s="12">
        <v>16</v>
      </c>
      <c r="X47" s="12">
        <v>662</v>
      </c>
      <c r="Y47" s="12">
        <v>239</v>
      </c>
      <c r="Z47" s="12">
        <v>2950</v>
      </c>
      <c r="AA47" s="12">
        <v>671</v>
      </c>
      <c r="AC47" s="12">
        <v>165</v>
      </c>
      <c r="AD47" s="12">
        <v>54</v>
      </c>
      <c r="AE47" s="12">
        <f>405+270</f>
        <v>675</v>
      </c>
      <c r="AH47" s="12">
        <v>20</v>
      </c>
      <c r="AI47" s="12">
        <v>1019</v>
      </c>
      <c r="AJ47" s="12">
        <v>386</v>
      </c>
      <c r="AK47" s="12">
        <v>4660</v>
      </c>
      <c r="AL47" s="12">
        <v>1085</v>
      </c>
      <c r="AM47" s="14" t="s">
        <v>317</v>
      </c>
      <c r="AN47" s="12">
        <v>150</v>
      </c>
      <c r="AO47" s="12">
        <v>60</v>
      </c>
      <c r="AP47" s="12">
        <v>750</v>
      </c>
      <c r="AS47" s="12">
        <v>16</v>
      </c>
      <c r="AT47" s="12">
        <v>477</v>
      </c>
      <c r="AU47" s="12">
        <v>281</v>
      </c>
      <c r="AV47" s="12">
        <v>2621</v>
      </c>
      <c r="AW47" s="12">
        <v>553</v>
      </c>
      <c r="AY47" s="12">
        <v>135</v>
      </c>
      <c r="AZ47" s="12">
        <v>66</v>
      </c>
      <c r="BA47" s="12">
        <f>495+165*2</f>
        <v>825</v>
      </c>
      <c r="BD47" s="12">
        <v>25</v>
      </c>
      <c r="BE47" s="12">
        <v>1656</v>
      </c>
      <c r="BF47" s="12">
        <v>566</v>
      </c>
      <c r="BG47" s="12">
        <v>6545</v>
      </c>
      <c r="BH47" s="12">
        <v>1702</v>
      </c>
      <c r="BI47" s="26" t="s">
        <v>473</v>
      </c>
      <c r="BJ47" s="12">
        <v>150</v>
      </c>
      <c r="BK47" s="12">
        <v>60</v>
      </c>
      <c r="BL47" s="12">
        <v>750</v>
      </c>
      <c r="BT47" s="26"/>
    </row>
    <row r="48" spans="1:73" x14ac:dyDescent="0.15">
      <c r="A48" s="12">
        <f t="shared" ref="A48" si="18">D48-27</f>
        <v>5</v>
      </c>
      <c r="B48" s="15">
        <v>1</v>
      </c>
      <c r="C48" s="12">
        <v>5</v>
      </c>
      <c r="D48" s="12">
        <v>32</v>
      </c>
      <c r="F48" s="12">
        <v>25</v>
      </c>
      <c r="G48" s="12">
        <f t="shared" si="6"/>
        <v>5652</v>
      </c>
      <c r="I48" s="17" t="s">
        <v>325</v>
      </c>
      <c r="L48" s="12">
        <v>24</v>
      </c>
      <c r="M48" s="12">
        <v>1485</v>
      </c>
      <c r="N48" s="12">
        <v>462</v>
      </c>
      <c r="O48" s="12">
        <v>6089</v>
      </c>
      <c r="P48" s="12">
        <v>1641</v>
      </c>
      <c r="Q48" s="14"/>
      <c r="W48" s="12">
        <v>16</v>
      </c>
      <c r="X48" s="12">
        <v>662</v>
      </c>
      <c r="Y48" s="12">
        <v>239</v>
      </c>
      <c r="Z48" s="12">
        <v>2950</v>
      </c>
      <c r="AA48" s="12">
        <v>671</v>
      </c>
      <c r="AH48" s="12">
        <v>20</v>
      </c>
      <c r="AI48" s="12">
        <v>1019</v>
      </c>
      <c r="AJ48" s="12">
        <v>386</v>
      </c>
      <c r="AK48" s="12">
        <v>4660</v>
      </c>
      <c r="AL48" s="12">
        <v>1085</v>
      </c>
      <c r="AM48" s="14"/>
      <c r="AS48" s="12">
        <v>16</v>
      </c>
      <c r="AT48" s="12">
        <v>477</v>
      </c>
      <c r="AU48" s="12">
        <v>281</v>
      </c>
      <c r="AV48" s="12">
        <v>2621</v>
      </c>
      <c r="AW48" s="12">
        <v>553</v>
      </c>
      <c r="BD48" s="12">
        <v>25</v>
      </c>
      <c r="BE48" s="12">
        <v>1656</v>
      </c>
      <c r="BF48" s="12">
        <v>566</v>
      </c>
      <c r="BG48" s="12">
        <v>6545</v>
      </c>
      <c r="BH48" s="12">
        <v>1702</v>
      </c>
      <c r="BU48" s="14" t="s">
        <v>308</v>
      </c>
    </row>
    <row r="49" spans="1:75" x14ac:dyDescent="0.15">
      <c r="A49" s="12">
        <f t="shared" si="17"/>
        <v>5</v>
      </c>
      <c r="B49" s="19">
        <v>2</v>
      </c>
      <c r="C49" s="12">
        <v>5</v>
      </c>
      <c r="D49" s="12">
        <v>32</v>
      </c>
      <c r="F49" s="19">
        <v>25</v>
      </c>
      <c r="G49" s="12">
        <f t="shared" si="6"/>
        <v>6624</v>
      </c>
      <c r="H49" s="14"/>
      <c r="I49" s="25" t="s">
        <v>472</v>
      </c>
      <c r="L49" s="12">
        <v>24</v>
      </c>
      <c r="M49" s="12">
        <v>1485</v>
      </c>
      <c r="N49" s="12">
        <v>462</v>
      </c>
      <c r="O49" s="12">
        <v>6089</v>
      </c>
      <c r="P49" s="12">
        <v>1641</v>
      </c>
      <c r="Q49" s="14"/>
      <c r="W49" s="12">
        <v>16</v>
      </c>
      <c r="X49" s="12">
        <v>662</v>
      </c>
      <c r="Y49" s="12">
        <v>239</v>
      </c>
      <c r="Z49" s="12">
        <v>2950</v>
      </c>
      <c r="AA49" s="12">
        <v>671</v>
      </c>
      <c r="AH49" s="12">
        <v>20</v>
      </c>
      <c r="AI49" s="12">
        <v>1019</v>
      </c>
      <c r="AJ49" s="12">
        <v>386</v>
      </c>
      <c r="AK49" s="12">
        <v>4660</v>
      </c>
      <c r="AL49" s="12">
        <v>1085</v>
      </c>
      <c r="AS49" s="12">
        <v>16</v>
      </c>
      <c r="AT49" s="12">
        <v>477</v>
      </c>
      <c r="AU49" s="12">
        <v>281</v>
      </c>
      <c r="AV49" s="12">
        <v>2621</v>
      </c>
      <c r="AW49" s="12">
        <v>553</v>
      </c>
      <c r="BD49" s="12">
        <v>25</v>
      </c>
      <c r="BE49" s="12">
        <v>1656</v>
      </c>
      <c r="BF49" s="12">
        <v>566</v>
      </c>
      <c r="BG49" s="12">
        <v>6545</v>
      </c>
      <c r="BH49" s="12">
        <v>1702</v>
      </c>
      <c r="BO49" s="12">
        <v>14</v>
      </c>
      <c r="BP49" s="12">
        <v>611</v>
      </c>
      <c r="BQ49" s="12">
        <v>474</v>
      </c>
      <c r="BR49" s="12">
        <v>4003</v>
      </c>
      <c r="BS49" s="12">
        <v>972</v>
      </c>
      <c r="BT49" s="26" t="s">
        <v>475</v>
      </c>
      <c r="BU49" s="12">
        <v>135</v>
      </c>
      <c r="BV49" s="12">
        <v>66</v>
      </c>
      <c r="BW49" s="12">
        <f>495+165*2</f>
        <v>825</v>
      </c>
    </row>
    <row r="50" spans="1:75" x14ac:dyDescent="0.15">
      <c r="A50" s="12">
        <f t="shared" si="17"/>
        <v>6</v>
      </c>
      <c r="B50" s="12">
        <v>2</v>
      </c>
      <c r="C50" s="12">
        <v>5</v>
      </c>
      <c r="D50" s="12">
        <v>33</v>
      </c>
      <c r="F50" s="19">
        <v>26</v>
      </c>
      <c r="G50" s="12">
        <f t="shared" si="6"/>
        <v>6624</v>
      </c>
      <c r="H50" s="26" t="s">
        <v>488</v>
      </c>
      <c r="L50" s="12">
        <v>24</v>
      </c>
      <c r="M50" s="12">
        <v>1485</v>
      </c>
      <c r="N50" s="12">
        <v>462</v>
      </c>
      <c r="O50" s="12">
        <v>6089</v>
      </c>
      <c r="P50" s="12">
        <v>1641</v>
      </c>
      <c r="Q50" s="14"/>
      <c r="W50" s="12">
        <v>16</v>
      </c>
      <c r="X50" s="12">
        <v>662</v>
      </c>
      <c r="Y50" s="12">
        <v>239</v>
      </c>
      <c r="Z50" s="12">
        <v>2950</v>
      </c>
      <c r="AA50" s="12">
        <v>671</v>
      </c>
      <c r="AH50" s="12">
        <v>20</v>
      </c>
      <c r="AI50" s="12">
        <v>1019</v>
      </c>
      <c r="AJ50" s="12">
        <v>386</v>
      </c>
      <c r="AK50" s="12">
        <v>4660</v>
      </c>
      <c r="AL50" s="12">
        <v>1085</v>
      </c>
      <c r="AS50" s="12">
        <v>16</v>
      </c>
      <c r="AT50" s="12">
        <v>477</v>
      </c>
      <c r="AU50" s="12">
        <v>281</v>
      </c>
      <c r="AV50" s="12">
        <v>2621</v>
      </c>
      <c r="AW50" s="12">
        <v>553</v>
      </c>
      <c r="BD50" s="12">
        <v>25</v>
      </c>
      <c r="BE50" s="12">
        <v>1656</v>
      </c>
      <c r="BF50" s="12">
        <v>566</v>
      </c>
      <c r="BG50" s="12">
        <v>6545</v>
      </c>
      <c r="BH50" s="12">
        <v>1702</v>
      </c>
      <c r="BO50" s="12">
        <v>14</v>
      </c>
      <c r="BP50" s="12">
        <v>611</v>
      </c>
      <c r="BQ50" s="12">
        <v>474</v>
      </c>
      <c r="BR50" s="12">
        <v>4003</v>
      </c>
      <c r="BS50" s="12">
        <v>972</v>
      </c>
    </row>
    <row r="51" spans="1:75" x14ac:dyDescent="0.15">
      <c r="A51" s="12">
        <f t="shared" si="17"/>
        <v>7</v>
      </c>
      <c r="B51" s="12">
        <v>2</v>
      </c>
      <c r="C51" s="12">
        <v>5</v>
      </c>
      <c r="D51" s="12">
        <v>34</v>
      </c>
      <c r="F51" s="19">
        <v>27</v>
      </c>
      <c r="G51" s="12">
        <f t="shared" si="6"/>
        <v>7422</v>
      </c>
      <c r="L51" s="12">
        <v>25</v>
      </c>
      <c r="M51" s="12">
        <v>1530</v>
      </c>
      <c r="N51" s="12">
        <v>502</v>
      </c>
      <c r="O51" s="12">
        <v>6770</v>
      </c>
      <c r="P51" s="12">
        <v>1737</v>
      </c>
      <c r="W51" s="12">
        <v>16</v>
      </c>
      <c r="X51" s="12">
        <v>1131</v>
      </c>
      <c r="Y51" s="12">
        <v>369</v>
      </c>
      <c r="Z51" s="12">
        <v>4609</v>
      </c>
      <c r="AA51" s="12">
        <v>1056</v>
      </c>
      <c r="AH51" s="12">
        <v>20</v>
      </c>
      <c r="AI51" s="12">
        <v>1019</v>
      </c>
      <c r="AJ51" s="12">
        <v>386</v>
      </c>
      <c r="AK51" s="12">
        <v>4660</v>
      </c>
      <c r="AL51" s="12">
        <v>1085</v>
      </c>
      <c r="AS51" s="12">
        <v>16</v>
      </c>
      <c r="AT51" s="12">
        <v>477</v>
      </c>
      <c r="AU51" s="12">
        <v>281</v>
      </c>
      <c r="AV51" s="12">
        <v>2621</v>
      </c>
      <c r="AW51" s="12">
        <v>553</v>
      </c>
      <c r="BD51" s="12">
        <v>25</v>
      </c>
      <c r="BE51" s="12">
        <v>1838</v>
      </c>
      <c r="BF51" s="12">
        <v>609</v>
      </c>
      <c r="BG51" s="12">
        <v>7294</v>
      </c>
      <c r="BH51" s="12">
        <v>2019</v>
      </c>
      <c r="BO51" s="12">
        <v>14</v>
      </c>
      <c r="BP51" s="12">
        <v>611</v>
      </c>
      <c r="BQ51" s="12">
        <v>474</v>
      </c>
      <c r="BR51" s="12">
        <v>4003</v>
      </c>
      <c r="BS51" s="12">
        <v>972</v>
      </c>
    </row>
    <row r="52" spans="1:75" x14ac:dyDescent="0.15">
      <c r="A52" s="12">
        <f t="shared" si="17"/>
        <v>8</v>
      </c>
      <c r="B52" s="12">
        <v>2</v>
      </c>
      <c r="C52" s="12">
        <v>5</v>
      </c>
      <c r="D52" s="12">
        <v>35</v>
      </c>
      <c r="F52" s="19">
        <v>28</v>
      </c>
      <c r="G52" s="12">
        <f t="shared" si="6"/>
        <v>7422</v>
      </c>
      <c r="H52" s="26" t="s">
        <v>498</v>
      </c>
      <c r="L52" s="12">
        <v>25</v>
      </c>
      <c r="M52" s="12">
        <v>1530</v>
      </c>
      <c r="N52" s="12">
        <v>502</v>
      </c>
      <c r="O52" s="12">
        <v>6770</v>
      </c>
      <c r="P52" s="12">
        <v>1737</v>
      </c>
      <c r="W52" s="12">
        <v>16</v>
      </c>
      <c r="X52" s="12">
        <v>1131</v>
      </c>
      <c r="Y52" s="12">
        <v>369</v>
      </c>
      <c r="Z52" s="12">
        <v>4609</v>
      </c>
      <c r="AA52" s="12">
        <v>1056</v>
      </c>
      <c r="AH52" s="12">
        <v>20</v>
      </c>
      <c r="AI52" s="12">
        <v>1019</v>
      </c>
      <c r="AJ52" s="12">
        <v>386</v>
      </c>
      <c r="AK52" s="12">
        <v>4660</v>
      </c>
      <c r="AL52" s="12">
        <v>1085</v>
      </c>
      <c r="AS52" s="12">
        <v>16</v>
      </c>
      <c r="AT52" s="12">
        <v>477</v>
      </c>
      <c r="AU52" s="12">
        <v>281</v>
      </c>
      <c r="AV52" s="12">
        <v>2621</v>
      </c>
      <c r="AW52" s="12">
        <v>553</v>
      </c>
      <c r="BD52" s="12">
        <v>25</v>
      </c>
      <c r="BE52" s="12">
        <v>1838</v>
      </c>
      <c r="BF52" s="12">
        <v>609</v>
      </c>
      <c r="BG52" s="12">
        <v>7294</v>
      </c>
      <c r="BH52" s="12">
        <v>2019</v>
      </c>
      <c r="BO52" s="12">
        <v>14</v>
      </c>
      <c r="BP52" s="12">
        <v>611</v>
      </c>
      <c r="BQ52" s="12">
        <v>474</v>
      </c>
      <c r="BR52" s="12">
        <v>4003</v>
      </c>
      <c r="BS52" s="12">
        <v>972</v>
      </c>
    </row>
    <row r="53" spans="1:75" ht="11.25" customHeight="1" x14ac:dyDescent="0.15">
      <c r="A53" s="12">
        <f t="shared" si="17"/>
        <v>9</v>
      </c>
      <c r="B53" s="12">
        <v>2</v>
      </c>
      <c r="C53" s="12">
        <v>5</v>
      </c>
      <c r="D53" s="12">
        <v>36</v>
      </c>
      <c r="F53" s="12">
        <v>29</v>
      </c>
      <c r="G53" s="12">
        <f t="shared" si="6"/>
        <v>8900</v>
      </c>
      <c r="L53" s="12">
        <v>29</v>
      </c>
      <c r="M53" s="12">
        <v>1653</v>
      </c>
      <c r="N53" s="12">
        <v>549</v>
      </c>
      <c r="O53" s="12">
        <v>7852</v>
      </c>
      <c r="P53" s="12">
        <v>1905</v>
      </c>
      <c r="Q53" s="26" t="s">
        <v>503</v>
      </c>
      <c r="R53" s="12">
        <v>1977</v>
      </c>
      <c r="S53" s="12">
        <v>660</v>
      </c>
      <c r="T53" s="12">
        <v>9385</v>
      </c>
      <c r="U53" s="12">
        <v>2227</v>
      </c>
      <c r="W53" s="12">
        <v>16</v>
      </c>
      <c r="X53" s="12">
        <v>1131</v>
      </c>
      <c r="Y53" s="12">
        <v>416</v>
      </c>
      <c r="Z53" s="12">
        <v>5194</v>
      </c>
      <c r="AA53" s="12">
        <v>1145</v>
      </c>
      <c r="AH53" s="12">
        <v>29</v>
      </c>
      <c r="AI53" s="12">
        <v>1357</v>
      </c>
      <c r="AJ53" s="12">
        <v>498</v>
      </c>
      <c r="AK53" s="12">
        <v>6076</v>
      </c>
      <c r="AL53" s="12">
        <v>1390</v>
      </c>
      <c r="AM53" s="26" t="s">
        <v>504</v>
      </c>
      <c r="AN53" s="12">
        <v>1517</v>
      </c>
      <c r="AO53" s="12">
        <v>559</v>
      </c>
      <c r="AP53" s="12">
        <v>6849</v>
      </c>
      <c r="AQ53" s="12">
        <v>1568</v>
      </c>
      <c r="AS53" s="12">
        <v>17</v>
      </c>
      <c r="AT53" s="12">
        <v>701</v>
      </c>
      <c r="AU53" s="12">
        <v>324</v>
      </c>
      <c r="AV53" s="12">
        <v>3181</v>
      </c>
      <c r="AW53" s="12">
        <v>741</v>
      </c>
      <c r="BD53" s="12">
        <v>27</v>
      </c>
      <c r="BE53" s="12">
        <v>1838</v>
      </c>
      <c r="BF53" s="12">
        <v>635</v>
      </c>
      <c r="BG53" s="12">
        <v>7824</v>
      </c>
      <c r="BH53" s="12">
        <v>2074</v>
      </c>
      <c r="BO53" s="12">
        <v>14</v>
      </c>
      <c r="BP53" s="12">
        <v>866</v>
      </c>
      <c r="BQ53" s="12">
        <v>516</v>
      </c>
      <c r="BR53" s="12">
        <v>4539</v>
      </c>
      <c r="BS53" s="12">
        <v>1145</v>
      </c>
    </row>
    <row r="54" spans="1:75" x14ac:dyDescent="0.15">
      <c r="A54" s="12">
        <f t="shared" si="17"/>
        <v>10</v>
      </c>
      <c r="B54" s="12">
        <v>2</v>
      </c>
      <c r="C54" s="12">
        <v>5</v>
      </c>
      <c r="D54" s="12">
        <v>37</v>
      </c>
      <c r="F54" s="12">
        <v>29</v>
      </c>
      <c r="G54" s="12">
        <f t="shared" si="6"/>
        <v>9271</v>
      </c>
      <c r="H54" s="14"/>
      <c r="L54" s="12">
        <v>29</v>
      </c>
      <c r="M54" s="12">
        <v>1977</v>
      </c>
      <c r="N54" s="12">
        <v>660</v>
      </c>
      <c r="O54" s="12">
        <v>9545</v>
      </c>
      <c r="P54" s="12">
        <v>2241</v>
      </c>
      <c r="W54" s="12">
        <v>16</v>
      </c>
      <c r="X54" s="12">
        <v>1221</v>
      </c>
      <c r="Y54" s="12">
        <v>416</v>
      </c>
      <c r="Z54" s="12">
        <v>5194</v>
      </c>
      <c r="AA54" s="12">
        <v>1161</v>
      </c>
      <c r="AH54" s="12">
        <v>29</v>
      </c>
      <c r="AI54" s="12">
        <v>1517</v>
      </c>
      <c r="AJ54" s="12">
        <v>559</v>
      </c>
      <c r="AK54" s="12">
        <v>6849</v>
      </c>
      <c r="AL54" s="12">
        <v>1568</v>
      </c>
      <c r="AS54" s="12">
        <v>17</v>
      </c>
      <c r="AT54" s="12">
        <v>701</v>
      </c>
      <c r="AU54" s="12">
        <v>324</v>
      </c>
      <c r="AV54" s="12">
        <v>3181</v>
      </c>
      <c r="AW54" s="12">
        <v>741</v>
      </c>
      <c r="BD54" s="12">
        <v>29</v>
      </c>
      <c r="BE54" s="12">
        <v>1889</v>
      </c>
      <c r="BF54" s="12">
        <v>653</v>
      </c>
      <c r="BG54" s="12">
        <v>8054</v>
      </c>
      <c r="BH54" s="12">
        <v>2123</v>
      </c>
      <c r="BI54" s="26" t="s">
        <v>505</v>
      </c>
      <c r="BJ54" s="12">
        <v>2189</v>
      </c>
      <c r="BK54" s="12">
        <v>752</v>
      </c>
      <c r="BL54" s="12">
        <v>9538</v>
      </c>
      <c r="BM54" s="12">
        <v>2415</v>
      </c>
      <c r="BO54" s="12">
        <v>14</v>
      </c>
      <c r="BP54" s="12">
        <v>866</v>
      </c>
      <c r="BQ54" s="12">
        <v>516</v>
      </c>
      <c r="BR54" s="12">
        <v>4539</v>
      </c>
      <c r="BS54" s="12">
        <v>1145</v>
      </c>
    </row>
    <row r="55" spans="1:75" x14ac:dyDescent="0.15">
      <c r="A55" s="12">
        <f t="shared" ref="A55" si="19">D55-27</f>
        <v>10</v>
      </c>
      <c r="B55" s="12">
        <v>2</v>
      </c>
      <c r="C55" s="12">
        <v>5</v>
      </c>
      <c r="D55" s="12">
        <v>37</v>
      </c>
      <c r="F55" s="12">
        <v>29</v>
      </c>
      <c r="G55" s="12">
        <f t="shared" si="6"/>
        <v>9594</v>
      </c>
      <c r="H55" s="14"/>
      <c r="L55" s="12">
        <v>29</v>
      </c>
      <c r="M55" s="12">
        <v>2142</v>
      </c>
      <c r="N55" s="12">
        <v>660</v>
      </c>
      <c r="O55" s="12">
        <v>9545</v>
      </c>
      <c r="P55" s="12">
        <v>2313</v>
      </c>
      <c r="Q55" s="26" t="s">
        <v>513</v>
      </c>
      <c r="W55" s="12">
        <v>17</v>
      </c>
      <c r="X55" s="12">
        <v>1239</v>
      </c>
      <c r="Y55" s="12">
        <v>423</v>
      </c>
      <c r="Z55" s="12">
        <v>5288</v>
      </c>
      <c r="AA55" s="12">
        <v>1180</v>
      </c>
      <c r="AB55" s="26" t="s">
        <v>506</v>
      </c>
      <c r="AH55" s="12">
        <v>29</v>
      </c>
      <c r="AI55" s="12">
        <v>1557</v>
      </c>
      <c r="AJ55" s="12">
        <v>559</v>
      </c>
      <c r="AK55" s="12">
        <v>6849</v>
      </c>
      <c r="AL55" s="12">
        <v>1585</v>
      </c>
      <c r="AM55" s="26" t="s">
        <v>506</v>
      </c>
      <c r="AS55" s="12">
        <v>17</v>
      </c>
      <c r="AT55" s="12">
        <v>791</v>
      </c>
      <c r="AU55" s="12">
        <v>382</v>
      </c>
      <c r="AV55" s="12">
        <v>3896</v>
      </c>
      <c r="AW55" s="12">
        <v>827</v>
      </c>
      <c r="AX55" s="26" t="s">
        <v>507</v>
      </c>
      <c r="BD55" s="12">
        <v>29</v>
      </c>
      <c r="BE55" s="12">
        <v>2189</v>
      </c>
      <c r="BF55" s="12">
        <v>752</v>
      </c>
      <c r="BG55" s="12">
        <v>9538</v>
      </c>
      <c r="BH55" s="12">
        <v>2415</v>
      </c>
      <c r="BI55" s="26" t="s">
        <v>508</v>
      </c>
      <c r="BO55" s="12">
        <v>15</v>
      </c>
      <c r="BP55" s="12">
        <v>830</v>
      </c>
      <c r="BQ55" s="12">
        <v>580</v>
      </c>
      <c r="BR55" s="12">
        <v>5903</v>
      </c>
      <c r="BS55" s="12">
        <v>1274</v>
      </c>
      <c r="BT55" s="26" t="s">
        <v>509</v>
      </c>
    </row>
    <row r="56" spans="1:75" x14ac:dyDescent="0.15">
      <c r="A56" s="12">
        <f>D56-37</f>
        <v>1</v>
      </c>
      <c r="B56" s="12">
        <v>2</v>
      </c>
      <c r="C56" s="12">
        <v>5</v>
      </c>
      <c r="D56" s="12">
        <v>38</v>
      </c>
      <c r="F56" s="12">
        <v>29</v>
      </c>
      <c r="G56" s="12">
        <f t="shared" si="6"/>
        <v>9594</v>
      </c>
      <c r="H56" s="14"/>
      <c r="L56" s="12">
        <v>29</v>
      </c>
      <c r="M56" s="12">
        <v>2142</v>
      </c>
      <c r="N56" s="12">
        <v>660</v>
      </c>
      <c r="O56" s="12">
        <v>9545</v>
      </c>
      <c r="P56" s="12">
        <v>2313</v>
      </c>
      <c r="Q56" s="26"/>
      <c r="W56" s="12">
        <v>17</v>
      </c>
      <c r="X56" s="12">
        <v>1239</v>
      </c>
      <c r="Y56" s="12">
        <v>423</v>
      </c>
      <c r="Z56" s="12">
        <v>5288</v>
      </c>
      <c r="AA56" s="12">
        <v>1180</v>
      </c>
      <c r="AB56" s="27"/>
      <c r="AH56" s="12">
        <v>29</v>
      </c>
      <c r="AI56" s="12">
        <v>1557</v>
      </c>
      <c r="AJ56" s="12">
        <v>559</v>
      </c>
      <c r="AK56" s="12">
        <v>6849</v>
      </c>
      <c r="AL56" s="12">
        <v>1585</v>
      </c>
      <c r="AM56" s="26"/>
      <c r="AS56" s="12">
        <v>17</v>
      </c>
      <c r="AT56" s="12">
        <v>791</v>
      </c>
      <c r="AU56" s="12">
        <v>382</v>
      </c>
      <c r="AV56" s="12">
        <v>3896</v>
      </c>
      <c r="AW56" s="12">
        <v>827</v>
      </c>
      <c r="AX56" s="26"/>
      <c r="BD56" s="12">
        <v>29</v>
      </c>
      <c r="BE56" s="12">
        <v>2189</v>
      </c>
      <c r="BF56" s="12">
        <v>752</v>
      </c>
      <c r="BG56" s="12">
        <v>9538</v>
      </c>
      <c r="BH56" s="12">
        <v>2415</v>
      </c>
      <c r="BI56" s="26"/>
      <c r="BO56" s="12">
        <v>15</v>
      </c>
      <c r="BP56" s="12">
        <v>830</v>
      </c>
      <c r="BQ56" s="12">
        <v>580</v>
      </c>
      <c r="BR56" s="12">
        <v>5903</v>
      </c>
      <c r="BS56" s="12">
        <v>1274</v>
      </c>
      <c r="BT56" s="26"/>
    </row>
    <row r="57" spans="1:75" x14ac:dyDescent="0.15">
      <c r="A57" s="12">
        <f t="shared" ref="A57:A65" si="20">D57-37</f>
        <v>2</v>
      </c>
      <c r="B57" s="12">
        <v>2</v>
      </c>
      <c r="C57" s="12">
        <v>6</v>
      </c>
      <c r="D57" s="12">
        <v>39</v>
      </c>
      <c r="F57" s="12">
        <v>29</v>
      </c>
      <c r="G57" s="12">
        <f t="shared" si="6"/>
        <v>9594</v>
      </c>
      <c r="H57" s="14"/>
      <c r="L57" s="12">
        <v>29</v>
      </c>
      <c r="M57" s="12">
        <v>2142</v>
      </c>
      <c r="N57" s="12">
        <v>660</v>
      </c>
      <c r="O57" s="12">
        <v>9545</v>
      </c>
      <c r="P57" s="12">
        <v>2313</v>
      </c>
      <c r="Q57" s="26"/>
      <c r="W57" s="12">
        <v>17</v>
      </c>
      <c r="X57" s="12">
        <v>1239</v>
      </c>
      <c r="Y57" s="12">
        <v>423</v>
      </c>
      <c r="Z57" s="12">
        <v>5288</v>
      </c>
      <c r="AA57" s="12">
        <v>1180</v>
      </c>
      <c r="AB57" s="26"/>
      <c r="AH57" s="12">
        <v>29</v>
      </c>
      <c r="AI57" s="12">
        <v>1557</v>
      </c>
      <c r="AJ57" s="12">
        <v>559</v>
      </c>
      <c r="AK57" s="12">
        <v>6849</v>
      </c>
      <c r="AL57" s="12">
        <v>1585</v>
      </c>
      <c r="AM57" s="26"/>
      <c r="AS57" s="12">
        <v>17</v>
      </c>
      <c r="AT57" s="12">
        <v>791</v>
      </c>
      <c r="AU57" s="12">
        <v>382</v>
      </c>
      <c r="AV57" s="12">
        <v>3896</v>
      </c>
      <c r="AW57" s="12">
        <v>827</v>
      </c>
      <c r="AX57" s="26"/>
      <c r="BD57" s="12">
        <v>29</v>
      </c>
      <c r="BE57" s="12">
        <v>2189</v>
      </c>
      <c r="BF57" s="12">
        <v>752</v>
      </c>
      <c r="BG57" s="12">
        <v>9538</v>
      </c>
      <c r="BH57" s="12">
        <v>2415</v>
      </c>
      <c r="BI57" s="26"/>
      <c r="BO57" s="12">
        <v>15</v>
      </c>
      <c r="BP57" s="12">
        <v>830</v>
      </c>
      <c r="BQ57" s="12">
        <v>580</v>
      </c>
      <c r="BR57" s="12">
        <v>5903</v>
      </c>
      <c r="BS57" s="12">
        <v>1274</v>
      </c>
      <c r="BT57" s="26"/>
    </row>
    <row r="58" spans="1:75" x14ac:dyDescent="0.15">
      <c r="A58" s="12">
        <f t="shared" si="20"/>
        <v>3</v>
      </c>
      <c r="B58" s="12">
        <v>2</v>
      </c>
      <c r="C58" s="12">
        <v>6</v>
      </c>
      <c r="D58" s="12">
        <v>40</v>
      </c>
      <c r="F58" s="12">
        <v>29</v>
      </c>
      <c r="G58" s="12">
        <f t="shared" si="6"/>
        <v>9594</v>
      </c>
      <c r="H58" s="14"/>
      <c r="L58" s="12">
        <v>29</v>
      </c>
      <c r="M58" s="12">
        <v>2142</v>
      </c>
      <c r="N58" s="12">
        <v>660</v>
      </c>
      <c r="O58" s="12">
        <v>9545</v>
      </c>
      <c r="P58" s="12">
        <v>2313</v>
      </c>
      <c r="Q58" s="26"/>
      <c r="W58" s="12">
        <v>17</v>
      </c>
      <c r="X58" s="12">
        <v>1239</v>
      </c>
      <c r="Y58" s="12">
        <v>423</v>
      </c>
      <c r="Z58" s="12">
        <v>5288</v>
      </c>
      <c r="AA58" s="12">
        <v>1180</v>
      </c>
      <c r="AB58" s="26"/>
      <c r="AH58" s="12">
        <v>29</v>
      </c>
      <c r="AI58" s="12">
        <v>1557</v>
      </c>
      <c r="AJ58" s="12">
        <v>559</v>
      </c>
      <c r="AK58" s="12">
        <v>6849</v>
      </c>
      <c r="AL58" s="12">
        <v>1585</v>
      </c>
      <c r="AM58" s="26"/>
      <c r="AS58" s="12">
        <v>17</v>
      </c>
      <c r="AT58" s="12">
        <v>791</v>
      </c>
      <c r="AU58" s="12">
        <v>382</v>
      </c>
      <c r="AV58" s="12">
        <v>3896</v>
      </c>
      <c r="AW58" s="12">
        <v>827</v>
      </c>
      <c r="AX58" s="26"/>
      <c r="BD58" s="12">
        <v>29</v>
      </c>
      <c r="BE58" s="12">
        <v>2189</v>
      </c>
      <c r="BF58" s="12">
        <v>752</v>
      </c>
      <c r="BG58" s="12">
        <v>9538</v>
      </c>
      <c r="BH58" s="12">
        <v>2415</v>
      </c>
      <c r="BI58" s="26"/>
      <c r="BO58" s="12">
        <v>15</v>
      </c>
      <c r="BP58" s="12">
        <v>830</v>
      </c>
      <c r="BQ58" s="12">
        <v>580</v>
      </c>
      <c r="BR58" s="12">
        <v>5903</v>
      </c>
      <c r="BS58" s="12">
        <v>1274</v>
      </c>
      <c r="BT58" s="26"/>
    </row>
    <row r="59" spans="1:75" x14ac:dyDescent="0.15">
      <c r="A59" s="12">
        <f t="shared" si="20"/>
        <v>4</v>
      </c>
      <c r="B59" s="12">
        <v>2</v>
      </c>
      <c r="C59" s="12">
        <v>6</v>
      </c>
      <c r="D59" s="12">
        <v>41</v>
      </c>
      <c r="F59" s="12">
        <v>29</v>
      </c>
      <c r="G59" s="12">
        <f t="shared" si="6"/>
        <v>9594</v>
      </c>
      <c r="H59" s="14"/>
      <c r="L59" s="12">
        <v>29</v>
      </c>
      <c r="M59" s="12">
        <v>2142</v>
      </c>
      <c r="N59" s="12">
        <v>660</v>
      </c>
      <c r="O59" s="12">
        <v>9545</v>
      </c>
      <c r="P59" s="12">
        <v>2313</v>
      </c>
      <c r="Q59" s="26"/>
      <c r="W59" s="12">
        <v>17</v>
      </c>
      <c r="X59" s="12">
        <v>1239</v>
      </c>
      <c r="Y59" s="12">
        <v>423</v>
      </c>
      <c r="Z59" s="12">
        <v>5288</v>
      </c>
      <c r="AA59" s="12">
        <v>1180</v>
      </c>
      <c r="AB59" s="26"/>
      <c r="AH59" s="12">
        <v>29</v>
      </c>
      <c r="AI59" s="12">
        <v>1557</v>
      </c>
      <c r="AJ59" s="12">
        <v>559</v>
      </c>
      <c r="AK59" s="12">
        <v>6849</v>
      </c>
      <c r="AL59" s="12">
        <v>1585</v>
      </c>
      <c r="AM59" s="26"/>
      <c r="AS59" s="12">
        <v>17</v>
      </c>
      <c r="AT59" s="12">
        <v>791</v>
      </c>
      <c r="AU59" s="12">
        <v>382</v>
      </c>
      <c r="AV59" s="12">
        <v>3896</v>
      </c>
      <c r="AW59" s="12">
        <v>827</v>
      </c>
      <c r="AX59" s="26"/>
      <c r="BD59" s="12">
        <v>29</v>
      </c>
      <c r="BE59" s="12">
        <v>2189</v>
      </c>
      <c r="BF59" s="12">
        <v>752</v>
      </c>
      <c r="BG59" s="12">
        <v>9538</v>
      </c>
      <c r="BH59" s="12">
        <v>2415</v>
      </c>
      <c r="BI59" s="26"/>
      <c r="BO59" s="12">
        <v>15</v>
      </c>
      <c r="BP59" s="12">
        <v>830</v>
      </c>
      <c r="BQ59" s="12">
        <v>580</v>
      </c>
      <c r="BR59" s="12">
        <v>5903</v>
      </c>
      <c r="BS59" s="12">
        <v>1274</v>
      </c>
      <c r="BT59" s="26"/>
    </row>
    <row r="60" spans="1:75" x14ac:dyDescent="0.15">
      <c r="A60" s="12">
        <f t="shared" si="20"/>
        <v>5</v>
      </c>
      <c r="B60" s="12">
        <v>2</v>
      </c>
      <c r="C60" s="12">
        <v>6</v>
      </c>
      <c r="D60" s="12">
        <v>42</v>
      </c>
      <c r="F60" s="12">
        <v>29</v>
      </c>
      <c r="G60" s="12">
        <f t="shared" si="6"/>
        <v>9594</v>
      </c>
      <c r="H60" s="14"/>
      <c r="L60" s="12">
        <v>29</v>
      </c>
      <c r="M60" s="12">
        <v>2142</v>
      </c>
      <c r="N60" s="12">
        <v>660</v>
      </c>
      <c r="O60" s="12">
        <v>9545</v>
      </c>
      <c r="P60" s="12">
        <v>2313</v>
      </c>
      <c r="Q60" s="26"/>
      <c r="W60" s="12">
        <v>17</v>
      </c>
      <c r="X60" s="12">
        <v>1239</v>
      </c>
      <c r="Y60" s="12">
        <v>423</v>
      </c>
      <c r="Z60" s="12">
        <v>5288</v>
      </c>
      <c r="AA60" s="12">
        <v>1180</v>
      </c>
      <c r="AB60" s="26"/>
      <c r="AH60" s="12">
        <v>29</v>
      </c>
      <c r="AI60" s="12">
        <v>1557</v>
      </c>
      <c r="AJ60" s="12">
        <v>559</v>
      </c>
      <c r="AK60" s="12">
        <v>6849</v>
      </c>
      <c r="AL60" s="12">
        <v>1585</v>
      </c>
      <c r="AM60" s="26"/>
      <c r="AS60" s="12">
        <v>17</v>
      </c>
      <c r="AT60" s="12">
        <v>791</v>
      </c>
      <c r="AU60" s="12">
        <v>382</v>
      </c>
      <c r="AV60" s="12">
        <v>3896</v>
      </c>
      <c r="AW60" s="12">
        <v>827</v>
      </c>
      <c r="AX60" s="26"/>
      <c r="BD60" s="12">
        <v>29</v>
      </c>
      <c r="BE60" s="12">
        <v>2189</v>
      </c>
      <c r="BF60" s="12">
        <v>752</v>
      </c>
      <c r="BG60" s="12">
        <v>9538</v>
      </c>
      <c r="BH60" s="12">
        <v>2415</v>
      </c>
      <c r="BI60" s="26"/>
      <c r="BO60" s="12">
        <v>15</v>
      </c>
      <c r="BP60" s="12">
        <v>830</v>
      </c>
      <c r="BQ60" s="12">
        <v>580</v>
      </c>
      <c r="BR60" s="12">
        <v>5903</v>
      </c>
      <c r="BS60" s="12">
        <v>1274</v>
      </c>
      <c r="BT60" s="26"/>
    </row>
    <row r="61" spans="1:75" x14ac:dyDescent="0.15">
      <c r="A61" s="12">
        <f t="shared" si="20"/>
        <v>6</v>
      </c>
      <c r="B61" s="12">
        <v>2</v>
      </c>
      <c r="C61" s="12">
        <v>6</v>
      </c>
      <c r="D61" s="12">
        <v>43</v>
      </c>
      <c r="F61" s="12">
        <v>29</v>
      </c>
      <c r="G61" s="12">
        <f t="shared" si="6"/>
        <v>9594</v>
      </c>
      <c r="H61" s="14"/>
      <c r="L61" s="12">
        <v>29</v>
      </c>
      <c r="M61" s="12">
        <v>2142</v>
      </c>
      <c r="N61" s="12">
        <v>660</v>
      </c>
      <c r="O61" s="12">
        <v>9545</v>
      </c>
      <c r="P61" s="12">
        <v>2313</v>
      </c>
      <c r="Q61" s="26"/>
      <c r="W61" s="12">
        <v>17</v>
      </c>
      <c r="X61" s="12">
        <v>1239</v>
      </c>
      <c r="Y61" s="12">
        <v>423</v>
      </c>
      <c r="Z61" s="12">
        <v>5288</v>
      </c>
      <c r="AA61" s="12">
        <v>1180</v>
      </c>
      <c r="AB61" s="26"/>
      <c r="AH61" s="12">
        <v>29</v>
      </c>
      <c r="AI61" s="12">
        <v>1557</v>
      </c>
      <c r="AJ61" s="12">
        <v>559</v>
      </c>
      <c r="AK61" s="12">
        <v>6849</v>
      </c>
      <c r="AL61" s="12">
        <v>1585</v>
      </c>
      <c r="AM61" s="26"/>
      <c r="AS61" s="12">
        <v>17</v>
      </c>
      <c r="AT61" s="12">
        <v>791</v>
      </c>
      <c r="AU61" s="12">
        <v>382</v>
      </c>
      <c r="AV61" s="12">
        <v>3896</v>
      </c>
      <c r="AW61" s="12">
        <v>827</v>
      </c>
      <c r="AX61" s="26"/>
      <c r="BD61" s="12">
        <v>29</v>
      </c>
      <c r="BE61" s="12">
        <v>2189</v>
      </c>
      <c r="BF61" s="12">
        <v>752</v>
      </c>
      <c r="BG61" s="12">
        <v>9538</v>
      </c>
      <c r="BH61" s="12">
        <v>2415</v>
      </c>
      <c r="BI61" s="26"/>
      <c r="BO61" s="12">
        <v>15</v>
      </c>
      <c r="BP61" s="12">
        <v>830</v>
      </c>
      <c r="BQ61" s="12">
        <v>580</v>
      </c>
      <c r="BR61" s="12">
        <v>5903</v>
      </c>
      <c r="BS61" s="12">
        <v>1274</v>
      </c>
      <c r="BT61" s="26"/>
    </row>
    <row r="62" spans="1:75" x14ac:dyDescent="0.15">
      <c r="A62" s="12">
        <f t="shared" si="20"/>
        <v>7</v>
      </c>
      <c r="B62" s="12">
        <v>2</v>
      </c>
      <c r="C62" s="12">
        <v>6</v>
      </c>
      <c r="D62" s="12">
        <v>44</v>
      </c>
      <c r="F62" s="12">
        <v>29</v>
      </c>
      <c r="G62" s="12">
        <f t="shared" si="6"/>
        <v>9594</v>
      </c>
      <c r="H62" s="14"/>
      <c r="L62" s="12">
        <v>29</v>
      </c>
      <c r="M62" s="12">
        <v>2142</v>
      </c>
      <c r="N62" s="12">
        <v>660</v>
      </c>
      <c r="O62" s="12">
        <v>9545</v>
      </c>
      <c r="P62" s="12">
        <v>2313</v>
      </c>
      <c r="Q62" s="26"/>
      <c r="W62" s="12">
        <v>17</v>
      </c>
      <c r="X62" s="12">
        <v>1239</v>
      </c>
      <c r="Y62" s="12">
        <v>423</v>
      </c>
      <c r="Z62" s="12">
        <v>5288</v>
      </c>
      <c r="AA62" s="12">
        <v>1180</v>
      </c>
      <c r="AB62" s="26"/>
      <c r="AH62" s="12">
        <v>29</v>
      </c>
      <c r="AI62" s="12">
        <v>1557</v>
      </c>
      <c r="AJ62" s="12">
        <v>559</v>
      </c>
      <c r="AK62" s="12">
        <v>6849</v>
      </c>
      <c r="AL62" s="12">
        <v>1585</v>
      </c>
      <c r="AM62" s="26"/>
      <c r="AS62" s="12">
        <v>17</v>
      </c>
      <c r="AT62" s="12">
        <v>791</v>
      </c>
      <c r="AU62" s="12">
        <v>382</v>
      </c>
      <c r="AV62" s="12">
        <v>3896</v>
      </c>
      <c r="AW62" s="12">
        <v>827</v>
      </c>
      <c r="AX62" s="26"/>
      <c r="BD62" s="12">
        <v>29</v>
      </c>
      <c r="BE62" s="12">
        <v>2189</v>
      </c>
      <c r="BF62" s="12">
        <v>752</v>
      </c>
      <c r="BG62" s="12">
        <v>9538</v>
      </c>
      <c r="BH62" s="12">
        <v>2415</v>
      </c>
      <c r="BI62" s="26"/>
      <c r="BO62" s="12">
        <v>15</v>
      </c>
      <c r="BP62" s="12">
        <v>830</v>
      </c>
      <c r="BQ62" s="12">
        <v>580</v>
      </c>
      <c r="BR62" s="12">
        <v>5903</v>
      </c>
      <c r="BS62" s="12">
        <v>1274</v>
      </c>
      <c r="BT62" s="26"/>
    </row>
    <row r="63" spans="1:75" x14ac:dyDescent="0.15">
      <c r="A63" s="12">
        <f t="shared" si="20"/>
        <v>8</v>
      </c>
      <c r="B63" s="12">
        <v>2</v>
      </c>
      <c r="C63" s="12">
        <v>6</v>
      </c>
      <c r="D63" s="12">
        <v>45</v>
      </c>
      <c r="F63" s="12">
        <v>29</v>
      </c>
      <c r="G63" s="12">
        <f t="shared" si="6"/>
        <v>9594</v>
      </c>
      <c r="H63" s="14"/>
      <c r="L63" s="12">
        <v>29</v>
      </c>
      <c r="M63" s="12">
        <v>2142</v>
      </c>
      <c r="N63" s="12">
        <v>660</v>
      </c>
      <c r="O63" s="12">
        <v>9545</v>
      </c>
      <c r="P63" s="12">
        <v>2313</v>
      </c>
      <c r="Q63" s="26"/>
      <c r="W63" s="12">
        <v>17</v>
      </c>
      <c r="X63" s="12">
        <v>1239</v>
      </c>
      <c r="Y63" s="12">
        <v>423</v>
      </c>
      <c r="Z63" s="12">
        <v>5288</v>
      </c>
      <c r="AA63" s="12">
        <v>1180</v>
      </c>
      <c r="AB63" s="26"/>
      <c r="AH63" s="12">
        <v>29</v>
      </c>
      <c r="AI63" s="12">
        <v>1557</v>
      </c>
      <c r="AJ63" s="12">
        <v>559</v>
      </c>
      <c r="AK63" s="12">
        <v>6849</v>
      </c>
      <c r="AL63" s="12">
        <v>1585</v>
      </c>
      <c r="AM63" s="26"/>
      <c r="AS63" s="12">
        <v>17</v>
      </c>
      <c r="AT63" s="12">
        <v>791</v>
      </c>
      <c r="AU63" s="12">
        <v>382</v>
      </c>
      <c r="AV63" s="12">
        <v>3896</v>
      </c>
      <c r="AW63" s="12">
        <v>827</v>
      </c>
      <c r="AX63" s="26"/>
      <c r="BD63" s="12">
        <v>29</v>
      </c>
      <c r="BE63" s="12">
        <v>2189</v>
      </c>
      <c r="BF63" s="12">
        <v>752</v>
      </c>
      <c r="BG63" s="12">
        <v>9538</v>
      </c>
      <c r="BH63" s="12">
        <v>2415</v>
      </c>
      <c r="BI63" s="26"/>
      <c r="BO63" s="12">
        <v>15</v>
      </c>
      <c r="BP63" s="12">
        <v>830</v>
      </c>
      <c r="BQ63" s="12">
        <v>580</v>
      </c>
      <c r="BR63" s="12">
        <v>5903</v>
      </c>
      <c r="BS63" s="12">
        <v>1274</v>
      </c>
      <c r="BT63" s="26"/>
    </row>
    <row r="64" spans="1:75" x14ac:dyDescent="0.15">
      <c r="A64" s="12">
        <f t="shared" si="20"/>
        <v>9</v>
      </c>
      <c r="B64" s="12">
        <v>2</v>
      </c>
      <c r="C64" s="12">
        <v>6</v>
      </c>
      <c r="D64" s="12">
        <v>46</v>
      </c>
      <c r="F64" s="12">
        <v>29</v>
      </c>
      <c r="G64" s="12">
        <f t="shared" si="6"/>
        <v>9594</v>
      </c>
      <c r="H64" s="14"/>
      <c r="L64" s="12">
        <v>29</v>
      </c>
      <c r="M64" s="12">
        <v>2142</v>
      </c>
      <c r="N64" s="12">
        <v>660</v>
      </c>
      <c r="O64" s="12">
        <v>9545</v>
      </c>
      <c r="P64" s="12">
        <v>2313</v>
      </c>
      <c r="Q64" s="26"/>
      <c r="W64" s="12">
        <v>17</v>
      </c>
      <c r="X64" s="12">
        <v>1239</v>
      </c>
      <c r="Y64" s="12">
        <v>423</v>
      </c>
      <c r="Z64" s="12">
        <v>5288</v>
      </c>
      <c r="AA64" s="12">
        <v>1180</v>
      </c>
      <c r="AB64" s="26"/>
      <c r="AH64" s="12">
        <v>29</v>
      </c>
      <c r="AI64" s="12">
        <v>1557</v>
      </c>
      <c r="AJ64" s="12">
        <v>559</v>
      </c>
      <c r="AK64" s="12">
        <v>6849</v>
      </c>
      <c r="AL64" s="12">
        <v>1585</v>
      </c>
      <c r="AM64" s="26"/>
      <c r="AS64" s="12">
        <v>17</v>
      </c>
      <c r="AT64" s="12">
        <v>791</v>
      </c>
      <c r="AU64" s="12">
        <v>382</v>
      </c>
      <c r="AV64" s="12">
        <v>3896</v>
      </c>
      <c r="AW64" s="12">
        <v>827</v>
      </c>
      <c r="AX64" s="26"/>
      <c r="BD64" s="12">
        <v>29</v>
      </c>
      <c r="BE64" s="12">
        <v>2189</v>
      </c>
      <c r="BF64" s="12">
        <v>752</v>
      </c>
      <c r="BG64" s="12">
        <v>9538</v>
      </c>
      <c r="BH64" s="12">
        <v>2415</v>
      </c>
      <c r="BI64" s="26"/>
      <c r="BO64" s="12">
        <v>15</v>
      </c>
      <c r="BP64" s="12">
        <v>830</v>
      </c>
      <c r="BQ64" s="12">
        <v>580</v>
      </c>
      <c r="BR64" s="12">
        <v>5903</v>
      </c>
      <c r="BS64" s="12">
        <v>1274</v>
      </c>
      <c r="BT64" s="26"/>
    </row>
    <row r="65" spans="1:76" x14ac:dyDescent="0.15">
      <c r="A65" s="12">
        <f t="shared" si="20"/>
        <v>10</v>
      </c>
      <c r="B65" s="15">
        <v>2</v>
      </c>
      <c r="C65" s="12">
        <v>6</v>
      </c>
      <c r="D65" s="12">
        <v>47</v>
      </c>
      <c r="F65" s="12">
        <v>29</v>
      </c>
      <c r="G65" s="12">
        <f t="shared" si="6"/>
        <v>9594</v>
      </c>
      <c r="H65" s="14"/>
      <c r="L65" s="12">
        <v>29</v>
      </c>
      <c r="M65" s="12">
        <v>2142</v>
      </c>
      <c r="N65" s="12">
        <v>660</v>
      </c>
      <c r="O65" s="12">
        <v>9545</v>
      </c>
      <c r="P65" s="12">
        <v>2313</v>
      </c>
      <c r="Q65" s="26"/>
      <c r="W65" s="12">
        <v>17</v>
      </c>
      <c r="X65" s="12">
        <v>1239</v>
      </c>
      <c r="Y65" s="12">
        <v>423</v>
      </c>
      <c r="Z65" s="12">
        <v>5288</v>
      </c>
      <c r="AA65" s="12">
        <v>1180</v>
      </c>
      <c r="AB65" s="26"/>
      <c r="AH65" s="12">
        <v>29</v>
      </c>
      <c r="AI65" s="12">
        <v>1557</v>
      </c>
      <c r="AJ65" s="12">
        <v>559</v>
      </c>
      <c r="AK65" s="12">
        <v>6849</v>
      </c>
      <c r="AL65" s="12">
        <v>1585</v>
      </c>
      <c r="AM65" s="26"/>
      <c r="AS65" s="12">
        <v>17</v>
      </c>
      <c r="AT65" s="12">
        <v>791</v>
      </c>
      <c r="AU65" s="12">
        <v>382</v>
      </c>
      <c r="AV65" s="12">
        <v>3896</v>
      </c>
      <c r="AW65" s="12">
        <v>827</v>
      </c>
      <c r="AX65" s="26"/>
      <c r="BD65" s="12">
        <v>29</v>
      </c>
      <c r="BE65" s="12">
        <v>2189</v>
      </c>
      <c r="BF65" s="12">
        <v>752</v>
      </c>
      <c r="BG65" s="12">
        <v>9538</v>
      </c>
      <c r="BH65" s="12">
        <v>2415</v>
      </c>
      <c r="BI65" s="26"/>
      <c r="BO65" s="12">
        <v>15</v>
      </c>
      <c r="BP65" s="12">
        <v>830</v>
      </c>
      <c r="BQ65" s="12">
        <v>580</v>
      </c>
      <c r="BR65" s="12">
        <v>5903</v>
      </c>
      <c r="BS65" s="12">
        <v>1274</v>
      </c>
      <c r="BT65" s="26"/>
    </row>
    <row r="66" spans="1:76" x14ac:dyDescent="0.15">
      <c r="A66" s="12">
        <f t="shared" ref="A66" si="21">D66-37</f>
        <v>10</v>
      </c>
      <c r="B66" s="19">
        <v>3</v>
      </c>
      <c r="C66" s="12">
        <v>6</v>
      </c>
      <c r="D66" s="12">
        <v>47</v>
      </c>
      <c r="F66" s="19">
        <v>29</v>
      </c>
      <c r="G66" s="12">
        <f t="shared" si="6"/>
        <v>9594</v>
      </c>
      <c r="H66" s="14"/>
      <c r="I66" s="28" t="s">
        <v>514</v>
      </c>
      <c r="L66" s="12">
        <v>29</v>
      </c>
      <c r="M66" s="12">
        <v>2142</v>
      </c>
      <c r="N66" s="12">
        <v>660</v>
      </c>
      <c r="O66" s="12">
        <v>9545</v>
      </c>
      <c r="P66" s="12">
        <v>2313</v>
      </c>
      <c r="Q66" s="26"/>
      <c r="W66" s="12">
        <v>17</v>
      </c>
      <c r="X66" s="12">
        <v>1239</v>
      </c>
      <c r="Y66" s="12">
        <v>423</v>
      </c>
      <c r="Z66" s="12">
        <v>5288</v>
      </c>
      <c r="AA66" s="12">
        <v>1180</v>
      </c>
      <c r="AB66" s="26"/>
      <c r="AH66" s="12">
        <v>29</v>
      </c>
      <c r="AI66" s="12">
        <v>1557</v>
      </c>
      <c r="AJ66" s="12">
        <v>559</v>
      </c>
      <c r="AK66" s="12">
        <v>6849</v>
      </c>
      <c r="AL66" s="12">
        <v>1585</v>
      </c>
      <c r="AM66" s="26"/>
      <c r="AS66" s="12">
        <v>17</v>
      </c>
      <c r="AT66" s="12">
        <v>791</v>
      </c>
      <c r="AU66" s="12">
        <v>382</v>
      </c>
      <c r="AV66" s="12">
        <v>3896</v>
      </c>
      <c r="AW66" s="12">
        <v>827</v>
      </c>
      <c r="AX66" s="26"/>
      <c r="BD66" s="12">
        <v>29</v>
      </c>
      <c r="BE66" s="12">
        <v>2189</v>
      </c>
      <c r="BF66" s="12">
        <v>752</v>
      </c>
      <c r="BG66" s="12">
        <v>9538</v>
      </c>
      <c r="BH66" s="12">
        <v>2415</v>
      </c>
      <c r="BI66" s="26"/>
      <c r="BO66" s="12">
        <v>15</v>
      </c>
      <c r="BP66" s="12">
        <v>830</v>
      </c>
      <c r="BQ66" s="12">
        <v>580</v>
      </c>
      <c r="BR66" s="12">
        <v>5903</v>
      </c>
      <c r="BS66" s="12">
        <v>1274</v>
      </c>
      <c r="BT66" s="26"/>
    </row>
    <row r="67" spans="1:76" x14ac:dyDescent="0.15">
      <c r="A67" s="12">
        <f t="shared" ref="A67" si="22">D67-37</f>
        <v>10</v>
      </c>
      <c r="B67" s="12">
        <v>3</v>
      </c>
      <c r="C67" s="12">
        <v>6</v>
      </c>
      <c r="D67" s="12">
        <v>47</v>
      </c>
      <c r="F67" s="19">
        <v>30</v>
      </c>
      <c r="G67" s="12">
        <f t="shared" ref="G67" si="23">MAX(P67,U67)+MAX(AA67,AF67)+MAX(AL67,AQ67)+MAX(AW67,BB67)+MAX(BH67,BM67)+MAX(BS67,BX67)</f>
        <v>9594</v>
      </c>
      <c r="H67" s="27" t="s">
        <v>530</v>
      </c>
      <c r="I67" s="28"/>
      <c r="L67" s="12">
        <v>29</v>
      </c>
      <c r="M67" s="12">
        <v>2142</v>
      </c>
      <c r="N67" s="12">
        <v>660</v>
      </c>
      <c r="O67" s="12">
        <v>9545</v>
      </c>
      <c r="P67" s="12">
        <v>2313</v>
      </c>
      <c r="Q67" s="26"/>
      <c r="W67" s="12">
        <v>17</v>
      </c>
      <c r="X67" s="12">
        <v>1239</v>
      </c>
      <c r="Y67" s="12">
        <v>423</v>
      </c>
      <c r="Z67" s="12">
        <v>5288</v>
      </c>
      <c r="AA67" s="12">
        <v>1180</v>
      </c>
      <c r="AB67" s="26"/>
      <c r="AH67" s="12">
        <v>29</v>
      </c>
      <c r="AI67" s="12">
        <v>1557</v>
      </c>
      <c r="AJ67" s="12">
        <v>559</v>
      </c>
      <c r="AK67" s="12">
        <v>6849</v>
      </c>
      <c r="AL67" s="12">
        <v>1585</v>
      </c>
      <c r="AM67" s="26"/>
      <c r="AS67" s="12">
        <v>17</v>
      </c>
      <c r="AT67" s="12">
        <v>791</v>
      </c>
      <c r="AU67" s="12">
        <v>382</v>
      </c>
      <c r="AV67" s="12">
        <v>3896</v>
      </c>
      <c r="AW67" s="12">
        <v>827</v>
      </c>
      <c r="AX67" s="26"/>
      <c r="BD67" s="12">
        <v>29</v>
      </c>
      <c r="BE67" s="12">
        <v>2189</v>
      </c>
      <c r="BF67" s="12">
        <v>752</v>
      </c>
      <c r="BG67" s="12">
        <v>9538</v>
      </c>
      <c r="BH67" s="12">
        <v>2415</v>
      </c>
      <c r="BI67" s="26"/>
      <c r="BO67" s="12">
        <v>15</v>
      </c>
      <c r="BP67" s="12">
        <v>830</v>
      </c>
      <c r="BQ67" s="12">
        <v>580</v>
      </c>
      <c r="BR67" s="12">
        <v>5903</v>
      </c>
      <c r="BS67" s="12">
        <v>1274</v>
      </c>
      <c r="BT67" s="26"/>
    </row>
    <row r="68" spans="1:76" x14ac:dyDescent="0.15">
      <c r="A68" s="12">
        <f>D68-47</f>
        <v>1</v>
      </c>
      <c r="B68" s="12">
        <v>3</v>
      </c>
      <c r="C68" s="12">
        <v>7</v>
      </c>
      <c r="D68" s="12">
        <v>48</v>
      </c>
      <c r="E68" s="12">
        <v>30</v>
      </c>
      <c r="F68" s="12">
        <v>31</v>
      </c>
      <c r="G68" s="12">
        <f t="shared" si="6"/>
        <v>11781</v>
      </c>
      <c r="L68" s="12">
        <v>29</v>
      </c>
      <c r="M68" s="12">
        <v>2559</v>
      </c>
      <c r="N68" s="12">
        <v>714</v>
      </c>
      <c r="O68" s="12">
        <v>10402</v>
      </c>
      <c r="P68" s="12">
        <v>2592</v>
      </c>
      <c r="W68" s="12">
        <v>17</v>
      </c>
      <c r="X68" s="12">
        <v>1239</v>
      </c>
      <c r="Y68" s="12">
        <v>423</v>
      </c>
      <c r="Z68" s="12">
        <v>5288</v>
      </c>
      <c r="AA68" s="12">
        <v>1180</v>
      </c>
      <c r="AH68" s="12">
        <v>30</v>
      </c>
      <c r="AI68" s="12">
        <v>1727</v>
      </c>
      <c r="AJ68" s="12">
        <v>567</v>
      </c>
      <c r="AK68" s="12">
        <v>7218</v>
      </c>
      <c r="AL68" s="12">
        <v>1691</v>
      </c>
      <c r="AM68" s="29" t="s">
        <v>546</v>
      </c>
      <c r="AN68" s="12">
        <v>2011</v>
      </c>
      <c r="AO68" s="12">
        <v>674</v>
      </c>
      <c r="AP68" s="12">
        <v>8660</v>
      </c>
      <c r="AQ68" s="12">
        <v>1976</v>
      </c>
      <c r="AS68" s="12">
        <v>30</v>
      </c>
      <c r="AT68" s="12">
        <v>2094</v>
      </c>
      <c r="AU68" s="12">
        <v>639</v>
      </c>
      <c r="AV68" s="12">
        <v>7813</v>
      </c>
      <c r="AW68" s="12">
        <v>1846</v>
      </c>
      <c r="AX68" s="29" t="s">
        <v>547</v>
      </c>
      <c r="BD68" s="12">
        <v>30</v>
      </c>
      <c r="BE68" s="12">
        <v>2634</v>
      </c>
      <c r="BF68" s="12">
        <v>822</v>
      </c>
      <c r="BG68" s="12">
        <v>10415</v>
      </c>
      <c r="BH68" s="12">
        <v>2864</v>
      </c>
      <c r="BO68" s="12">
        <v>15</v>
      </c>
      <c r="BP68" s="12">
        <v>944</v>
      </c>
      <c r="BQ68" s="12">
        <v>580</v>
      </c>
      <c r="BR68" s="12">
        <v>5903</v>
      </c>
      <c r="BS68" s="12">
        <v>1323</v>
      </c>
    </row>
    <row r="69" spans="1:76" x14ac:dyDescent="0.15">
      <c r="A69" s="12">
        <f t="shared" ref="A69:A78" si="24">D69-47</f>
        <v>2</v>
      </c>
      <c r="B69" s="12">
        <v>3</v>
      </c>
      <c r="C69" s="12">
        <v>7</v>
      </c>
      <c r="D69" s="12">
        <v>49</v>
      </c>
      <c r="F69" s="12">
        <v>31</v>
      </c>
      <c r="G69" s="12">
        <f t="shared" si="6"/>
        <v>13414</v>
      </c>
      <c r="L69" s="12">
        <v>29</v>
      </c>
      <c r="M69" s="12">
        <v>2559</v>
      </c>
      <c r="N69" s="12">
        <v>714</v>
      </c>
      <c r="O69" s="12">
        <v>10402</v>
      </c>
      <c r="P69" s="12">
        <v>2592</v>
      </c>
      <c r="W69" s="12">
        <v>17</v>
      </c>
      <c r="X69" s="12">
        <v>1299</v>
      </c>
      <c r="Y69" s="12">
        <v>423</v>
      </c>
      <c r="Z69" s="12">
        <v>5288</v>
      </c>
      <c r="AA69" s="12">
        <v>1205</v>
      </c>
      <c r="AH69" s="12">
        <v>32</v>
      </c>
      <c r="AI69" s="12">
        <v>2117</v>
      </c>
      <c r="AJ69" s="12">
        <v>692</v>
      </c>
      <c r="AK69" s="12">
        <v>8894</v>
      </c>
      <c r="AL69" s="12">
        <v>2048</v>
      </c>
      <c r="AS69" s="12">
        <v>32</v>
      </c>
      <c r="AT69" s="12">
        <v>2623</v>
      </c>
      <c r="AU69" s="12">
        <v>791</v>
      </c>
      <c r="AV69" s="12">
        <v>10736</v>
      </c>
      <c r="AW69" s="12">
        <v>2377</v>
      </c>
      <c r="BD69" s="12">
        <v>32</v>
      </c>
      <c r="BE69" s="12">
        <v>2891</v>
      </c>
      <c r="BF69" s="12">
        <v>841</v>
      </c>
      <c r="BG69" s="12">
        <v>10745</v>
      </c>
      <c r="BH69" s="12">
        <v>3216</v>
      </c>
      <c r="BO69" s="12">
        <v>29</v>
      </c>
      <c r="BP69" s="12">
        <v>1469</v>
      </c>
      <c r="BQ69" s="12">
        <v>790</v>
      </c>
      <c r="BR69" s="12">
        <v>9850</v>
      </c>
      <c r="BS69" s="12">
        <v>1976</v>
      </c>
    </row>
    <row r="70" spans="1:76" x14ac:dyDescent="0.15">
      <c r="A70" s="12">
        <f t="shared" si="24"/>
        <v>3</v>
      </c>
      <c r="B70" s="12">
        <v>3</v>
      </c>
      <c r="C70" s="12">
        <v>7</v>
      </c>
      <c r="D70" s="12">
        <v>50</v>
      </c>
      <c r="F70" s="19">
        <v>31</v>
      </c>
      <c r="G70" s="12">
        <f t="shared" si="6"/>
        <v>13414</v>
      </c>
      <c r="L70" s="12">
        <v>29</v>
      </c>
      <c r="M70" s="12">
        <v>2559</v>
      </c>
      <c r="N70" s="12">
        <v>714</v>
      </c>
      <c r="O70" s="12">
        <v>10402</v>
      </c>
      <c r="P70" s="12">
        <v>2592</v>
      </c>
      <c r="W70" s="12">
        <v>17</v>
      </c>
      <c r="X70" s="12">
        <v>1299</v>
      </c>
      <c r="Y70" s="12">
        <v>423</v>
      </c>
      <c r="Z70" s="12">
        <v>5288</v>
      </c>
      <c r="AA70" s="12">
        <v>1205</v>
      </c>
      <c r="AH70" s="12">
        <v>32</v>
      </c>
      <c r="AI70" s="12">
        <v>2117</v>
      </c>
      <c r="AJ70" s="12">
        <v>692</v>
      </c>
      <c r="AK70" s="12">
        <v>8894</v>
      </c>
      <c r="AL70" s="12">
        <v>2048</v>
      </c>
      <c r="AS70" s="12">
        <v>32</v>
      </c>
      <c r="AT70" s="12">
        <v>2623</v>
      </c>
      <c r="AU70" s="12">
        <v>791</v>
      </c>
      <c r="AV70" s="12">
        <v>10736</v>
      </c>
      <c r="AW70" s="12">
        <v>2377</v>
      </c>
      <c r="BD70" s="12">
        <v>32</v>
      </c>
      <c r="BE70" s="12">
        <v>2891</v>
      </c>
      <c r="BF70" s="12">
        <v>841</v>
      </c>
      <c r="BG70" s="12">
        <v>10745</v>
      </c>
      <c r="BH70" s="12">
        <v>3216</v>
      </c>
      <c r="BO70" s="12">
        <v>29</v>
      </c>
      <c r="BP70" s="12">
        <v>1469</v>
      </c>
      <c r="BQ70" s="12">
        <v>790</v>
      </c>
      <c r="BR70" s="12">
        <v>9850</v>
      </c>
      <c r="BS70" s="12">
        <v>1976</v>
      </c>
    </row>
    <row r="71" spans="1:76" x14ac:dyDescent="0.15">
      <c r="A71" s="12">
        <f t="shared" si="24"/>
        <v>4</v>
      </c>
      <c r="B71" s="12">
        <v>3</v>
      </c>
      <c r="C71" s="12">
        <v>7</v>
      </c>
      <c r="D71" s="12">
        <v>51</v>
      </c>
      <c r="F71" s="12">
        <v>32</v>
      </c>
      <c r="G71" s="12">
        <f t="shared" si="6"/>
        <v>13728</v>
      </c>
      <c r="H71" s="29" t="s">
        <v>552</v>
      </c>
      <c r="L71" s="12">
        <v>29</v>
      </c>
      <c r="M71" s="12">
        <v>2559</v>
      </c>
      <c r="N71" s="12">
        <v>714</v>
      </c>
      <c r="O71" s="12">
        <v>10402</v>
      </c>
      <c r="P71" s="12">
        <v>2592</v>
      </c>
      <c r="W71" s="12">
        <v>17</v>
      </c>
      <c r="X71" s="12">
        <v>1299</v>
      </c>
      <c r="Y71" s="12">
        <v>423</v>
      </c>
      <c r="Z71" s="12">
        <v>5288</v>
      </c>
      <c r="AA71" s="12">
        <v>1205</v>
      </c>
      <c r="AH71" s="12">
        <v>32</v>
      </c>
      <c r="AI71" s="12">
        <v>2117</v>
      </c>
      <c r="AJ71" s="12">
        <v>692</v>
      </c>
      <c r="AK71" s="12">
        <v>8894</v>
      </c>
      <c r="AL71" s="12">
        <v>2048</v>
      </c>
      <c r="AS71" s="12">
        <v>32</v>
      </c>
      <c r="AT71" s="12">
        <v>2623</v>
      </c>
      <c r="AU71" s="12">
        <v>791</v>
      </c>
      <c r="AV71" s="12">
        <v>10736</v>
      </c>
      <c r="AW71" s="12">
        <v>2377</v>
      </c>
      <c r="BD71" s="12">
        <v>32</v>
      </c>
      <c r="BE71" s="12">
        <v>2891</v>
      </c>
      <c r="BF71" s="12">
        <v>841</v>
      </c>
      <c r="BG71" s="12">
        <v>10745</v>
      </c>
      <c r="BH71" s="12">
        <v>3216</v>
      </c>
      <c r="BO71" s="12">
        <v>29</v>
      </c>
      <c r="BP71" s="12">
        <v>1469</v>
      </c>
      <c r="BQ71" s="12">
        <v>790</v>
      </c>
      <c r="BR71" s="12">
        <v>9850</v>
      </c>
      <c r="BS71" s="12">
        <v>1976</v>
      </c>
      <c r="BT71" s="30" t="s">
        <v>559</v>
      </c>
      <c r="BU71" s="12">
        <v>1749</v>
      </c>
      <c r="BV71" s="12">
        <v>902</v>
      </c>
      <c r="BW71" s="12">
        <v>11558</v>
      </c>
      <c r="BX71" s="12">
        <v>2290</v>
      </c>
    </row>
    <row r="72" spans="1:76" x14ac:dyDescent="0.15">
      <c r="A72" s="12">
        <f t="shared" si="24"/>
        <v>5</v>
      </c>
      <c r="B72" s="12">
        <v>3</v>
      </c>
      <c r="C72" s="12">
        <v>7</v>
      </c>
      <c r="D72" s="12">
        <v>52</v>
      </c>
      <c r="F72" s="12">
        <v>32</v>
      </c>
      <c r="G72" s="12">
        <f t="shared" si="6"/>
        <v>13728</v>
      </c>
      <c r="H72" s="14"/>
      <c r="L72" s="12">
        <v>29</v>
      </c>
      <c r="M72" s="12">
        <v>2559</v>
      </c>
      <c r="N72" s="12">
        <v>714</v>
      </c>
      <c r="O72" s="12">
        <v>10402</v>
      </c>
      <c r="P72" s="12">
        <v>2592</v>
      </c>
      <c r="W72" s="12">
        <v>17</v>
      </c>
      <c r="X72" s="12">
        <v>1299</v>
      </c>
      <c r="Y72" s="12">
        <v>423</v>
      </c>
      <c r="Z72" s="12">
        <v>5288</v>
      </c>
      <c r="AA72" s="12">
        <v>1205</v>
      </c>
      <c r="AH72" s="12">
        <v>32</v>
      </c>
      <c r="AI72" s="12">
        <v>2117</v>
      </c>
      <c r="AJ72" s="12">
        <v>692</v>
      </c>
      <c r="AK72" s="12">
        <v>8894</v>
      </c>
      <c r="AL72" s="12">
        <v>2048</v>
      </c>
      <c r="AS72" s="12">
        <v>32</v>
      </c>
      <c r="AT72" s="12">
        <v>2623</v>
      </c>
      <c r="AU72" s="12">
        <v>791</v>
      </c>
      <c r="AV72" s="12">
        <v>10736</v>
      </c>
      <c r="AW72" s="12">
        <v>2377</v>
      </c>
      <c r="BD72" s="12">
        <v>32</v>
      </c>
      <c r="BE72" s="12">
        <v>2891</v>
      </c>
      <c r="BF72" s="12">
        <v>841</v>
      </c>
      <c r="BG72" s="12">
        <v>10745</v>
      </c>
      <c r="BH72" s="12">
        <v>3216</v>
      </c>
      <c r="BO72" s="12">
        <v>29</v>
      </c>
      <c r="BP72" s="12">
        <v>1749</v>
      </c>
      <c r="BQ72" s="12">
        <v>902</v>
      </c>
      <c r="BR72" s="12">
        <v>11558</v>
      </c>
      <c r="BS72" s="12">
        <v>2290</v>
      </c>
    </row>
    <row r="73" spans="1:76" x14ac:dyDescent="0.15">
      <c r="A73" s="12">
        <f t="shared" si="24"/>
        <v>6</v>
      </c>
      <c r="B73" s="12">
        <v>3</v>
      </c>
      <c r="C73" s="12">
        <v>7</v>
      </c>
      <c r="D73" s="12">
        <v>53</v>
      </c>
      <c r="F73" s="12">
        <v>32</v>
      </c>
      <c r="G73" s="12">
        <f t="shared" si="6"/>
        <v>13728</v>
      </c>
      <c r="L73" s="12">
        <v>29</v>
      </c>
      <c r="M73" s="12">
        <v>2559</v>
      </c>
      <c r="N73" s="12">
        <v>714</v>
      </c>
      <c r="O73" s="12">
        <v>10402</v>
      </c>
      <c r="P73" s="12">
        <v>2592</v>
      </c>
      <c r="W73" s="12">
        <v>17</v>
      </c>
      <c r="X73" s="12">
        <v>1299</v>
      </c>
      <c r="Y73" s="12">
        <v>423</v>
      </c>
      <c r="Z73" s="12">
        <v>5288</v>
      </c>
      <c r="AA73" s="12">
        <v>1205</v>
      </c>
      <c r="AH73" s="12">
        <v>32</v>
      </c>
      <c r="AI73" s="12">
        <v>2117</v>
      </c>
      <c r="AJ73" s="12">
        <v>692</v>
      </c>
      <c r="AK73" s="12">
        <v>8894</v>
      </c>
      <c r="AL73" s="12">
        <v>2048</v>
      </c>
      <c r="AS73" s="12">
        <v>32</v>
      </c>
      <c r="AT73" s="12">
        <v>2623</v>
      </c>
      <c r="AU73" s="12">
        <v>791</v>
      </c>
      <c r="AV73" s="12">
        <v>10736</v>
      </c>
      <c r="AW73" s="12">
        <v>2377</v>
      </c>
      <c r="BD73" s="12">
        <v>32</v>
      </c>
      <c r="BE73" s="12">
        <v>2891</v>
      </c>
      <c r="BF73" s="12">
        <v>841</v>
      </c>
      <c r="BG73" s="12">
        <v>10745</v>
      </c>
      <c r="BH73" s="12">
        <v>3216</v>
      </c>
      <c r="BO73" s="12">
        <v>29</v>
      </c>
      <c r="BP73" s="12">
        <v>1749</v>
      </c>
      <c r="BQ73" s="12">
        <v>902</v>
      </c>
      <c r="BR73" s="12">
        <v>11558</v>
      </c>
      <c r="BS73" s="12">
        <v>2290</v>
      </c>
    </row>
    <row r="74" spans="1:76" x14ac:dyDescent="0.15">
      <c r="A74" s="12">
        <f t="shared" si="24"/>
        <v>7</v>
      </c>
      <c r="B74" s="12">
        <v>3</v>
      </c>
      <c r="C74" s="12">
        <v>7</v>
      </c>
      <c r="D74" s="12">
        <v>54</v>
      </c>
      <c r="F74" s="12">
        <v>32</v>
      </c>
      <c r="G74" s="12">
        <f t="shared" si="6"/>
        <v>13728</v>
      </c>
      <c r="L74" s="12">
        <v>29</v>
      </c>
      <c r="M74" s="12">
        <v>2559</v>
      </c>
      <c r="N74" s="12">
        <v>714</v>
      </c>
      <c r="O74" s="12">
        <v>10402</v>
      </c>
      <c r="P74" s="12">
        <v>2592</v>
      </c>
      <c r="W74" s="12">
        <v>17</v>
      </c>
      <c r="X74" s="12">
        <v>1299</v>
      </c>
      <c r="Y74" s="12">
        <v>423</v>
      </c>
      <c r="Z74" s="12">
        <v>5288</v>
      </c>
      <c r="AA74" s="12">
        <v>1205</v>
      </c>
      <c r="AH74" s="12">
        <v>32</v>
      </c>
      <c r="AI74" s="12">
        <v>2117</v>
      </c>
      <c r="AJ74" s="12">
        <v>692</v>
      </c>
      <c r="AK74" s="12">
        <v>8894</v>
      </c>
      <c r="AL74" s="12">
        <v>2048</v>
      </c>
      <c r="AS74" s="12">
        <v>32</v>
      </c>
      <c r="AT74" s="12">
        <v>2623</v>
      </c>
      <c r="AU74" s="12">
        <v>791</v>
      </c>
      <c r="AV74" s="12">
        <v>10736</v>
      </c>
      <c r="AW74" s="12">
        <v>2377</v>
      </c>
      <c r="BD74" s="12">
        <v>32</v>
      </c>
      <c r="BE74" s="12">
        <v>2891</v>
      </c>
      <c r="BF74" s="12">
        <v>841</v>
      </c>
      <c r="BG74" s="12">
        <v>10745</v>
      </c>
      <c r="BH74" s="12">
        <v>3216</v>
      </c>
      <c r="BO74" s="12">
        <v>29</v>
      </c>
      <c r="BP74" s="12">
        <v>1749</v>
      </c>
      <c r="BQ74" s="12">
        <v>902</v>
      </c>
      <c r="BR74" s="12">
        <v>11558</v>
      </c>
      <c r="BS74" s="12">
        <v>2290</v>
      </c>
    </row>
    <row r="75" spans="1:76" x14ac:dyDescent="0.15">
      <c r="A75" s="12">
        <f t="shared" si="24"/>
        <v>8</v>
      </c>
      <c r="B75" s="12">
        <v>3</v>
      </c>
      <c r="C75" s="12">
        <v>7</v>
      </c>
      <c r="D75" s="12">
        <v>55</v>
      </c>
      <c r="F75" s="12">
        <v>32</v>
      </c>
      <c r="G75" s="12">
        <f t="shared" si="6"/>
        <v>13728</v>
      </c>
      <c r="L75" s="12">
        <v>29</v>
      </c>
      <c r="M75" s="12">
        <v>2559</v>
      </c>
      <c r="N75" s="12">
        <v>714</v>
      </c>
      <c r="O75" s="12">
        <v>10402</v>
      </c>
      <c r="P75" s="12">
        <v>2592</v>
      </c>
      <c r="W75" s="12">
        <v>17</v>
      </c>
      <c r="X75" s="12">
        <v>1299</v>
      </c>
      <c r="Y75" s="12">
        <v>423</v>
      </c>
      <c r="Z75" s="12">
        <v>5288</v>
      </c>
      <c r="AA75" s="12">
        <v>1205</v>
      </c>
      <c r="AH75" s="12">
        <v>32</v>
      </c>
      <c r="AI75" s="12">
        <v>2117</v>
      </c>
      <c r="AJ75" s="12">
        <v>692</v>
      </c>
      <c r="AK75" s="12">
        <v>8894</v>
      </c>
      <c r="AL75" s="12">
        <v>2048</v>
      </c>
      <c r="AS75" s="12">
        <v>32</v>
      </c>
      <c r="AT75" s="12">
        <v>2623</v>
      </c>
      <c r="AU75" s="12">
        <v>791</v>
      </c>
      <c r="AV75" s="12">
        <v>10736</v>
      </c>
      <c r="AW75" s="12">
        <v>2377</v>
      </c>
      <c r="BD75" s="12">
        <v>32</v>
      </c>
      <c r="BE75" s="12">
        <v>2891</v>
      </c>
      <c r="BF75" s="12">
        <v>841</v>
      </c>
      <c r="BG75" s="12">
        <v>10745</v>
      </c>
      <c r="BH75" s="12">
        <v>3216</v>
      </c>
      <c r="BO75" s="12">
        <v>29</v>
      </c>
      <c r="BP75" s="12">
        <v>1749</v>
      </c>
      <c r="BQ75" s="12">
        <v>902</v>
      </c>
      <c r="BR75" s="12">
        <v>11558</v>
      </c>
      <c r="BS75" s="12">
        <v>2290</v>
      </c>
    </row>
    <row r="76" spans="1:76" x14ac:dyDescent="0.15">
      <c r="A76" s="12">
        <f t="shared" si="24"/>
        <v>9</v>
      </c>
      <c r="B76" s="12">
        <v>3</v>
      </c>
      <c r="C76" s="12">
        <v>7</v>
      </c>
      <c r="D76" s="12">
        <v>56</v>
      </c>
      <c r="F76" s="12">
        <v>32</v>
      </c>
      <c r="G76" s="12">
        <f t="shared" si="6"/>
        <v>13728</v>
      </c>
      <c r="L76" s="12">
        <v>29</v>
      </c>
      <c r="M76" s="12">
        <v>2559</v>
      </c>
      <c r="N76" s="12">
        <v>714</v>
      </c>
      <c r="O76" s="12">
        <v>10402</v>
      </c>
      <c r="P76" s="12">
        <v>2592</v>
      </c>
      <c r="W76" s="12">
        <v>17</v>
      </c>
      <c r="X76" s="12">
        <v>1299</v>
      </c>
      <c r="Y76" s="12">
        <v>423</v>
      </c>
      <c r="Z76" s="12">
        <v>5288</v>
      </c>
      <c r="AA76" s="12">
        <v>1205</v>
      </c>
      <c r="AH76" s="12">
        <v>32</v>
      </c>
      <c r="AI76" s="12">
        <v>2117</v>
      </c>
      <c r="AJ76" s="12">
        <v>692</v>
      </c>
      <c r="AK76" s="12">
        <v>8894</v>
      </c>
      <c r="AL76" s="12">
        <v>2048</v>
      </c>
      <c r="AS76" s="12">
        <v>32</v>
      </c>
      <c r="AT76" s="12">
        <v>2623</v>
      </c>
      <c r="AU76" s="12">
        <v>791</v>
      </c>
      <c r="AV76" s="12">
        <v>10736</v>
      </c>
      <c r="AW76" s="12">
        <v>2377</v>
      </c>
      <c r="BD76" s="12">
        <v>32</v>
      </c>
      <c r="BE76" s="12">
        <v>2891</v>
      </c>
      <c r="BF76" s="12">
        <v>841</v>
      </c>
      <c r="BG76" s="12">
        <v>10745</v>
      </c>
      <c r="BH76" s="12">
        <v>3216</v>
      </c>
      <c r="BO76" s="12">
        <v>29</v>
      </c>
      <c r="BP76" s="12">
        <v>1749</v>
      </c>
      <c r="BQ76" s="12">
        <v>902</v>
      </c>
      <c r="BR76" s="12">
        <v>11558</v>
      </c>
      <c r="BS76" s="12">
        <v>2290</v>
      </c>
    </row>
    <row r="77" spans="1:76" x14ac:dyDescent="0.15">
      <c r="A77" s="12">
        <f t="shared" si="24"/>
        <v>10</v>
      </c>
      <c r="B77" s="12">
        <v>3</v>
      </c>
      <c r="C77" s="12">
        <v>7</v>
      </c>
      <c r="D77" s="12">
        <v>57</v>
      </c>
      <c r="F77" s="12">
        <v>32</v>
      </c>
      <c r="G77" s="12">
        <f t="shared" si="6"/>
        <v>13728</v>
      </c>
      <c r="L77" s="12">
        <v>29</v>
      </c>
      <c r="M77" s="12">
        <v>2559</v>
      </c>
      <c r="N77" s="12">
        <v>714</v>
      </c>
      <c r="O77" s="12">
        <v>10402</v>
      </c>
      <c r="P77" s="12">
        <v>2592</v>
      </c>
      <c r="W77" s="12">
        <v>17</v>
      </c>
      <c r="X77" s="12">
        <v>1299</v>
      </c>
      <c r="Y77" s="12">
        <v>423</v>
      </c>
      <c r="Z77" s="12">
        <v>5288</v>
      </c>
      <c r="AA77" s="12">
        <v>1205</v>
      </c>
      <c r="AH77" s="12">
        <v>32</v>
      </c>
      <c r="AI77" s="12">
        <v>2117</v>
      </c>
      <c r="AJ77" s="12">
        <v>692</v>
      </c>
      <c r="AK77" s="12">
        <v>8894</v>
      </c>
      <c r="AL77" s="12">
        <v>2048</v>
      </c>
      <c r="AS77" s="12">
        <v>32</v>
      </c>
      <c r="AT77" s="12">
        <v>2623</v>
      </c>
      <c r="AU77" s="12">
        <v>791</v>
      </c>
      <c r="AV77" s="12">
        <v>10736</v>
      </c>
      <c r="AW77" s="12">
        <v>2377</v>
      </c>
      <c r="BD77" s="12">
        <v>32</v>
      </c>
      <c r="BE77" s="12">
        <v>2891</v>
      </c>
      <c r="BF77" s="12">
        <v>841</v>
      </c>
      <c r="BG77" s="12">
        <v>10745</v>
      </c>
      <c r="BH77" s="12">
        <v>3216</v>
      </c>
      <c r="BO77" s="12">
        <v>29</v>
      </c>
      <c r="BP77" s="12">
        <v>1749</v>
      </c>
      <c r="BQ77" s="12">
        <v>902</v>
      </c>
      <c r="BR77" s="12">
        <v>11558</v>
      </c>
      <c r="BS77" s="12">
        <v>2290</v>
      </c>
    </row>
    <row r="78" spans="1:76" x14ac:dyDescent="0.15">
      <c r="A78" s="12">
        <f t="shared" si="24"/>
        <v>10</v>
      </c>
      <c r="B78" s="15">
        <v>3</v>
      </c>
      <c r="C78" s="12">
        <v>7</v>
      </c>
      <c r="D78" s="12">
        <v>57</v>
      </c>
      <c r="F78" s="12">
        <v>32</v>
      </c>
      <c r="G78" s="12">
        <f t="shared" si="6"/>
        <v>13728</v>
      </c>
      <c r="L78" s="12">
        <v>29</v>
      </c>
      <c r="M78" s="12">
        <v>2559</v>
      </c>
      <c r="N78" s="12">
        <v>714</v>
      </c>
      <c r="O78" s="12">
        <v>10402</v>
      </c>
      <c r="P78" s="12">
        <v>2592</v>
      </c>
      <c r="W78" s="12">
        <v>17</v>
      </c>
      <c r="X78" s="12">
        <v>1299</v>
      </c>
      <c r="Y78" s="12">
        <v>423</v>
      </c>
      <c r="Z78" s="12">
        <v>5288</v>
      </c>
      <c r="AA78" s="12">
        <v>1205</v>
      </c>
      <c r="AH78" s="12">
        <v>32</v>
      </c>
      <c r="AI78" s="12">
        <v>2117</v>
      </c>
      <c r="AJ78" s="12">
        <v>692</v>
      </c>
      <c r="AK78" s="12">
        <v>8894</v>
      </c>
      <c r="AL78" s="12">
        <v>2048</v>
      </c>
      <c r="AS78" s="12">
        <v>32</v>
      </c>
      <c r="AT78" s="12">
        <v>2623</v>
      </c>
      <c r="AU78" s="12">
        <v>791</v>
      </c>
      <c r="AV78" s="12">
        <v>10736</v>
      </c>
      <c r="AW78" s="12">
        <v>2377</v>
      </c>
      <c r="BD78" s="12">
        <v>32</v>
      </c>
      <c r="BE78" s="12">
        <v>2891</v>
      </c>
      <c r="BF78" s="12">
        <v>841</v>
      </c>
      <c r="BG78" s="12">
        <v>10745</v>
      </c>
      <c r="BH78" s="12">
        <v>3216</v>
      </c>
      <c r="BO78" s="12">
        <v>29</v>
      </c>
      <c r="BP78" s="12">
        <v>1749</v>
      </c>
      <c r="BQ78" s="12">
        <v>902</v>
      </c>
      <c r="BR78" s="12">
        <v>11558</v>
      </c>
      <c r="BS78" s="12">
        <v>2290</v>
      </c>
    </row>
    <row r="79" spans="1:76" x14ac:dyDescent="0.15">
      <c r="A79" s="12">
        <f t="shared" ref="A79" si="25">D79-47</f>
        <v>10</v>
      </c>
      <c r="B79" s="19">
        <v>4</v>
      </c>
      <c r="C79" s="12">
        <v>7</v>
      </c>
      <c r="D79" s="12">
        <v>57</v>
      </c>
      <c r="F79" s="19">
        <v>32</v>
      </c>
      <c r="G79" s="12">
        <f t="shared" ref="G79:G80" si="26">MAX(P79,U79)+MAX(AA79,AF79)+MAX(AL79,AQ79)+MAX(AW79,BB79)+MAX(BH79,BM79)+MAX(BS79,BX79)</f>
        <v>13728</v>
      </c>
      <c r="L79" s="12">
        <v>29</v>
      </c>
      <c r="M79" s="12">
        <v>2559</v>
      </c>
      <c r="N79" s="12">
        <v>714</v>
      </c>
      <c r="O79" s="12">
        <v>10402</v>
      </c>
      <c r="P79" s="12">
        <v>2592</v>
      </c>
      <c r="W79" s="12">
        <v>17</v>
      </c>
      <c r="X79" s="12">
        <v>1299</v>
      </c>
      <c r="Y79" s="12">
        <v>423</v>
      </c>
      <c r="Z79" s="12">
        <v>5288</v>
      </c>
      <c r="AA79" s="12">
        <v>1205</v>
      </c>
      <c r="AH79" s="12">
        <v>32</v>
      </c>
      <c r="AI79" s="12">
        <v>2117</v>
      </c>
      <c r="AJ79" s="12">
        <v>692</v>
      </c>
      <c r="AK79" s="12">
        <v>8894</v>
      </c>
      <c r="AL79" s="12">
        <v>2048</v>
      </c>
      <c r="AS79" s="12">
        <v>32</v>
      </c>
      <c r="AT79" s="12">
        <v>2623</v>
      </c>
      <c r="AU79" s="12">
        <v>791</v>
      </c>
      <c r="AV79" s="12">
        <v>10736</v>
      </c>
      <c r="AW79" s="12">
        <v>2377</v>
      </c>
      <c r="BD79" s="12">
        <v>32</v>
      </c>
      <c r="BE79" s="12">
        <v>2891</v>
      </c>
      <c r="BF79" s="12">
        <v>841</v>
      </c>
      <c r="BG79" s="12">
        <v>10745</v>
      </c>
      <c r="BH79" s="12">
        <v>3216</v>
      </c>
      <c r="BO79" s="12">
        <v>29</v>
      </c>
      <c r="BP79" s="12">
        <v>1749</v>
      </c>
      <c r="BQ79" s="12">
        <v>902</v>
      </c>
      <c r="BR79" s="12">
        <v>11558</v>
      </c>
      <c r="BS79" s="12">
        <v>2290</v>
      </c>
    </row>
    <row r="80" spans="1:76" x14ac:dyDescent="0.15">
      <c r="A80" s="12">
        <f t="shared" ref="A80" si="27">D80-47</f>
        <v>10</v>
      </c>
      <c r="B80" s="12">
        <v>4</v>
      </c>
      <c r="C80" s="12">
        <v>7</v>
      </c>
      <c r="D80" s="12">
        <v>57</v>
      </c>
      <c r="F80" s="19">
        <v>33</v>
      </c>
      <c r="G80" s="12">
        <f t="shared" si="26"/>
        <v>13728</v>
      </c>
      <c r="L80" s="12">
        <v>29</v>
      </c>
      <c r="M80" s="12">
        <v>2559</v>
      </c>
      <c r="N80" s="12">
        <v>714</v>
      </c>
      <c r="O80" s="12">
        <v>10402</v>
      </c>
      <c r="P80" s="12">
        <v>2592</v>
      </c>
      <c r="W80" s="12">
        <v>17</v>
      </c>
      <c r="X80" s="12">
        <v>1299</v>
      </c>
      <c r="Y80" s="12">
        <v>423</v>
      </c>
      <c r="Z80" s="12">
        <v>5288</v>
      </c>
      <c r="AA80" s="12">
        <v>1205</v>
      </c>
      <c r="AH80" s="12">
        <v>32</v>
      </c>
      <c r="AI80" s="12">
        <v>2117</v>
      </c>
      <c r="AJ80" s="12">
        <v>692</v>
      </c>
      <c r="AK80" s="12">
        <v>8894</v>
      </c>
      <c r="AL80" s="12">
        <v>2048</v>
      </c>
      <c r="AS80" s="12">
        <v>32</v>
      </c>
      <c r="AT80" s="12">
        <v>2623</v>
      </c>
      <c r="AU80" s="12">
        <v>791</v>
      </c>
      <c r="AV80" s="12">
        <v>10736</v>
      </c>
      <c r="AW80" s="12">
        <v>2377</v>
      </c>
      <c r="BD80" s="12">
        <v>32</v>
      </c>
      <c r="BE80" s="12">
        <v>2891</v>
      </c>
      <c r="BF80" s="12">
        <v>841</v>
      </c>
      <c r="BG80" s="12">
        <v>10745</v>
      </c>
      <c r="BH80" s="12">
        <v>3216</v>
      </c>
      <c r="BO80" s="12">
        <v>29</v>
      </c>
      <c r="BP80" s="12">
        <v>1749</v>
      </c>
      <c r="BQ80" s="12">
        <v>902</v>
      </c>
      <c r="BR80" s="12">
        <v>11558</v>
      </c>
      <c r="BS80" s="12">
        <v>2290</v>
      </c>
    </row>
    <row r="81" spans="1:71" x14ac:dyDescent="0.15">
      <c r="A81" s="12">
        <f t="shared" ref="A81" si="28">D81-47</f>
        <v>10</v>
      </c>
      <c r="B81" s="15">
        <v>4</v>
      </c>
      <c r="C81" s="12">
        <v>7</v>
      </c>
      <c r="D81" s="12">
        <v>57</v>
      </c>
      <c r="F81" s="19">
        <v>34</v>
      </c>
      <c r="G81" s="12">
        <f t="shared" ref="G81" si="29">MAX(P81,U81)+MAX(AA81,AF81)+MAX(AL81,AQ81)+MAX(AW81,BB81)+MAX(BH81,BM81)+MAX(BS81,BX81)</f>
        <v>15982</v>
      </c>
      <c r="L81" s="12">
        <v>32</v>
      </c>
      <c r="M81" s="12">
        <v>2828</v>
      </c>
      <c r="N81" s="12">
        <v>741</v>
      </c>
      <c r="O81" s="12">
        <v>10226</v>
      </c>
      <c r="P81" s="12">
        <v>2946</v>
      </c>
      <c r="W81" s="12">
        <v>31</v>
      </c>
      <c r="X81" s="12">
        <v>1975</v>
      </c>
      <c r="Y81" s="12">
        <v>988</v>
      </c>
      <c r="Z81" s="12">
        <v>14337</v>
      </c>
      <c r="AA81" s="12">
        <v>2494</v>
      </c>
      <c r="AB81" s="32" t="s">
        <v>562</v>
      </c>
      <c r="AH81" s="12">
        <v>32</v>
      </c>
      <c r="AI81" s="12">
        <v>2382</v>
      </c>
      <c r="AJ81" s="12">
        <v>798</v>
      </c>
      <c r="AK81" s="12">
        <v>10759</v>
      </c>
      <c r="AL81" s="12">
        <v>2361</v>
      </c>
      <c r="AS81" s="12">
        <v>32</v>
      </c>
      <c r="AT81" s="12">
        <v>2643</v>
      </c>
      <c r="AU81" s="12">
        <v>821</v>
      </c>
      <c r="AV81" s="12">
        <v>10886</v>
      </c>
      <c r="AW81" s="12">
        <v>2410</v>
      </c>
      <c r="BD81" s="12">
        <v>33</v>
      </c>
      <c r="BE81" s="12">
        <v>2923</v>
      </c>
      <c r="BF81" s="12">
        <v>850</v>
      </c>
      <c r="BG81" s="12">
        <v>11527</v>
      </c>
      <c r="BH81" s="12">
        <v>3299</v>
      </c>
      <c r="BO81" s="12">
        <v>30</v>
      </c>
      <c r="BP81" s="12">
        <v>1907</v>
      </c>
      <c r="BQ81" s="12">
        <v>977</v>
      </c>
      <c r="BR81" s="12">
        <v>12523</v>
      </c>
      <c r="BS81" s="12">
        <v>2472</v>
      </c>
    </row>
    <row r="82" spans="1:71" x14ac:dyDescent="0.15">
      <c r="A82" s="12">
        <f>D82-57</f>
        <v>1</v>
      </c>
      <c r="B82" s="19">
        <v>5</v>
      </c>
      <c r="C82" s="12">
        <v>8</v>
      </c>
      <c r="D82" s="12">
        <v>58</v>
      </c>
      <c r="F82" s="12">
        <v>35</v>
      </c>
      <c r="G82" s="12">
        <f t="shared" si="6"/>
        <v>0</v>
      </c>
    </row>
    <row r="83" spans="1:71" x14ac:dyDescent="0.15">
      <c r="A83" s="12">
        <f t="shared" ref="A83:A87" si="30">D83-57</f>
        <v>2</v>
      </c>
      <c r="B83" s="12">
        <v>5</v>
      </c>
      <c r="C83" s="12">
        <v>8</v>
      </c>
      <c r="D83" s="12">
        <v>59</v>
      </c>
      <c r="F83" s="19">
        <v>35</v>
      </c>
      <c r="G83" s="12">
        <f t="shared" si="6"/>
        <v>0</v>
      </c>
    </row>
    <row r="84" spans="1:71" x14ac:dyDescent="0.15">
      <c r="A84" s="12">
        <f t="shared" si="30"/>
        <v>3</v>
      </c>
      <c r="B84" s="15">
        <v>5</v>
      </c>
      <c r="C84" s="12">
        <v>8</v>
      </c>
      <c r="D84" s="12">
        <v>60</v>
      </c>
      <c r="F84" s="19">
        <v>36</v>
      </c>
      <c r="G84" s="12">
        <v>17682</v>
      </c>
      <c r="H84" s="44" t="s">
        <v>697</v>
      </c>
    </row>
    <row r="85" spans="1:71" x14ac:dyDescent="0.15">
      <c r="A85" s="12">
        <f t="shared" si="30"/>
        <v>4</v>
      </c>
      <c r="B85" s="19">
        <v>6</v>
      </c>
      <c r="C85" s="12">
        <v>8</v>
      </c>
      <c r="D85" s="12">
        <v>61</v>
      </c>
      <c r="F85" s="12">
        <v>37</v>
      </c>
      <c r="H85" s="45" t="s">
        <v>698</v>
      </c>
    </row>
    <row r="86" spans="1:71" x14ac:dyDescent="0.15">
      <c r="A86" s="12">
        <f t="shared" si="30"/>
        <v>5</v>
      </c>
      <c r="B86" s="12">
        <v>6</v>
      </c>
      <c r="C86" s="12">
        <v>8</v>
      </c>
      <c r="D86" s="12">
        <v>62</v>
      </c>
      <c r="F86" s="12">
        <v>38</v>
      </c>
    </row>
    <row r="87" spans="1:71" x14ac:dyDescent="0.15">
      <c r="A87" s="12">
        <f t="shared" si="30"/>
        <v>6</v>
      </c>
      <c r="B87" s="12">
        <v>6</v>
      </c>
      <c r="C87" s="12">
        <v>8</v>
      </c>
      <c r="D87" s="12">
        <v>63</v>
      </c>
    </row>
    <row r="94" spans="1:71" x14ac:dyDescent="0.15">
      <c r="D94" s="46" t="s">
        <v>699</v>
      </c>
      <c r="E94" s="45" t="s">
        <v>700</v>
      </c>
      <c r="F94" s="45" t="s">
        <v>707</v>
      </c>
    </row>
    <row r="95" spans="1:71" x14ac:dyDescent="0.15">
      <c r="D95" s="45" t="s">
        <v>702</v>
      </c>
      <c r="E95" s="12">
        <v>120000</v>
      </c>
      <c r="F95" s="12">
        <v>40000</v>
      </c>
    </row>
    <row r="96" spans="1:71" x14ac:dyDescent="0.15">
      <c r="D96" s="45" t="s">
        <v>701</v>
      </c>
    </row>
    <row r="97" spans="4:4" x14ac:dyDescent="0.15">
      <c r="D97" s="45" t="s">
        <v>703</v>
      </c>
    </row>
    <row r="98" spans="4:4" x14ac:dyDescent="0.15">
      <c r="D98" s="45" t="s">
        <v>704</v>
      </c>
    </row>
    <row r="99" spans="4:4" x14ac:dyDescent="0.15">
      <c r="D99" s="45" t="s">
        <v>705</v>
      </c>
    </row>
    <row r="100" spans="4:4" x14ac:dyDescent="0.15">
      <c r="D100" s="45" t="s">
        <v>706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68"/>
  <sheetViews>
    <sheetView workbookViewId="0">
      <pane xSplit="5" ySplit="3" topLeftCell="F16" activePane="bottomRight" state="frozen"/>
      <selection pane="topRight" activeCell="G1" sqref="G1"/>
      <selection pane="bottomLeft" activeCell="A4" sqref="A4"/>
      <selection pane="bottomRight" activeCell="A42" sqref="A42:XFD42"/>
    </sheetView>
  </sheetViews>
  <sheetFormatPr defaultColWidth="7.125" defaultRowHeight="12" x14ac:dyDescent="0.15"/>
  <cols>
    <col min="1" max="3" width="7.125" style="12"/>
    <col min="4" max="5" width="8" style="12" customWidth="1"/>
    <col min="6" max="10" width="7.125" style="12"/>
    <col min="11" max="11" width="45.875" style="12" customWidth="1"/>
    <col min="12" max="17" width="7.125" style="12"/>
    <col min="18" max="21" width="5.375" style="12" customWidth="1"/>
    <col min="22" max="22" width="7.125" style="12"/>
    <col min="23" max="26" width="5.375" style="12" customWidth="1"/>
    <col min="27" max="27" width="40" style="12" customWidth="1"/>
    <col min="28" max="28" width="7.125" style="12"/>
    <col min="29" max="32" width="5.625" style="12" customWidth="1"/>
    <col min="33" max="33" width="33.25" style="12" customWidth="1"/>
    <col min="34" max="34" width="7.125" style="12"/>
    <col min="35" max="38" width="5.625" style="12" customWidth="1"/>
    <col min="39" max="39" width="19.875" style="12" customWidth="1"/>
    <col min="40" max="40" width="7.125" style="12"/>
    <col min="41" max="44" width="5.625" style="12" customWidth="1"/>
    <col min="45" max="45" width="14" style="12" customWidth="1"/>
    <col min="46" max="16384" width="7.125" style="12"/>
  </cols>
  <sheetData>
    <row r="2" spans="1:45" x14ac:dyDescent="0.15">
      <c r="M2" s="12" t="s">
        <v>195</v>
      </c>
      <c r="R2" s="12" t="s">
        <v>138</v>
      </c>
      <c r="W2" s="12" t="s">
        <v>103</v>
      </c>
      <c r="AC2" s="12" t="s">
        <v>210</v>
      </c>
      <c r="AI2" s="12" t="s">
        <v>173</v>
      </c>
      <c r="AO2" s="12" t="s">
        <v>133</v>
      </c>
    </row>
    <row r="3" spans="1:45" x14ac:dyDescent="0.15">
      <c r="B3" s="12" t="s">
        <v>131</v>
      </c>
      <c r="C3" s="12" t="s">
        <v>122</v>
      </c>
      <c r="D3" s="12" t="s">
        <v>0</v>
      </c>
      <c r="E3" s="12" t="s">
        <v>222</v>
      </c>
      <c r="F3" s="12" t="s">
        <v>228</v>
      </c>
      <c r="G3" s="12" t="s">
        <v>142</v>
      </c>
      <c r="H3" s="12" t="s">
        <v>180</v>
      </c>
      <c r="I3" s="12" t="s">
        <v>144</v>
      </c>
      <c r="J3" s="12" t="s">
        <v>178</v>
      </c>
      <c r="K3" s="20" t="s">
        <v>342</v>
      </c>
      <c r="M3" s="12" t="s">
        <v>142</v>
      </c>
      <c r="N3" s="12" t="s">
        <v>180</v>
      </c>
      <c r="O3" s="12" t="s">
        <v>144</v>
      </c>
      <c r="P3" s="12" t="s">
        <v>192</v>
      </c>
      <c r="R3" s="12" t="s">
        <v>142</v>
      </c>
      <c r="S3" s="12" t="s">
        <v>180</v>
      </c>
      <c r="T3" s="12" t="s">
        <v>144</v>
      </c>
      <c r="U3" s="12" t="s">
        <v>192</v>
      </c>
      <c r="W3" s="12" t="s">
        <v>142</v>
      </c>
      <c r="X3" s="12" t="s">
        <v>180</v>
      </c>
      <c r="Y3" s="12" t="s">
        <v>144</v>
      </c>
      <c r="Z3" s="12" t="s">
        <v>192</v>
      </c>
      <c r="AA3" s="12" t="s">
        <v>203</v>
      </c>
      <c r="AC3" s="12" t="s">
        <v>142</v>
      </c>
      <c r="AD3" s="12" t="s">
        <v>180</v>
      </c>
      <c r="AE3" s="12" t="s">
        <v>144</v>
      </c>
      <c r="AF3" s="12" t="s">
        <v>192</v>
      </c>
      <c r="AG3" s="12" t="s">
        <v>203</v>
      </c>
      <c r="AI3" s="12" t="s">
        <v>142</v>
      </c>
      <c r="AJ3" s="12" t="s">
        <v>180</v>
      </c>
      <c r="AK3" s="12" t="s">
        <v>144</v>
      </c>
      <c r="AL3" s="12" t="s">
        <v>192</v>
      </c>
      <c r="AM3" s="12" t="s">
        <v>203</v>
      </c>
      <c r="AO3" s="12" t="s">
        <v>142</v>
      </c>
      <c r="AP3" s="12" t="s">
        <v>180</v>
      </c>
      <c r="AQ3" s="12" t="s">
        <v>144</v>
      </c>
      <c r="AR3" s="12" t="s">
        <v>192</v>
      </c>
      <c r="AS3" s="12" t="s">
        <v>203</v>
      </c>
    </row>
    <row r="4" spans="1:45" x14ac:dyDescent="0.15">
      <c r="B4" s="12">
        <v>1</v>
      </c>
      <c r="C4" s="12">
        <v>1</v>
      </c>
      <c r="D4" s="12">
        <v>0</v>
      </c>
      <c r="F4" s="19">
        <v>1</v>
      </c>
      <c r="J4" s="12">
        <v>528</v>
      </c>
      <c r="M4" s="12">
        <v>250</v>
      </c>
      <c r="N4" s="12">
        <v>67</v>
      </c>
      <c r="O4" s="12">
        <v>0</v>
      </c>
    </row>
    <row r="5" spans="1:45" x14ac:dyDescent="0.15">
      <c r="A5" s="12">
        <v>1</v>
      </c>
      <c r="B5" s="12">
        <v>1</v>
      </c>
      <c r="C5" s="12">
        <v>1</v>
      </c>
      <c r="D5" s="12">
        <v>1</v>
      </c>
      <c r="F5" s="19">
        <v>2</v>
      </c>
      <c r="J5" s="12">
        <v>562</v>
      </c>
      <c r="M5" s="12">
        <v>265</v>
      </c>
      <c r="N5" s="12">
        <v>73</v>
      </c>
      <c r="O5" s="12">
        <v>0</v>
      </c>
    </row>
    <row r="6" spans="1:45" x14ac:dyDescent="0.15">
      <c r="A6" s="12">
        <v>2</v>
      </c>
      <c r="B6" s="12">
        <v>1</v>
      </c>
      <c r="C6" s="12">
        <v>1</v>
      </c>
      <c r="D6" s="12">
        <v>2</v>
      </c>
      <c r="F6" s="19">
        <v>3</v>
      </c>
      <c r="J6" s="12">
        <v>594</v>
      </c>
      <c r="M6" s="12">
        <v>280</v>
      </c>
      <c r="N6" s="12">
        <v>79</v>
      </c>
      <c r="O6" s="12">
        <v>0</v>
      </c>
    </row>
    <row r="7" spans="1:45" x14ac:dyDescent="0.15">
      <c r="A7" s="12">
        <v>3</v>
      </c>
      <c r="B7" s="12">
        <v>1</v>
      </c>
      <c r="C7" s="12">
        <v>1</v>
      </c>
      <c r="D7" s="12">
        <v>3</v>
      </c>
      <c r="F7" s="19">
        <v>4</v>
      </c>
      <c r="J7" s="12">
        <v>650</v>
      </c>
      <c r="M7" s="12">
        <v>295</v>
      </c>
      <c r="N7" s="12">
        <v>85</v>
      </c>
      <c r="O7" s="12">
        <v>0</v>
      </c>
      <c r="R7" s="12">
        <v>16</v>
      </c>
      <c r="S7" s="12">
        <v>2</v>
      </c>
      <c r="T7" s="12">
        <v>0</v>
      </c>
    </row>
    <row r="8" spans="1:45" x14ac:dyDescent="0.15">
      <c r="A8" s="12">
        <v>4</v>
      </c>
      <c r="B8" s="12">
        <v>1</v>
      </c>
      <c r="C8" s="12">
        <v>1</v>
      </c>
      <c r="D8" s="12">
        <v>4</v>
      </c>
      <c r="F8" s="19">
        <v>5</v>
      </c>
      <c r="G8" s="12">
        <v>326</v>
      </c>
      <c r="H8" s="12">
        <v>93</v>
      </c>
      <c r="I8" s="12">
        <v>0</v>
      </c>
      <c r="J8" s="12">
        <v>683</v>
      </c>
      <c r="M8" s="12">
        <f>G8-R8-W8-AC8-AI8-AO8</f>
        <v>310</v>
      </c>
      <c r="N8" s="12">
        <f t="shared" ref="N8:O23" si="0">H8-S8-X8-AD8-AJ8-AP8</f>
        <v>91</v>
      </c>
      <c r="O8" s="12">
        <f t="shared" si="0"/>
        <v>0</v>
      </c>
      <c r="R8" s="12">
        <v>16</v>
      </c>
      <c r="S8" s="12">
        <v>2</v>
      </c>
      <c r="T8" s="12">
        <v>0</v>
      </c>
    </row>
    <row r="9" spans="1:45" x14ac:dyDescent="0.15">
      <c r="A9" s="12">
        <v>5</v>
      </c>
      <c r="B9" s="12">
        <v>1</v>
      </c>
      <c r="C9" s="12">
        <v>1</v>
      </c>
      <c r="D9" s="12">
        <v>5</v>
      </c>
      <c r="F9" s="19">
        <v>6</v>
      </c>
      <c r="G9" s="12">
        <v>341</v>
      </c>
      <c r="H9" s="12">
        <v>101</v>
      </c>
      <c r="I9" s="12">
        <v>0</v>
      </c>
      <c r="J9" s="12">
        <v>723</v>
      </c>
      <c r="M9" s="12">
        <f t="shared" ref="M9:O40" si="1">G9-R9-W9-AC9-AI9-AO9</f>
        <v>325</v>
      </c>
      <c r="N9" s="12">
        <f t="shared" si="0"/>
        <v>97</v>
      </c>
      <c r="O9" s="12">
        <f t="shared" si="0"/>
        <v>0</v>
      </c>
      <c r="R9" s="12">
        <v>16</v>
      </c>
      <c r="S9" s="12">
        <v>4</v>
      </c>
      <c r="T9" s="12">
        <v>0</v>
      </c>
    </row>
    <row r="10" spans="1:45" x14ac:dyDescent="0.15">
      <c r="A10" s="12">
        <v>6</v>
      </c>
      <c r="B10" s="12">
        <v>1</v>
      </c>
      <c r="C10" s="12">
        <v>1</v>
      </c>
      <c r="D10" s="12">
        <v>6</v>
      </c>
      <c r="F10" s="19">
        <v>7</v>
      </c>
      <c r="G10" s="12">
        <v>403</v>
      </c>
      <c r="H10" s="12">
        <v>119</v>
      </c>
      <c r="I10" s="12">
        <v>1</v>
      </c>
      <c r="J10" s="12">
        <v>859</v>
      </c>
      <c r="K10" s="20" t="s">
        <v>344</v>
      </c>
      <c r="M10" s="12">
        <f t="shared" si="1"/>
        <v>341</v>
      </c>
      <c r="N10" s="12">
        <f t="shared" si="0"/>
        <v>102</v>
      </c>
      <c r="O10" s="12">
        <f t="shared" si="0"/>
        <v>0</v>
      </c>
      <c r="R10" s="12">
        <v>32</v>
      </c>
      <c r="S10" s="12">
        <v>4</v>
      </c>
      <c r="T10" s="12">
        <v>0</v>
      </c>
      <c r="W10" s="12">
        <v>30</v>
      </c>
      <c r="X10" s="12">
        <v>13</v>
      </c>
      <c r="Y10" s="12">
        <v>1</v>
      </c>
      <c r="AA10" s="12" t="s">
        <v>201</v>
      </c>
    </row>
    <row r="11" spans="1:45" x14ac:dyDescent="0.15">
      <c r="A11" s="12">
        <v>7</v>
      </c>
      <c r="B11" s="12">
        <v>1</v>
      </c>
      <c r="C11" s="12">
        <v>1</v>
      </c>
      <c r="D11" s="12">
        <v>7</v>
      </c>
      <c r="F11" s="19">
        <v>8</v>
      </c>
      <c r="G11" s="12">
        <v>426</v>
      </c>
      <c r="H11" s="12">
        <v>141</v>
      </c>
      <c r="I11" s="12">
        <v>1</v>
      </c>
      <c r="J11" s="12">
        <v>963</v>
      </c>
      <c r="K11" s="20" t="s">
        <v>350</v>
      </c>
      <c r="M11" s="12">
        <f t="shared" si="1"/>
        <v>356</v>
      </c>
      <c r="N11" s="12">
        <f t="shared" si="0"/>
        <v>107</v>
      </c>
      <c r="O11" s="12">
        <f t="shared" si="0"/>
        <v>0</v>
      </c>
      <c r="R11" s="12">
        <v>32</v>
      </c>
      <c r="S11" s="12">
        <v>9</v>
      </c>
      <c r="T11" s="12">
        <v>0</v>
      </c>
      <c r="W11" s="12">
        <v>38</v>
      </c>
      <c r="X11" s="12">
        <v>25</v>
      </c>
      <c r="Y11" s="12">
        <v>1</v>
      </c>
      <c r="AA11" s="12" t="s">
        <v>199</v>
      </c>
    </row>
    <row r="12" spans="1:45" x14ac:dyDescent="0.15">
      <c r="A12" s="12">
        <v>8</v>
      </c>
      <c r="B12" s="12">
        <v>1</v>
      </c>
      <c r="C12" s="12">
        <v>1</v>
      </c>
      <c r="D12" s="12">
        <v>8</v>
      </c>
      <c r="F12" s="19">
        <v>9</v>
      </c>
      <c r="G12" s="12">
        <v>493</v>
      </c>
      <c r="H12" s="12">
        <v>166</v>
      </c>
      <c r="I12" s="12">
        <v>5</v>
      </c>
      <c r="J12" s="12">
        <v>1160</v>
      </c>
      <c r="K12" s="20" t="s">
        <v>346</v>
      </c>
      <c r="M12" s="12">
        <f t="shared" si="1"/>
        <v>372</v>
      </c>
      <c r="N12" s="12">
        <f t="shared" si="0"/>
        <v>113</v>
      </c>
      <c r="O12" s="12">
        <f t="shared" si="0"/>
        <v>0</v>
      </c>
      <c r="R12" s="12">
        <v>50</v>
      </c>
      <c r="S12" s="12">
        <v>9</v>
      </c>
      <c r="T12" s="12">
        <v>0</v>
      </c>
      <c r="W12" s="12">
        <v>71</v>
      </c>
      <c r="X12" s="12">
        <v>44</v>
      </c>
      <c r="Y12" s="12">
        <v>5</v>
      </c>
      <c r="AA12" s="12" t="s">
        <v>200</v>
      </c>
    </row>
    <row r="13" spans="1:45" x14ac:dyDescent="0.15">
      <c r="A13" s="12">
        <v>9</v>
      </c>
      <c r="B13" s="12">
        <v>1</v>
      </c>
      <c r="C13" s="12">
        <v>1</v>
      </c>
      <c r="D13" s="12">
        <v>9</v>
      </c>
      <c r="F13" s="19">
        <v>10</v>
      </c>
      <c r="G13" s="12">
        <v>530</v>
      </c>
      <c r="H13" s="12">
        <v>182</v>
      </c>
      <c r="I13" s="12">
        <v>5</v>
      </c>
      <c r="J13" s="12">
        <v>1253</v>
      </c>
      <c r="K13" s="20" t="s">
        <v>348</v>
      </c>
      <c r="M13" s="12">
        <f t="shared" si="1"/>
        <v>388</v>
      </c>
      <c r="N13" s="12">
        <f t="shared" si="0"/>
        <v>118</v>
      </c>
      <c r="O13" s="12">
        <f t="shared" si="0"/>
        <v>0</v>
      </c>
      <c r="R13" s="12">
        <v>50</v>
      </c>
      <c r="S13" s="12">
        <v>14</v>
      </c>
      <c r="T13" s="12">
        <v>0</v>
      </c>
      <c r="W13" s="12">
        <v>92</v>
      </c>
      <c r="X13" s="12">
        <v>50</v>
      </c>
      <c r="Y13" s="12">
        <v>5</v>
      </c>
      <c r="AA13" s="12" t="s">
        <v>202</v>
      </c>
    </row>
    <row r="14" spans="1:45" x14ac:dyDescent="0.15">
      <c r="A14" s="12">
        <v>10</v>
      </c>
      <c r="B14" s="12">
        <v>1</v>
      </c>
      <c r="C14" s="12">
        <v>1</v>
      </c>
      <c r="D14" s="12">
        <v>10</v>
      </c>
      <c r="F14" s="12">
        <v>11</v>
      </c>
      <c r="G14" s="12">
        <v>579</v>
      </c>
      <c r="H14" s="12">
        <v>197</v>
      </c>
      <c r="I14" s="12">
        <v>5</v>
      </c>
      <c r="J14" s="12">
        <v>1358</v>
      </c>
      <c r="M14" s="12">
        <f t="shared" si="1"/>
        <v>404</v>
      </c>
      <c r="N14" s="12">
        <f t="shared" si="0"/>
        <v>123</v>
      </c>
      <c r="O14" s="12">
        <f t="shared" si="0"/>
        <v>0</v>
      </c>
      <c r="R14" s="12">
        <v>70</v>
      </c>
      <c r="S14" s="12">
        <v>14</v>
      </c>
      <c r="T14" s="12">
        <v>0</v>
      </c>
      <c r="W14" s="12">
        <v>105</v>
      </c>
      <c r="X14" s="12">
        <v>60</v>
      </c>
      <c r="Y14" s="12">
        <v>5</v>
      </c>
      <c r="AA14" s="12" t="s">
        <v>204</v>
      </c>
    </row>
    <row r="15" spans="1:45" x14ac:dyDescent="0.15">
      <c r="A15" s="12">
        <v>11</v>
      </c>
      <c r="B15" s="12">
        <v>1</v>
      </c>
      <c r="C15" s="12">
        <v>1</v>
      </c>
      <c r="D15" s="12">
        <v>11</v>
      </c>
      <c r="F15" s="19">
        <v>11</v>
      </c>
      <c r="G15" s="12">
        <v>579</v>
      </c>
      <c r="H15" s="12">
        <v>200</v>
      </c>
      <c r="I15" s="12">
        <v>5</v>
      </c>
      <c r="J15" s="12">
        <v>1369</v>
      </c>
      <c r="K15" s="20" t="s">
        <v>352</v>
      </c>
      <c r="M15" s="12">
        <f t="shared" si="1"/>
        <v>404</v>
      </c>
      <c r="N15" s="12">
        <f t="shared" si="0"/>
        <v>123</v>
      </c>
      <c r="O15" s="12">
        <f t="shared" si="0"/>
        <v>0</v>
      </c>
      <c r="R15" s="12">
        <v>70</v>
      </c>
      <c r="S15" s="12">
        <v>17</v>
      </c>
      <c r="T15" s="12">
        <v>0</v>
      </c>
      <c r="W15" s="12">
        <v>105</v>
      </c>
      <c r="X15" s="12">
        <v>60</v>
      </c>
      <c r="Y15" s="12">
        <v>5</v>
      </c>
    </row>
    <row r="16" spans="1:45" x14ac:dyDescent="0.15">
      <c r="A16" s="12">
        <v>12</v>
      </c>
      <c r="B16" s="12">
        <v>1</v>
      </c>
      <c r="C16" s="12">
        <v>1</v>
      </c>
      <c r="D16" s="12">
        <v>12</v>
      </c>
      <c r="F16" s="19">
        <v>12</v>
      </c>
      <c r="G16" s="12">
        <v>614</v>
      </c>
      <c r="H16" s="12">
        <v>211</v>
      </c>
      <c r="I16" s="12">
        <v>5</v>
      </c>
      <c r="J16" s="12">
        <v>1442</v>
      </c>
      <c r="M16" s="12">
        <f t="shared" si="1"/>
        <v>419</v>
      </c>
      <c r="N16" s="12">
        <f t="shared" si="0"/>
        <v>128</v>
      </c>
      <c r="O16" s="12">
        <f t="shared" si="0"/>
        <v>0</v>
      </c>
      <c r="R16" s="12">
        <v>81</v>
      </c>
      <c r="S16" s="12">
        <v>17</v>
      </c>
      <c r="T16" s="12">
        <v>0</v>
      </c>
      <c r="W16" s="12">
        <v>114</v>
      </c>
      <c r="X16" s="12">
        <v>66</v>
      </c>
      <c r="Y16" s="12">
        <v>5</v>
      </c>
      <c r="AA16" s="12" t="s">
        <v>206</v>
      </c>
    </row>
    <row r="17" spans="1:33" x14ac:dyDescent="0.15">
      <c r="A17" s="12">
        <f>D17-12</f>
        <v>1</v>
      </c>
      <c r="B17" s="12">
        <v>1</v>
      </c>
      <c r="C17" s="12">
        <v>2</v>
      </c>
      <c r="D17" s="12">
        <v>13</v>
      </c>
      <c r="F17" s="12">
        <v>13</v>
      </c>
      <c r="G17" s="12">
        <v>818</v>
      </c>
      <c r="H17" s="12">
        <v>262</v>
      </c>
      <c r="I17" s="12">
        <v>15</v>
      </c>
      <c r="J17" s="12">
        <v>1941</v>
      </c>
      <c r="M17" s="12">
        <f t="shared" si="1"/>
        <v>437</v>
      </c>
      <c r="N17" s="12">
        <f t="shared" si="0"/>
        <v>134</v>
      </c>
      <c r="O17" s="12">
        <f t="shared" si="0"/>
        <v>0</v>
      </c>
      <c r="R17" s="12">
        <v>81</v>
      </c>
      <c r="S17" s="12">
        <v>20</v>
      </c>
      <c r="T17" s="12">
        <v>0</v>
      </c>
      <c r="W17" s="12">
        <v>300</v>
      </c>
      <c r="X17" s="12">
        <v>108</v>
      </c>
      <c r="Y17" s="12">
        <v>15</v>
      </c>
      <c r="AA17" s="12" t="s">
        <v>208</v>
      </c>
    </row>
    <row r="18" spans="1:33" x14ac:dyDescent="0.15">
      <c r="A18" s="12">
        <f t="shared" ref="A18:A35" si="2">D18-12</f>
        <v>2</v>
      </c>
      <c r="B18" s="12">
        <v>1</v>
      </c>
      <c r="C18" s="12">
        <v>2</v>
      </c>
      <c r="D18" s="12">
        <v>14</v>
      </c>
      <c r="F18" s="19">
        <v>13</v>
      </c>
      <c r="G18" s="12">
        <v>835</v>
      </c>
      <c r="H18" s="12">
        <v>296</v>
      </c>
      <c r="I18" s="12">
        <v>17</v>
      </c>
      <c r="J18" s="12">
        <v>2096</v>
      </c>
      <c r="K18" s="20" t="s">
        <v>356</v>
      </c>
      <c r="M18" s="12">
        <f t="shared" si="1"/>
        <v>438</v>
      </c>
      <c r="N18" s="12">
        <f t="shared" si="0"/>
        <v>135</v>
      </c>
      <c r="O18" s="12">
        <f t="shared" si="0"/>
        <v>0</v>
      </c>
      <c r="R18" s="12">
        <v>93</v>
      </c>
      <c r="S18" s="12">
        <v>20</v>
      </c>
      <c r="T18" s="12">
        <v>0</v>
      </c>
      <c r="W18" s="12">
        <v>304</v>
      </c>
      <c r="X18" s="12">
        <v>110</v>
      </c>
      <c r="Y18" s="12">
        <v>17</v>
      </c>
      <c r="AA18" s="12" t="s">
        <v>212</v>
      </c>
      <c r="AC18" s="12">
        <v>0</v>
      </c>
      <c r="AD18" s="12">
        <v>31</v>
      </c>
      <c r="AE18" s="12">
        <v>0</v>
      </c>
      <c r="AG18" s="12" t="s">
        <v>211</v>
      </c>
    </row>
    <row r="19" spans="1:33" x14ac:dyDescent="0.15">
      <c r="A19" s="12">
        <f t="shared" si="2"/>
        <v>3</v>
      </c>
      <c r="B19" s="12">
        <v>1</v>
      </c>
      <c r="C19" s="12">
        <v>2</v>
      </c>
      <c r="D19" s="12">
        <v>15</v>
      </c>
      <c r="F19" s="12">
        <v>14</v>
      </c>
      <c r="G19" s="12">
        <v>951</v>
      </c>
      <c r="H19" s="12">
        <v>332</v>
      </c>
      <c r="I19" s="12">
        <v>33</v>
      </c>
      <c r="J19" s="12">
        <v>2527</v>
      </c>
      <c r="M19" s="12">
        <f t="shared" si="1"/>
        <v>455</v>
      </c>
      <c r="N19" s="12">
        <f t="shared" si="0"/>
        <v>140</v>
      </c>
      <c r="O19" s="12">
        <f t="shared" si="0"/>
        <v>7</v>
      </c>
      <c r="R19" s="12">
        <v>93</v>
      </c>
      <c r="S19" s="12">
        <v>25</v>
      </c>
      <c r="T19" s="12">
        <v>0</v>
      </c>
      <c r="W19" s="12">
        <v>403</v>
      </c>
      <c r="X19" s="12">
        <v>136</v>
      </c>
      <c r="Y19" s="12">
        <v>26</v>
      </c>
      <c r="AA19" s="12" t="s">
        <v>214</v>
      </c>
      <c r="AC19" s="12">
        <v>0</v>
      </c>
      <c r="AD19" s="12">
        <v>31</v>
      </c>
      <c r="AE19" s="12">
        <v>0</v>
      </c>
    </row>
    <row r="20" spans="1:33" x14ac:dyDescent="0.15">
      <c r="A20" s="12">
        <f t="shared" si="2"/>
        <v>4</v>
      </c>
      <c r="B20" s="12">
        <v>1</v>
      </c>
      <c r="C20" s="12">
        <v>2</v>
      </c>
      <c r="D20" s="12">
        <v>16</v>
      </c>
      <c r="F20" s="12">
        <v>14</v>
      </c>
      <c r="G20" s="12">
        <v>1058</v>
      </c>
      <c r="H20" s="12">
        <v>355</v>
      </c>
      <c r="I20" s="12">
        <v>40</v>
      </c>
      <c r="J20" s="12">
        <v>2793</v>
      </c>
      <c r="M20" s="12">
        <f t="shared" si="1"/>
        <v>456</v>
      </c>
      <c r="N20" s="12">
        <f t="shared" si="0"/>
        <v>141</v>
      </c>
      <c r="O20" s="12">
        <f t="shared" si="0"/>
        <v>7</v>
      </c>
      <c r="R20" s="12">
        <v>93</v>
      </c>
      <c r="S20" s="12">
        <v>25</v>
      </c>
      <c r="T20" s="12">
        <v>2</v>
      </c>
      <c r="W20" s="12">
        <v>509</v>
      </c>
      <c r="X20" s="12">
        <v>158</v>
      </c>
      <c r="Y20" s="12">
        <v>31</v>
      </c>
      <c r="AA20" s="12" t="s">
        <v>215</v>
      </c>
      <c r="AC20" s="12">
        <v>0</v>
      </c>
      <c r="AD20" s="12">
        <v>31</v>
      </c>
      <c r="AE20" s="12">
        <v>0</v>
      </c>
    </row>
    <row r="21" spans="1:33" x14ac:dyDescent="0.15">
      <c r="A21" s="12">
        <f t="shared" si="2"/>
        <v>5</v>
      </c>
      <c r="B21" s="12">
        <v>1</v>
      </c>
      <c r="C21" s="12">
        <v>2</v>
      </c>
      <c r="D21" s="12">
        <v>17</v>
      </c>
      <c r="F21" s="19">
        <v>14</v>
      </c>
      <c r="G21" s="12">
        <v>1079</v>
      </c>
      <c r="H21" s="12">
        <v>355</v>
      </c>
      <c r="I21" s="12">
        <v>42</v>
      </c>
      <c r="J21" s="12">
        <v>2837</v>
      </c>
      <c r="K21" s="20" t="s">
        <v>355</v>
      </c>
      <c r="M21" s="12">
        <f t="shared" si="1"/>
        <v>457</v>
      </c>
      <c r="N21" s="12">
        <f t="shared" si="0"/>
        <v>141</v>
      </c>
      <c r="O21" s="12">
        <f t="shared" si="0"/>
        <v>7</v>
      </c>
      <c r="R21" s="12">
        <v>113</v>
      </c>
      <c r="S21" s="12">
        <v>25</v>
      </c>
      <c r="T21" s="12">
        <v>2</v>
      </c>
      <c r="W21" s="12">
        <v>509</v>
      </c>
      <c r="X21" s="12">
        <v>158</v>
      </c>
      <c r="Y21" s="12">
        <v>33</v>
      </c>
      <c r="AA21" s="12" t="s">
        <v>217</v>
      </c>
      <c r="AC21" s="12">
        <v>0</v>
      </c>
      <c r="AD21" s="12">
        <v>31</v>
      </c>
      <c r="AE21" s="12">
        <v>0</v>
      </c>
    </row>
    <row r="22" spans="1:33" x14ac:dyDescent="0.15">
      <c r="A22" s="12">
        <f t="shared" si="2"/>
        <v>6</v>
      </c>
      <c r="B22" s="12">
        <v>1</v>
      </c>
      <c r="C22" s="12">
        <v>2</v>
      </c>
      <c r="D22" s="12">
        <v>18</v>
      </c>
      <c r="F22" s="19">
        <v>15</v>
      </c>
      <c r="G22" s="15">
        <v>1100</v>
      </c>
      <c r="H22" s="15">
        <v>360</v>
      </c>
      <c r="I22" s="15">
        <v>49</v>
      </c>
      <c r="J22" s="15">
        <v>2837</v>
      </c>
      <c r="M22" s="12">
        <f t="shared" si="1"/>
        <v>478</v>
      </c>
      <c r="N22" s="12">
        <f t="shared" si="0"/>
        <v>146</v>
      </c>
      <c r="O22" s="12">
        <f t="shared" si="0"/>
        <v>14</v>
      </c>
      <c r="R22" s="12">
        <v>113</v>
      </c>
      <c r="S22" s="12">
        <v>25</v>
      </c>
      <c r="T22" s="12">
        <v>2</v>
      </c>
      <c r="W22" s="12">
        <v>509</v>
      </c>
      <c r="X22" s="12">
        <v>158</v>
      </c>
      <c r="Y22" s="12">
        <v>33</v>
      </c>
      <c r="AC22" s="12">
        <v>0</v>
      </c>
      <c r="AD22" s="12">
        <v>31</v>
      </c>
      <c r="AE22" s="12">
        <v>0</v>
      </c>
    </row>
    <row r="23" spans="1:33" x14ac:dyDescent="0.15">
      <c r="A23" s="12">
        <f t="shared" si="2"/>
        <v>6</v>
      </c>
      <c r="B23" s="12">
        <v>1</v>
      </c>
      <c r="C23" s="12">
        <v>2</v>
      </c>
      <c r="D23" s="12">
        <v>18</v>
      </c>
      <c r="F23" s="12">
        <v>16</v>
      </c>
      <c r="G23" s="12">
        <v>1216</v>
      </c>
      <c r="H23" s="12">
        <v>426</v>
      </c>
      <c r="I23" s="12">
        <v>65</v>
      </c>
      <c r="J23" s="12">
        <v>3489</v>
      </c>
      <c r="M23" s="12">
        <f t="shared" si="1"/>
        <v>489</v>
      </c>
      <c r="N23" s="12">
        <f t="shared" si="0"/>
        <v>152</v>
      </c>
      <c r="O23" s="12">
        <f t="shared" si="0"/>
        <v>21</v>
      </c>
      <c r="R23" s="12">
        <v>113</v>
      </c>
      <c r="S23" s="12">
        <v>32</v>
      </c>
      <c r="T23" s="12">
        <v>2</v>
      </c>
      <c r="W23" s="12">
        <v>614</v>
      </c>
      <c r="X23" s="12">
        <v>180</v>
      </c>
      <c r="Y23" s="12">
        <v>42</v>
      </c>
      <c r="AA23" s="12" t="s">
        <v>218</v>
      </c>
      <c r="AC23" s="12">
        <v>0</v>
      </c>
      <c r="AD23" s="12">
        <v>62</v>
      </c>
      <c r="AE23" s="12">
        <v>0</v>
      </c>
      <c r="AG23" s="12" t="s">
        <v>220</v>
      </c>
    </row>
    <row r="24" spans="1:33" x14ac:dyDescent="0.15">
      <c r="A24" s="12">
        <f t="shared" si="2"/>
        <v>7</v>
      </c>
      <c r="B24" s="12">
        <v>1</v>
      </c>
      <c r="C24" s="12">
        <v>2</v>
      </c>
      <c r="D24" s="12">
        <v>19</v>
      </c>
      <c r="F24" s="12">
        <v>16</v>
      </c>
      <c r="G24" s="12">
        <v>1226</v>
      </c>
      <c r="H24" s="12">
        <v>436</v>
      </c>
      <c r="I24" s="12">
        <v>70</v>
      </c>
      <c r="J24" s="12">
        <v>3592</v>
      </c>
      <c r="M24" s="12">
        <f t="shared" si="1"/>
        <v>489</v>
      </c>
      <c r="N24" s="12">
        <f t="shared" si="1"/>
        <v>152</v>
      </c>
      <c r="O24" s="12">
        <f t="shared" si="1"/>
        <v>21</v>
      </c>
      <c r="R24" s="12">
        <v>113</v>
      </c>
      <c r="S24" s="12">
        <v>32</v>
      </c>
      <c r="T24" s="12">
        <v>4</v>
      </c>
      <c r="W24" s="12">
        <v>624</v>
      </c>
      <c r="X24" s="12">
        <v>190</v>
      </c>
      <c r="Y24" s="12">
        <v>45</v>
      </c>
      <c r="AA24" s="12" t="s">
        <v>221</v>
      </c>
      <c r="AC24" s="12">
        <v>0</v>
      </c>
      <c r="AD24" s="12">
        <v>62</v>
      </c>
      <c r="AE24" s="12">
        <v>0</v>
      </c>
    </row>
    <row r="25" spans="1:33" x14ac:dyDescent="0.15">
      <c r="A25" s="12">
        <f t="shared" si="2"/>
        <v>8</v>
      </c>
      <c r="B25" s="12">
        <v>1</v>
      </c>
      <c r="C25" s="12">
        <v>2</v>
      </c>
      <c r="D25" s="12">
        <v>20</v>
      </c>
      <c r="F25" s="19">
        <v>16</v>
      </c>
      <c r="G25" s="12">
        <v>1287</v>
      </c>
      <c r="H25" s="12">
        <v>488</v>
      </c>
      <c r="I25" s="12">
        <v>86</v>
      </c>
      <c r="J25" s="12">
        <v>4021</v>
      </c>
      <c r="K25" s="20" t="s">
        <v>362</v>
      </c>
      <c r="M25" s="12">
        <f t="shared" si="1"/>
        <v>490</v>
      </c>
      <c r="N25" s="12">
        <f t="shared" si="1"/>
        <v>153</v>
      </c>
      <c r="O25" s="12">
        <f t="shared" si="1"/>
        <v>21</v>
      </c>
      <c r="R25" s="12">
        <v>155</v>
      </c>
      <c r="S25" s="12">
        <v>32</v>
      </c>
      <c r="T25" s="12">
        <v>4</v>
      </c>
      <c r="W25" s="12">
        <v>642</v>
      </c>
      <c r="X25" s="12">
        <v>241</v>
      </c>
      <c r="Y25" s="12">
        <v>61</v>
      </c>
      <c r="AA25" s="12" t="s">
        <v>223</v>
      </c>
      <c r="AC25" s="12">
        <v>0</v>
      </c>
      <c r="AD25" s="12">
        <v>62</v>
      </c>
      <c r="AE25" s="12">
        <v>0</v>
      </c>
    </row>
    <row r="26" spans="1:33" x14ac:dyDescent="0.15">
      <c r="A26" s="12">
        <f t="shared" si="2"/>
        <v>8</v>
      </c>
      <c r="B26" s="12">
        <v>1</v>
      </c>
      <c r="C26" s="12">
        <v>2</v>
      </c>
      <c r="D26" s="12">
        <v>20</v>
      </c>
      <c r="F26" s="19">
        <v>17</v>
      </c>
      <c r="G26" s="12">
        <v>1353</v>
      </c>
      <c r="H26" s="12">
        <v>509</v>
      </c>
      <c r="I26" s="12">
        <v>99</v>
      </c>
      <c r="J26" s="12">
        <v>4314</v>
      </c>
      <c r="K26" s="20" t="s">
        <v>359</v>
      </c>
      <c r="M26" s="12">
        <f t="shared" si="1"/>
        <v>506</v>
      </c>
      <c r="N26" s="12">
        <f t="shared" si="1"/>
        <v>158</v>
      </c>
      <c r="O26" s="12">
        <f t="shared" si="1"/>
        <v>28</v>
      </c>
      <c r="R26" s="12">
        <v>155</v>
      </c>
      <c r="S26" s="12">
        <v>32</v>
      </c>
      <c r="T26" s="12">
        <v>4</v>
      </c>
      <c r="W26" s="12">
        <v>692</v>
      </c>
      <c r="X26" s="12">
        <v>257</v>
      </c>
      <c r="Y26" s="12">
        <v>67</v>
      </c>
      <c r="AA26" s="12" t="s">
        <v>226</v>
      </c>
      <c r="AC26" s="12">
        <v>0</v>
      </c>
      <c r="AD26" s="12">
        <v>62</v>
      </c>
      <c r="AE26" s="12">
        <v>0</v>
      </c>
    </row>
    <row r="27" spans="1:33" x14ac:dyDescent="0.15">
      <c r="A27" s="12">
        <f t="shared" si="2"/>
        <v>9</v>
      </c>
      <c r="B27" s="12">
        <v>1</v>
      </c>
      <c r="C27" s="12">
        <v>2</v>
      </c>
      <c r="D27" s="12">
        <v>21</v>
      </c>
      <c r="E27" s="12">
        <v>17</v>
      </c>
      <c r="F27" s="12">
        <v>18</v>
      </c>
      <c r="G27" s="12">
        <v>1452</v>
      </c>
      <c r="H27" s="12">
        <v>540</v>
      </c>
      <c r="I27" s="12">
        <v>112</v>
      </c>
      <c r="J27" s="12">
        <v>4669</v>
      </c>
      <c r="M27" s="12">
        <f t="shared" si="1"/>
        <v>533</v>
      </c>
      <c r="N27" s="12">
        <f t="shared" si="1"/>
        <v>164</v>
      </c>
      <c r="O27" s="12">
        <f t="shared" si="1"/>
        <v>35</v>
      </c>
      <c r="R27" s="12">
        <v>155</v>
      </c>
      <c r="S27" s="12">
        <v>45</v>
      </c>
      <c r="T27" s="12">
        <v>4</v>
      </c>
      <c r="W27" s="12">
        <v>764</v>
      </c>
      <c r="X27" s="12">
        <v>269</v>
      </c>
      <c r="Y27" s="12">
        <v>73</v>
      </c>
      <c r="AA27" s="12" t="s">
        <v>232</v>
      </c>
      <c r="AC27" s="12">
        <v>0</v>
      </c>
      <c r="AD27" s="12">
        <v>62</v>
      </c>
      <c r="AE27" s="12">
        <v>0</v>
      </c>
    </row>
    <row r="28" spans="1:33" x14ac:dyDescent="0.15">
      <c r="A28" s="12">
        <f t="shared" si="2"/>
        <v>10</v>
      </c>
      <c r="B28" s="12">
        <v>1</v>
      </c>
      <c r="C28" s="12">
        <v>2</v>
      </c>
      <c r="D28" s="12">
        <v>22</v>
      </c>
      <c r="F28" s="12">
        <v>18</v>
      </c>
      <c r="G28" s="12">
        <v>1452</v>
      </c>
      <c r="H28" s="12">
        <v>546</v>
      </c>
      <c r="I28" s="12">
        <v>117</v>
      </c>
      <c r="J28" s="12">
        <v>4748</v>
      </c>
      <c r="M28" s="12">
        <f t="shared" si="1"/>
        <v>533</v>
      </c>
      <c r="N28" s="12">
        <f t="shared" si="1"/>
        <v>164</v>
      </c>
      <c r="O28" s="12">
        <f t="shared" si="1"/>
        <v>35</v>
      </c>
      <c r="R28" s="12">
        <v>155</v>
      </c>
      <c r="S28" s="12">
        <v>45</v>
      </c>
      <c r="T28" s="12">
        <v>9</v>
      </c>
      <c r="W28" s="12">
        <v>764</v>
      </c>
      <c r="X28" s="12">
        <f>337-62</f>
        <v>275</v>
      </c>
      <c r="Y28" s="12">
        <v>73</v>
      </c>
      <c r="AA28" s="12" t="s">
        <v>231</v>
      </c>
      <c r="AC28" s="12">
        <v>0</v>
      </c>
      <c r="AD28" s="12">
        <v>62</v>
      </c>
      <c r="AE28" s="12">
        <v>0</v>
      </c>
    </row>
    <row r="29" spans="1:33" x14ac:dyDescent="0.15">
      <c r="A29" s="12">
        <f t="shared" si="2"/>
        <v>11</v>
      </c>
      <c r="B29" s="12">
        <v>1</v>
      </c>
      <c r="C29" s="12">
        <v>2</v>
      </c>
      <c r="D29" s="12">
        <v>23</v>
      </c>
      <c r="F29" s="19">
        <v>18</v>
      </c>
      <c r="G29" s="12">
        <v>1503</v>
      </c>
      <c r="H29" s="12">
        <v>546</v>
      </c>
      <c r="I29" s="12">
        <v>119</v>
      </c>
      <c r="J29" s="12">
        <v>4822</v>
      </c>
      <c r="K29" s="20" t="s">
        <v>359</v>
      </c>
      <c r="M29" s="12">
        <f t="shared" si="1"/>
        <v>534</v>
      </c>
      <c r="N29" s="12">
        <f t="shared" si="1"/>
        <v>164</v>
      </c>
      <c r="O29" s="12">
        <f t="shared" si="1"/>
        <v>35</v>
      </c>
      <c r="R29" s="12">
        <v>205</v>
      </c>
      <c r="S29" s="12">
        <v>45</v>
      </c>
      <c r="T29" s="12">
        <v>9</v>
      </c>
      <c r="W29" s="12">
        <v>764</v>
      </c>
      <c r="X29" s="12">
        <v>275</v>
      </c>
      <c r="Y29" s="12">
        <v>75</v>
      </c>
      <c r="AA29" s="12" t="s">
        <v>234</v>
      </c>
      <c r="AC29" s="12">
        <v>0</v>
      </c>
      <c r="AD29" s="12">
        <v>62</v>
      </c>
      <c r="AE29" s="12">
        <v>0</v>
      </c>
    </row>
    <row r="30" spans="1:33" x14ac:dyDescent="0.15">
      <c r="A30" s="12">
        <f t="shared" si="2"/>
        <v>11</v>
      </c>
      <c r="B30" s="12">
        <v>1</v>
      </c>
      <c r="C30" s="12">
        <v>2</v>
      </c>
      <c r="D30" s="12">
        <v>23</v>
      </c>
      <c r="F30" s="19">
        <v>19</v>
      </c>
      <c r="G30" s="12">
        <v>1599</v>
      </c>
      <c r="H30" s="12">
        <v>567</v>
      </c>
      <c r="I30" s="12">
        <v>131</v>
      </c>
      <c r="J30" s="12">
        <v>5131</v>
      </c>
      <c r="K30" s="20" t="s">
        <v>359</v>
      </c>
      <c r="M30" s="12">
        <f t="shared" si="1"/>
        <v>574</v>
      </c>
      <c r="N30" s="12">
        <f t="shared" si="1"/>
        <v>169</v>
      </c>
      <c r="O30" s="12">
        <f t="shared" si="1"/>
        <v>43</v>
      </c>
      <c r="R30" s="12">
        <v>205</v>
      </c>
      <c r="S30" s="12">
        <v>45</v>
      </c>
      <c r="T30" s="12">
        <v>9</v>
      </c>
      <c r="W30" s="12">
        <v>820</v>
      </c>
      <c r="X30" s="12">
        <v>291</v>
      </c>
      <c r="Y30" s="12">
        <v>79</v>
      </c>
      <c r="AA30" s="12" t="s">
        <v>158</v>
      </c>
      <c r="AC30" s="12">
        <v>0</v>
      </c>
      <c r="AD30" s="12">
        <v>62</v>
      </c>
      <c r="AE30" s="12">
        <v>0</v>
      </c>
    </row>
    <row r="31" spans="1:33" x14ac:dyDescent="0.15">
      <c r="A31" s="12">
        <f t="shared" si="2"/>
        <v>11</v>
      </c>
      <c r="B31" s="12">
        <v>1</v>
      </c>
      <c r="C31" s="12">
        <v>2</v>
      </c>
      <c r="D31" s="12">
        <v>23</v>
      </c>
      <c r="F31" s="12">
        <v>20</v>
      </c>
      <c r="G31" s="12">
        <v>1880</v>
      </c>
      <c r="H31" s="12">
        <v>636</v>
      </c>
      <c r="I31" s="12">
        <v>154</v>
      </c>
      <c r="J31" s="12">
        <v>5924</v>
      </c>
      <c r="M31" s="12">
        <f t="shared" si="1"/>
        <v>620</v>
      </c>
      <c r="N31" s="12">
        <f t="shared" si="1"/>
        <v>179</v>
      </c>
      <c r="O31" s="12">
        <f t="shared" si="1"/>
        <v>50</v>
      </c>
      <c r="R31" s="12">
        <v>205</v>
      </c>
      <c r="S31" s="12">
        <v>45</v>
      </c>
      <c r="T31" s="12">
        <v>9</v>
      </c>
      <c r="W31" s="12">
        <v>1055</v>
      </c>
      <c r="X31" s="12">
        <v>350</v>
      </c>
      <c r="Y31" s="12">
        <v>95</v>
      </c>
      <c r="AA31" s="12" t="s">
        <v>238</v>
      </c>
      <c r="AC31" s="12">
        <v>0</v>
      </c>
      <c r="AD31" s="12">
        <v>62</v>
      </c>
      <c r="AE31" s="12">
        <v>0</v>
      </c>
    </row>
    <row r="32" spans="1:33" x14ac:dyDescent="0.15">
      <c r="A32" s="12">
        <f t="shared" si="2"/>
        <v>12</v>
      </c>
      <c r="B32" s="12">
        <v>1</v>
      </c>
      <c r="C32" s="12">
        <v>2</v>
      </c>
      <c r="D32" s="12">
        <v>24</v>
      </c>
      <c r="F32" s="12">
        <v>20</v>
      </c>
      <c r="G32" s="12">
        <v>1960</v>
      </c>
      <c r="H32" s="12">
        <v>652</v>
      </c>
      <c r="I32" s="12">
        <v>154</v>
      </c>
      <c r="J32" s="12">
        <v>6060</v>
      </c>
      <c r="M32" s="12">
        <f t="shared" si="1"/>
        <v>621</v>
      </c>
      <c r="N32" s="12">
        <f t="shared" si="1"/>
        <v>179</v>
      </c>
      <c r="O32" s="12">
        <f t="shared" si="1"/>
        <v>50</v>
      </c>
      <c r="R32" s="12">
        <v>205</v>
      </c>
      <c r="S32" s="12">
        <v>60</v>
      </c>
      <c r="T32" s="12">
        <v>9</v>
      </c>
      <c r="W32" s="12">
        <v>1080</v>
      </c>
      <c r="X32" s="12">
        <v>351</v>
      </c>
      <c r="Y32" s="12">
        <v>95</v>
      </c>
      <c r="AA32" s="12" t="s">
        <v>239</v>
      </c>
      <c r="AC32" s="12">
        <v>54</v>
      </c>
      <c r="AD32" s="12">
        <v>62</v>
      </c>
      <c r="AE32" s="12">
        <v>0</v>
      </c>
    </row>
    <row r="33" spans="1:43" x14ac:dyDescent="0.15">
      <c r="A33" s="12">
        <f t="shared" si="2"/>
        <v>13</v>
      </c>
      <c r="B33" s="12">
        <v>1</v>
      </c>
      <c r="C33" s="12">
        <v>2</v>
      </c>
      <c r="D33" s="12">
        <v>25</v>
      </c>
      <c r="F33" s="12">
        <v>20</v>
      </c>
      <c r="G33" s="12">
        <v>1960</v>
      </c>
      <c r="H33" s="12">
        <v>652</v>
      </c>
      <c r="I33" s="12">
        <v>159</v>
      </c>
      <c r="J33" s="12">
        <v>6118</v>
      </c>
      <c r="M33" s="12">
        <f t="shared" si="1"/>
        <v>621</v>
      </c>
      <c r="N33" s="12">
        <f t="shared" si="1"/>
        <v>179</v>
      </c>
      <c r="O33" s="12">
        <f t="shared" si="1"/>
        <v>50</v>
      </c>
      <c r="R33" s="12">
        <v>205</v>
      </c>
      <c r="S33" s="12">
        <v>60</v>
      </c>
      <c r="T33" s="12">
        <v>14</v>
      </c>
      <c r="W33" s="12">
        <v>1080</v>
      </c>
      <c r="X33" s="12">
        <v>351</v>
      </c>
      <c r="Y33" s="12">
        <v>95</v>
      </c>
      <c r="AC33" s="12">
        <v>54</v>
      </c>
      <c r="AD33" s="12">
        <v>62</v>
      </c>
      <c r="AE33" s="12">
        <v>0</v>
      </c>
    </row>
    <row r="34" spans="1:43" x14ac:dyDescent="0.15">
      <c r="A34" s="12">
        <f t="shared" si="2"/>
        <v>13</v>
      </c>
      <c r="B34" s="12">
        <v>1</v>
      </c>
      <c r="C34" s="12">
        <v>2</v>
      </c>
      <c r="D34" s="12">
        <v>25</v>
      </c>
      <c r="F34" s="19">
        <v>20</v>
      </c>
      <c r="G34" s="12">
        <v>2087</v>
      </c>
      <c r="H34" s="12">
        <v>653</v>
      </c>
      <c r="I34" s="12">
        <v>159</v>
      </c>
      <c r="J34" s="12">
        <v>6248</v>
      </c>
      <c r="K34" s="20" t="s">
        <v>360</v>
      </c>
      <c r="M34" s="12">
        <f t="shared" si="1"/>
        <v>623</v>
      </c>
      <c r="N34" s="12">
        <f t="shared" si="1"/>
        <v>179</v>
      </c>
      <c r="O34" s="12">
        <f t="shared" si="1"/>
        <v>50</v>
      </c>
      <c r="R34" s="12">
        <v>205</v>
      </c>
      <c r="S34" s="12">
        <v>60</v>
      </c>
      <c r="T34" s="12">
        <v>14</v>
      </c>
      <c r="W34" s="12">
        <v>1205</v>
      </c>
      <c r="X34" s="12">
        <v>352</v>
      </c>
      <c r="Y34" s="12">
        <v>95</v>
      </c>
      <c r="AA34" s="12" t="s">
        <v>242</v>
      </c>
      <c r="AC34" s="12">
        <v>54</v>
      </c>
      <c r="AD34" s="12">
        <v>62</v>
      </c>
      <c r="AE34" s="12">
        <v>0</v>
      </c>
    </row>
    <row r="35" spans="1:43" x14ac:dyDescent="0.15">
      <c r="A35" s="12">
        <f t="shared" si="2"/>
        <v>13</v>
      </c>
      <c r="B35" s="12">
        <v>1</v>
      </c>
      <c r="C35" s="12">
        <v>2</v>
      </c>
      <c r="D35" s="12">
        <v>25</v>
      </c>
      <c r="F35" s="12">
        <v>21</v>
      </c>
      <c r="G35" s="12">
        <v>2198</v>
      </c>
      <c r="H35" s="12">
        <v>698</v>
      </c>
      <c r="I35" s="12">
        <v>173</v>
      </c>
      <c r="J35" s="12">
        <v>6679</v>
      </c>
      <c r="M35" s="12">
        <f t="shared" si="1"/>
        <v>670</v>
      </c>
      <c r="N35" s="12">
        <f t="shared" si="1"/>
        <v>193</v>
      </c>
      <c r="O35" s="12">
        <f t="shared" si="1"/>
        <v>56</v>
      </c>
      <c r="R35" s="12">
        <v>205</v>
      </c>
      <c r="S35" s="12">
        <v>60</v>
      </c>
      <c r="T35" s="12">
        <v>14</v>
      </c>
      <c r="W35" s="12">
        <v>1269</v>
      </c>
      <c r="X35" s="12">
        <v>368</v>
      </c>
      <c r="Y35" s="12">
        <v>103</v>
      </c>
      <c r="AA35" s="12" t="s">
        <v>206</v>
      </c>
      <c r="AC35" s="12">
        <v>54</v>
      </c>
      <c r="AD35" s="12">
        <v>77</v>
      </c>
      <c r="AE35" s="12">
        <v>0</v>
      </c>
      <c r="AG35" s="12" t="s">
        <v>244</v>
      </c>
    </row>
    <row r="36" spans="1:43" x14ac:dyDescent="0.15">
      <c r="A36" s="12">
        <f>D36-25</f>
        <v>1</v>
      </c>
      <c r="B36" s="12">
        <v>1</v>
      </c>
      <c r="C36" s="12">
        <v>3</v>
      </c>
      <c r="D36" s="12">
        <v>26</v>
      </c>
      <c r="E36" s="12">
        <v>21</v>
      </c>
      <c r="F36" s="12">
        <v>21</v>
      </c>
      <c r="G36" s="12">
        <v>2249</v>
      </c>
      <c r="H36" s="12">
        <v>698</v>
      </c>
      <c r="I36" s="12">
        <v>173</v>
      </c>
      <c r="J36" s="12">
        <v>6730</v>
      </c>
      <c r="M36" s="12">
        <f t="shared" si="1"/>
        <v>671</v>
      </c>
      <c r="N36" s="12">
        <f t="shared" si="1"/>
        <v>193</v>
      </c>
      <c r="O36" s="12">
        <f t="shared" si="1"/>
        <v>56</v>
      </c>
      <c r="R36" s="12">
        <v>255</v>
      </c>
      <c r="S36" s="12">
        <v>60</v>
      </c>
      <c r="T36" s="12">
        <v>14</v>
      </c>
      <c r="W36" s="12">
        <v>1269</v>
      </c>
      <c r="X36" s="12">
        <v>368</v>
      </c>
      <c r="Y36" s="12">
        <v>103</v>
      </c>
      <c r="AC36" s="12">
        <v>54</v>
      </c>
      <c r="AD36" s="12">
        <v>77</v>
      </c>
      <c r="AE36" s="12">
        <v>0</v>
      </c>
    </row>
    <row r="37" spans="1:43" x14ac:dyDescent="0.15">
      <c r="A37" s="12">
        <f t="shared" ref="A37:A58" si="3">D37-25</f>
        <v>2</v>
      </c>
      <c r="B37" s="12">
        <v>1</v>
      </c>
      <c r="C37" s="12">
        <v>3</v>
      </c>
      <c r="D37" s="12">
        <v>27</v>
      </c>
      <c r="F37" s="19">
        <v>21</v>
      </c>
      <c r="G37" s="12">
        <v>2359</v>
      </c>
      <c r="H37" s="12">
        <v>815</v>
      </c>
      <c r="I37" s="12">
        <v>173</v>
      </c>
      <c r="J37" s="12">
        <v>7246</v>
      </c>
      <c r="K37" s="20" t="s">
        <v>364</v>
      </c>
      <c r="M37" s="12">
        <f t="shared" si="1"/>
        <v>673</v>
      </c>
      <c r="N37" s="12">
        <f t="shared" si="1"/>
        <v>195</v>
      </c>
      <c r="O37" s="12">
        <f t="shared" si="1"/>
        <v>56</v>
      </c>
      <c r="R37" s="12">
        <v>255</v>
      </c>
      <c r="S37" s="12">
        <v>75</v>
      </c>
      <c r="T37" s="12">
        <v>14</v>
      </c>
      <c r="W37" s="12">
        <v>1269</v>
      </c>
      <c r="X37" s="12">
        <v>368</v>
      </c>
      <c r="Y37" s="12">
        <v>103</v>
      </c>
      <c r="AC37" s="12">
        <v>162</v>
      </c>
      <c r="AD37" s="12">
        <v>77</v>
      </c>
      <c r="AE37" s="12">
        <v>0</v>
      </c>
      <c r="AI37" s="12">
        <v>0</v>
      </c>
      <c r="AJ37" s="12">
        <v>100</v>
      </c>
      <c r="AK37" s="12">
        <v>0</v>
      </c>
      <c r="AM37" s="12" t="s">
        <v>248</v>
      </c>
    </row>
    <row r="38" spans="1:43" x14ac:dyDescent="0.15">
      <c r="A38" s="12">
        <f t="shared" si="3"/>
        <v>2</v>
      </c>
      <c r="B38" s="12">
        <v>1</v>
      </c>
      <c r="C38" s="12">
        <v>3</v>
      </c>
      <c r="D38" s="12">
        <v>27</v>
      </c>
      <c r="F38" s="12">
        <v>22</v>
      </c>
      <c r="G38" s="12">
        <v>2849</v>
      </c>
      <c r="H38" s="12">
        <v>870</v>
      </c>
      <c r="I38" s="12">
        <v>182</v>
      </c>
      <c r="J38" s="12">
        <v>8033</v>
      </c>
      <c r="M38" s="12">
        <f t="shared" si="1"/>
        <v>728</v>
      </c>
      <c r="N38" s="12">
        <f t="shared" si="1"/>
        <v>209</v>
      </c>
      <c r="O38" s="12">
        <f t="shared" si="1"/>
        <v>61</v>
      </c>
      <c r="R38" s="12">
        <v>255</v>
      </c>
      <c r="S38" s="12">
        <v>75</v>
      </c>
      <c r="T38" s="12">
        <v>14</v>
      </c>
      <c r="W38" s="12">
        <v>1333</v>
      </c>
      <c r="X38" s="12">
        <v>388</v>
      </c>
      <c r="Y38" s="12">
        <v>107</v>
      </c>
      <c r="AA38" s="12" t="s">
        <v>206</v>
      </c>
      <c r="AC38" s="12">
        <v>222</v>
      </c>
      <c r="AD38" s="12">
        <v>98</v>
      </c>
      <c r="AE38" s="12">
        <v>0</v>
      </c>
      <c r="AI38" s="12">
        <v>311</v>
      </c>
      <c r="AJ38" s="12">
        <v>100</v>
      </c>
      <c r="AK38" s="12">
        <v>0</v>
      </c>
      <c r="AM38" s="12" t="s">
        <v>248</v>
      </c>
    </row>
    <row r="39" spans="1:43" x14ac:dyDescent="0.15">
      <c r="A39" s="12">
        <f t="shared" si="3"/>
        <v>3</v>
      </c>
      <c r="B39" s="12">
        <v>1</v>
      </c>
      <c r="C39" s="12">
        <v>3</v>
      </c>
      <c r="D39" s="12">
        <v>28</v>
      </c>
      <c r="E39" s="12">
        <v>22</v>
      </c>
      <c r="F39" s="12">
        <v>22</v>
      </c>
      <c r="G39" s="12">
        <v>3954</v>
      </c>
      <c r="H39" s="12">
        <v>1194</v>
      </c>
      <c r="I39" s="12">
        <v>282</v>
      </c>
      <c r="J39" s="12">
        <v>11432</v>
      </c>
      <c r="M39" s="12">
        <f t="shared" si="1"/>
        <v>746</v>
      </c>
      <c r="N39" s="12">
        <f t="shared" si="1"/>
        <v>214</v>
      </c>
      <c r="O39" s="12">
        <f t="shared" si="1"/>
        <v>63</v>
      </c>
      <c r="R39" s="12">
        <v>255</v>
      </c>
      <c r="S39" s="12">
        <v>75</v>
      </c>
      <c r="T39" s="12">
        <v>19</v>
      </c>
      <c r="W39" s="12">
        <v>1333</v>
      </c>
      <c r="X39" s="12">
        <v>388</v>
      </c>
      <c r="Y39" s="12">
        <v>107</v>
      </c>
      <c r="AC39" s="12">
        <v>222</v>
      </c>
      <c r="AD39" s="12">
        <v>98</v>
      </c>
      <c r="AE39" s="12">
        <v>0</v>
      </c>
      <c r="AI39" s="12">
        <v>311</v>
      </c>
      <c r="AJ39" s="12">
        <v>100</v>
      </c>
      <c r="AK39" s="12">
        <v>0</v>
      </c>
      <c r="AO39" s="12">
        <v>1087</v>
      </c>
      <c r="AP39" s="12">
        <v>319</v>
      </c>
      <c r="AQ39" s="12">
        <v>93</v>
      </c>
    </row>
    <row r="40" spans="1:43" x14ac:dyDescent="0.15">
      <c r="A40" s="12">
        <f t="shared" si="3"/>
        <v>4</v>
      </c>
      <c r="B40" s="12">
        <v>1</v>
      </c>
      <c r="C40" s="12">
        <v>3</v>
      </c>
      <c r="D40" s="12">
        <v>29</v>
      </c>
      <c r="F40" s="12">
        <v>22</v>
      </c>
      <c r="G40" s="12">
        <v>4005</v>
      </c>
      <c r="H40" s="12">
        <v>1194</v>
      </c>
      <c r="I40" s="12">
        <v>282</v>
      </c>
      <c r="J40" s="12">
        <v>11483</v>
      </c>
      <c r="M40" s="12">
        <f t="shared" si="1"/>
        <v>747</v>
      </c>
      <c r="N40" s="12">
        <f t="shared" si="1"/>
        <v>214</v>
      </c>
      <c r="O40" s="12">
        <f t="shared" si="1"/>
        <v>63</v>
      </c>
      <c r="R40" s="12">
        <v>305</v>
      </c>
      <c r="S40" s="12">
        <v>75</v>
      </c>
      <c r="T40" s="12">
        <v>19</v>
      </c>
      <c r="W40" s="12">
        <v>1333</v>
      </c>
      <c r="X40" s="12">
        <v>388</v>
      </c>
      <c r="Y40" s="12">
        <v>107</v>
      </c>
      <c r="AC40" s="12">
        <v>222</v>
      </c>
      <c r="AD40" s="12">
        <v>98</v>
      </c>
      <c r="AE40" s="12">
        <v>0</v>
      </c>
      <c r="AI40" s="12">
        <v>311</v>
      </c>
      <c r="AJ40" s="12">
        <v>100</v>
      </c>
      <c r="AK40" s="12">
        <v>0</v>
      </c>
      <c r="AO40" s="12">
        <v>1087</v>
      </c>
      <c r="AP40" s="12">
        <v>319</v>
      </c>
      <c r="AQ40" s="12">
        <v>93</v>
      </c>
    </row>
    <row r="41" spans="1:43" x14ac:dyDescent="0.15">
      <c r="A41" s="12">
        <f t="shared" si="3"/>
        <v>4</v>
      </c>
      <c r="B41" s="19">
        <v>1</v>
      </c>
      <c r="C41" s="12">
        <v>3</v>
      </c>
      <c r="D41" s="12">
        <v>29</v>
      </c>
      <c r="F41" s="19">
        <v>22</v>
      </c>
      <c r="G41" s="12">
        <v>4102</v>
      </c>
      <c r="H41" s="12">
        <v>1205</v>
      </c>
      <c r="I41" s="12">
        <v>294</v>
      </c>
      <c r="J41" s="12">
        <v>11761</v>
      </c>
      <c r="K41" s="20" t="s">
        <v>366</v>
      </c>
      <c r="M41" s="12">
        <f t="shared" ref="M41:O56" si="4">G41-R41-W41-AC41-AI41-AO41</f>
        <v>748</v>
      </c>
      <c r="N41" s="12">
        <f t="shared" si="4"/>
        <v>214</v>
      </c>
      <c r="O41" s="12">
        <f t="shared" si="4"/>
        <v>63</v>
      </c>
      <c r="R41" s="12">
        <v>305</v>
      </c>
      <c r="S41" s="12">
        <v>75</v>
      </c>
      <c r="T41" s="12">
        <v>19</v>
      </c>
      <c r="W41" s="12">
        <v>1393</v>
      </c>
      <c r="X41" s="12">
        <v>388</v>
      </c>
      <c r="Y41" s="12">
        <v>111</v>
      </c>
      <c r="AA41" s="12" t="s">
        <v>251</v>
      </c>
      <c r="AC41" s="12">
        <v>258</v>
      </c>
      <c r="AD41" s="12">
        <v>98</v>
      </c>
      <c r="AE41" s="12">
        <v>8</v>
      </c>
      <c r="AI41" s="12">
        <v>311</v>
      </c>
      <c r="AJ41" s="12">
        <v>100</v>
      </c>
      <c r="AK41" s="12">
        <v>0</v>
      </c>
      <c r="AO41" s="12">
        <v>1087</v>
      </c>
      <c r="AP41" s="12">
        <v>330</v>
      </c>
      <c r="AQ41" s="12">
        <v>93</v>
      </c>
    </row>
    <row r="42" spans="1:43" x14ac:dyDescent="0.15">
      <c r="A42" s="12">
        <f t="shared" si="3"/>
        <v>4</v>
      </c>
      <c r="B42" s="15">
        <v>2</v>
      </c>
      <c r="C42" s="12">
        <v>3</v>
      </c>
      <c r="D42" s="12">
        <v>29</v>
      </c>
      <c r="F42" s="12">
        <v>23</v>
      </c>
      <c r="G42" s="12">
        <v>5694</v>
      </c>
      <c r="H42" s="12">
        <v>1646</v>
      </c>
      <c r="I42" s="12">
        <v>437</v>
      </c>
      <c r="J42" s="12">
        <v>16552</v>
      </c>
      <c r="K42" s="18"/>
      <c r="M42" s="12">
        <f t="shared" si="4"/>
        <v>824</v>
      </c>
      <c r="N42" s="12">
        <f t="shared" si="4"/>
        <v>236</v>
      </c>
      <c r="O42" s="12">
        <f t="shared" si="4"/>
        <v>69</v>
      </c>
      <c r="R42" s="12">
        <v>305</v>
      </c>
      <c r="S42" s="12">
        <v>75</v>
      </c>
      <c r="T42" s="12">
        <v>19</v>
      </c>
      <c r="W42" s="12">
        <v>1567</v>
      </c>
      <c r="X42" s="12">
        <v>437</v>
      </c>
      <c r="Y42" s="12">
        <v>123</v>
      </c>
      <c r="AC42" s="12">
        <v>258</v>
      </c>
      <c r="AD42" s="12">
        <v>98</v>
      </c>
      <c r="AE42" s="12">
        <v>17</v>
      </c>
      <c r="AI42" s="12">
        <v>311</v>
      </c>
      <c r="AJ42" s="12">
        <v>100</v>
      </c>
      <c r="AK42" s="12">
        <v>0</v>
      </c>
      <c r="AO42" s="12">
        <v>2429</v>
      </c>
      <c r="AP42" s="12">
        <v>700</v>
      </c>
      <c r="AQ42" s="12">
        <v>209</v>
      </c>
    </row>
    <row r="43" spans="1:43" x14ac:dyDescent="0.15">
      <c r="A43" s="12">
        <f t="shared" si="3"/>
        <v>5</v>
      </c>
      <c r="B43" s="12">
        <v>2</v>
      </c>
      <c r="C43" s="12">
        <v>3</v>
      </c>
      <c r="D43" s="12">
        <v>30</v>
      </c>
      <c r="E43" s="12">
        <v>23</v>
      </c>
      <c r="F43" s="12">
        <v>23</v>
      </c>
      <c r="G43" s="12">
        <v>5694</v>
      </c>
      <c r="H43" s="12">
        <v>1646</v>
      </c>
      <c r="I43" s="12">
        <v>437</v>
      </c>
      <c r="J43" s="12">
        <v>16552</v>
      </c>
      <c r="M43" s="12">
        <f t="shared" si="4"/>
        <v>824</v>
      </c>
      <c r="N43" s="12">
        <f t="shared" si="4"/>
        <v>236</v>
      </c>
      <c r="O43" s="12">
        <f t="shared" si="4"/>
        <v>69</v>
      </c>
      <c r="R43" s="12">
        <v>305</v>
      </c>
      <c r="S43" s="12">
        <v>75</v>
      </c>
      <c r="T43" s="12">
        <v>19</v>
      </c>
      <c r="W43" s="12">
        <v>1567</v>
      </c>
      <c r="X43" s="12">
        <v>437</v>
      </c>
      <c r="Y43" s="12">
        <v>123</v>
      </c>
      <c r="AC43" s="12">
        <v>258</v>
      </c>
      <c r="AD43" s="12">
        <v>98</v>
      </c>
      <c r="AE43" s="12">
        <v>17</v>
      </c>
      <c r="AI43" s="12">
        <v>311</v>
      </c>
      <c r="AJ43" s="12">
        <v>100</v>
      </c>
      <c r="AK43" s="12">
        <v>0</v>
      </c>
      <c r="AO43" s="12">
        <v>2429</v>
      </c>
      <c r="AP43" s="12">
        <v>700</v>
      </c>
      <c r="AQ43" s="12">
        <v>209</v>
      </c>
    </row>
    <row r="44" spans="1:43" x14ac:dyDescent="0.15">
      <c r="A44" s="12">
        <f t="shared" si="3"/>
        <v>6</v>
      </c>
      <c r="B44" s="12">
        <v>2</v>
      </c>
      <c r="C44" s="12">
        <v>3</v>
      </c>
      <c r="D44" s="12">
        <v>31</v>
      </c>
      <c r="F44" s="19">
        <v>23</v>
      </c>
      <c r="G44" s="12">
        <v>5694</v>
      </c>
      <c r="H44" s="12">
        <v>1646</v>
      </c>
      <c r="I44" s="12">
        <v>437</v>
      </c>
      <c r="J44" s="12">
        <v>16552</v>
      </c>
      <c r="K44" s="20" t="s">
        <v>368</v>
      </c>
      <c r="M44" s="12">
        <f t="shared" si="4"/>
        <v>824</v>
      </c>
      <c r="N44" s="12">
        <f t="shared" si="4"/>
        <v>236</v>
      </c>
      <c r="O44" s="12">
        <f t="shared" si="4"/>
        <v>69</v>
      </c>
      <c r="R44" s="12">
        <v>305</v>
      </c>
      <c r="S44" s="12">
        <v>75</v>
      </c>
      <c r="T44" s="12">
        <v>19</v>
      </c>
      <c r="W44" s="12">
        <v>1567</v>
      </c>
      <c r="X44" s="12">
        <v>437</v>
      </c>
      <c r="Y44" s="12">
        <v>123</v>
      </c>
      <c r="AC44" s="12">
        <v>258</v>
      </c>
      <c r="AD44" s="12">
        <v>98</v>
      </c>
      <c r="AE44" s="12">
        <v>17</v>
      </c>
      <c r="AI44" s="12">
        <v>311</v>
      </c>
      <c r="AJ44" s="12">
        <v>100</v>
      </c>
      <c r="AK44" s="12">
        <v>0</v>
      </c>
      <c r="AO44" s="12">
        <v>2429</v>
      </c>
      <c r="AP44" s="12">
        <v>700</v>
      </c>
      <c r="AQ44" s="12">
        <v>209</v>
      </c>
    </row>
    <row r="45" spans="1:43" x14ac:dyDescent="0.15">
      <c r="A45" s="12">
        <f t="shared" si="3"/>
        <v>6</v>
      </c>
      <c r="B45" s="12">
        <v>2</v>
      </c>
      <c r="C45" s="12">
        <v>3</v>
      </c>
      <c r="D45" s="12">
        <v>31</v>
      </c>
      <c r="F45" s="12">
        <v>24</v>
      </c>
      <c r="G45" s="12">
        <v>5827</v>
      </c>
      <c r="H45" s="12">
        <v>1718</v>
      </c>
      <c r="I45" s="12">
        <v>457</v>
      </c>
      <c r="J45" s="12">
        <v>17173</v>
      </c>
      <c r="K45" s="14"/>
      <c r="M45" s="12">
        <f t="shared" si="4"/>
        <v>881</v>
      </c>
      <c r="N45" s="12">
        <f t="shared" si="4"/>
        <v>253</v>
      </c>
      <c r="O45" s="12">
        <f t="shared" si="4"/>
        <v>75</v>
      </c>
      <c r="R45" s="12">
        <v>305</v>
      </c>
      <c r="S45" s="12">
        <v>90</v>
      </c>
      <c r="T45" s="12">
        <v>24</v>
      </c>
      <c r="W45" s="12">
        <v>1643</v>
      </c>
      <c r="X45" s="12">
        <v>477</v>
      </c>
      <c r="Y45" s="12">
        <v>132</v>
      </c>
      <c r="AA45" s="14" t="s">
        <v>252</v>
      </c>
      <c r="AC45" s="12">
        <v>258</v>
      </c>
      <c r="AD45" s="12">
        <v>98</v>
      </c>
      <c r="AE45" s="12">
        <v>17</v>
      </c>
      <c r="AI45" s="12">
        <v>311</v>
      </c>
      <c r="AJ45" s="12">
        <v>100</v>
      </c>
      <c r="AK45" s="12">
        <v>0</v>
      </c>
      <c r="AO45" s="12">
        <v>2429</v>
      </c>
      <c r="AP45" s="12">
        <v>700</v>
      </c>
      <c r="AQ45" s="12">
        <v>209</v>
      </c>
    </row>
    <row r="46" spans="1:43" x14ac:dyDescent="0.15">
      <c r="A46" s="12">
        <f t="shared" si="3"/>
        <v>7</v>
      </c>
      <c r="B46" s="12">
        <v>2</v>
      </c>
      <c r="C46" s="12">
        <v>3</v>
      </c>
      <c r="D46" s="12">
        <v>32</v>
      </c>
      <c r="E46" s="12">
        <v>24</v>
      </c>
      <c r="F46" s="19">
        <v>24</v>
      </c>
      <c r="G46" s="12">
        <v>5827</v>
      </c>
      <c r="H46" s="12">
        <v>1718</v>
      </c>
      <c r="I46" s="12">
        <v>457</v>
      </c>
      <c r="J46" s="12">
        <v>17173</v>
      </c>
      <c r="K46" s="20" t="s">
        <v>370</v>
      </c>
      <c r="M46" s="12">
        <f t="shared" si="4"/>
        <v>881</v>
      </c>
      <c r="N46" s="12">
        <f t="shared" si="4"/>
        <v>253</v>
      </c>
      <c r="O46" s="12">
        <f t="shared" si="4"/>
        <v>75</v>
      </c>
      <c r="R46" s="12">
        <v>305</v>
      </c>
      <c r="S46" s="12">
        <v>90</v>
      </c>
      <c r="T46" s="12">
        <v>24</v>
      </c>
      <c r="W46" s="12">
        <v>1643</v>
      </c>
      <c r="X46" s="12">
        <v>477</v>
      </c>
      <c r="Y46" s="12">
        <v>132</v>
      </c>
      <c r="AC46" s="12">
        <v>258</v>
      </c>
      <c r="AD46" s="12">
        <v>98</v>
      </c>
      <c r="AE46" s="12">
        <v>17</v>
      </c>
      <c r="AG46" s="14"/>
      <c r="AI46" s="12">
        <v>311</v>
      </c>
      <c r="AJ46" s="12">
        <v>100</v>
      </c>
      <c r="AK46" s="12">
        <v>0</v>
      </c>
      <c r="AO46" s="12">
        <v>2429</v>
      </c>
      <c r="AP46" s="12">
        <v>700</v>
      </c>
      <c r="AQ46" s="12">
        <v>209</v>
      </c>
    </row>
    <row r="47" spans="1:43" x14ac:dyDescent="0.15">
      <c r="A47" s="12">
        <f t="shared" si="3"/>
        <v>7</v>
      </c>
      <c r="B47" s="12">
        <v>2</v>
      </c>
      <c r="C47" s="12">
        <v>3</v>
      </c>
      <c r="D47" s="12">
        <v>32</v>
      </c>
      <c r="F47" s="12">
        <v>25</v>
      </c>
      <c r="G47" s="12">
        <v>6172</v>
      </c>
      <c r="H47" s="12">
        <v>1835</v>
      </c>
      <c r="I47" s="12">
        <v>486</v>
      </c>
      <c r="J47" s="12">
        <v>18100</v>
      </c>
      <c r="K47" s="14"/>
      <c r="M47" s="12">
        <f t="shared" si="4"/>
        <v>946</v>
      </c>
      <c r="N47" s="12">
        <f t="shared" si="4"/>
        <v>272</v>
      </c>
      <c r="O47" s="12">
        <f t="shared" si="4"/>
        <v>80</v>
      </c>
      <c r="R47" s="12">
        <v>379</v>
      </c>
      <c r="S47" s="12">
        <v>90</v>
      </c>
      <c r="T47" s="12">
        <v>24</v>
      </c>
      <c r="W47" s="12">
        <v>1778</v>
      </c>
      <c r="X47" s="12">
        <v>525</v>
      </c>
      <c r="Y47" s="12">
        <v>140</v>
      </c>
      <c r="AA47" s="14" t="s">
        <v>252</v>
      </c>
      <c r="AC47" s="12">
        <v>258</v>
      </c>
      <c r="AD47" s="12">
        <v>115</v>
      </c>
      <c r="AE47" s="12">
        <v>23</v>
      </c>
      <c r="AG47" s="14" t="s">
        <v>255</v>
      </c>
      <c r="AI47" s="12">
        <v>311</v>
      </c>
      <c r="AJ47" s="12">
        <v>100</v>
      </c>
      <c r="AK47" s="12">
        <v>0</v>
      </c>
      <c r="AO47" s="12">
        <v>2500</v>
      </c>
      <c r="AP47" s="12">
        <v>733</v>
      </c>
      <c r="AQ47" s="12">
        <v>219</v>
      </c>
    </row>
    <row r="48" spans="1:43" x14ac:dyDescent="0.15">
      <c r="A48" s="12">
        <f t="shared" si="3"/>
        <v>8</v>
      </c>
      <c r="B48" s="12">
        <v>2</v>
      </c>
      <c r="C48" s="12">
        <v>3</v>
      </c>
      <c r="D48" s="12">
        <v>33</v>
      </c>
      <c r="E48" s="12">
        <v>25</v>
      </c>
      <c r="F48" s="19">
        <v>25</v>
      </c>
      <c r="G48" s="12">
        <v>6172</v>
      </c>
      <c r="H48" s="12">
        <v>1857</v>
      </c>
      <c r="I48" s="12">
        <v>489</v>
      </c>
      <c r="J48" s="12">
        <v>18375</v>
      </c>
      <c r="K48" s="20" t="s">
        <v>372</v>
      </c>
      <c r="M48" s="12">
        <f t="shared" si="4"/>
        <v>946</v>
      </c>
      <c r="N48" s="12">
        <f t="shared" si="4"/>
        <v>272</v>
      </c>
      <c r="O48" s="12">
        <f t="shared" si="4"/>
        <v>80</v>
      </c>
      <c r="R48" s="12">
        <v>379</v>
      </c>
      <c r="S48" s="12">
        <v>112</v>
      </c>
      <c r="T48" s="12">
        <v>24</v>
      </c>
      <c r="W48" s="12">
        <v>1778</v>
      </c>
      <c r="X48" s="12">
        <v>525</v>
      </c>
      <c r="Y48" s="12">
        <v>143</v>
      </c>
      <c r="AC48" s="12">
        <v>258</v>
      </c>
      <c r="AD48" s="12">
        <v>115</v>
      </c>
      <c r="AE48" s="12">
        <v>23</v>
      </c>
      <c r="AI48" s="12">
        <v>311</v>
      </c>
      <c r="AJ48" s="12">
        <v>100</v>
      </c>
      <c r="AK48" s="12">
        <v>0</v>
      </c>
      <c r="AO48" s="12">
        <v>2500</v>
      </c>
      <c r="AP48" s="12">
        <v>733</v>
      </c>
      <c r="AQ48" s="12">
        <v>219</v>
      </c>
    </row>
    <row r="49" spans="1:43" x14ac:dyDescent="0.15">
      <c r="A49" s="12">
        <f t="shared" si="3"/>
        <v>8</v>
      </c>
      <c r="B49" s="12">
        <v>2</v>
      </c>
      <c r="C49" s="12">
        <v>3</v>
      </c>
      <c r="D49" s="12">
        <v>33</v>
      </c>
      <c r="F49" s="19">
        <v>26</v>
      </c>
      <c r="G49" s="12">
        <v>6439</v>
      </c>
      <c r="H49" s="12">
        <v>1944</v>
      </c>
      <c r="I49" s="12">
        <v>509</v>
      </c>
      <c r="J49" s="12">
        <v>19175</v>
      </c>
      <c r="K49" s="20" t="s">
        <v>374</v>
      </c>
      <c r="M49" s="12">
        <f t="shared" si="4"/>
        <v>1012</v>
      </c>
      <c r="N49" s="12">
        <f t="shared" si="4"/>
        <v>291</v>
      </c>
      <c r="O49" s="12">
        <f t="shared" si="4"/>
        <v>86</v>
      </c>
      <c r="R49" s="12">
        <v>379</v>
      </c>
      <c r="S49" s="12">
        <v>112</v>
      </c>
      <c r="T49" s="12">
        <v>24</v>
      </c>
      <c r="W49" s="12">
        <v>1860</v>
      </c>
      <c r="X49" s="12">
        <v>559</v>
      </c>
      <c r="Y49" s="12">
        <v>151</v>
      </c>
      <c r="AA49" s="14" t="s">
        <v>206</v>
      </c>
      <c r="AC49" s="12">
        <v>258</v>
      </c>
      <c r="AD49" s="12">
        <v>115</v>
      </c>
      <c r="AE49" s="12">
        <v>23</v>
      </c>
      <c r="AI49" s="12">
        <v>311</v>
      </c>
      <c r="AJ49" s="12">
        <v>100</v>
      </c>
      <c r="AK49" s="12">
        <v>0</v>
      </c>
      <c r="AO49" s="12">
        <v>2619</v>
      </c>
      <c r="AP49" s="12">
        <v>767</v>
      </c>
      <c r="AQ49" s="12">
        <v>225</v>
      </c>
    </row>
    <row r="50" spans="1:43" x14ac:dyDescent="0.15">
      <c r="A50" s="12">
        <f t="shared" si="3"/>
        <v>8</v>
      </c>
      <c r="B50" s="12">
        <v>2</v>
      </c>
      <c r="C50" s="12">
        <v>3</v>
      </c>
      <c r="D50" s="12">
        <v>33</v>
      </c>
      <c r="F50" s="12">
        <v>27</v>
      </c>
      <c r="G50" s="12">
        <v>7091</v>
      </c>
      <c r="H50" s="12">
        <v>2139</v>
      </c>
      <c r="I50" s="12">
        <v>557</v>
      </c>
      <c r="J50" s="12">
        <v>21067</v>
      </c>
      <c r="M50" s="12">
        <f t="shared" si="4"/>
        <v>1088</v>
      </c>
      <c r="N50" s="12">
        <f t="shared" si="4"/>
        <v>313</v>
      </c>
      <c r="O50" s="12">
        <f t="shared" si="4"/>
        <v>92</v>
      </c>
      <c r="R50" s="12">
        <v>379</v>
      </c>
      <c r="S50" s="12">
        <v>112</v>
      </c>
      <c r="T50" s="12">
        <v>24</v>
      </c>
      <c r="W50" s="12">
        <v>1952</v>
      </c>
      <c r="X50" s="12">
        <v>585</v>
      </c>
      <c r="Y50" s="12">
        <v>159</v>
      </c>
      <c r="AA50" s="14" t="s">
        <v>206</v>
      </c>
      <c r="AC50" s="12">
        <v>378</v>
      </c>
      <c r="AD50" s="12">
        <v>157</v>
      </c>
      <c r="AE50" s="12">
        <v>23</v>
      </c>
      <c r="AI50" s="12">
        <v>311</v>
      </c>
      <c r="AJ50" s="12">
        <v>100</v>
      </c>
      <c r="AK50" s="12">
        <v>0</v>
      </c>
      <c r="AO50" s="12">
        <v>2983</v>
      </c>
      <c r="AP50" s="12">
        <v>872</v>
      </c>
      <c r="AQ50" s="12">
        <v>259</v>
      </c>
    </row>
    <row r="51" spans="1:43" x14ac:dyDescent="0.15">
      <c r="A51" s="12">
        <f t="shared" si="3"/>
        <v>9</v>
      </c>
      <c r="B51" s="12">
        <v>2</v>
      </c>
      <c r="C51" s="12">
        <v>3</v>
      </c>
      <c r="D51" s="12">
        <v>34</v>
      </c>
      <c r="E51" s="12">
        <v>27</v>
      </c>
      <c r="F51" s="12">
        <v>27</v>
      </c>
      <c r="G51" s="12">
        <v>7091</v>
      </c>
      <c r="H51" s="12">
        <v>2139</v>
      </c>
      <c r="I51" s="12">
        <v>557</v>
      </c>
      <c r="J51" s="12">
        <v>21067</v>
      </c>
      <c r="M51" s="12">
        <f t="shared" si="4"/>
        <v>1088</v>
      </c>
      <c r="N51" s="12">
        <f t="shared" si="4"/>
        <v>313</v>
      </c>
      <c r="O51" s="12">
        <f t="shared" si="4"/>
        <v>92</v>
      </c>
      <c r="R51" s="12">
        <v>379</v>
      </c>
      <c r="S51" s="12">
        <v>112</v>
      </c>
      <c r="T51" s="12">
        <v>24</v>
      </c>
      <c r="W51" s="12">
        <v>1952</v>
      </c>
      <c r="X51" s="12">
        <v>585</v>
      </c>
      <c r="Y51" s="12">
        <v>159</v>
      </c>
      <c r="AA51" s="14"/>
      <c r="AC51" s="12">
        <v>378</v>
      </c>
      <c r="AD51" s="12">
        <v>157</v>
      </c>
      <c r="AE51" s="12">
        <v>23</v>
      </c>
      <c r="AI51" s="12">
        <v>311</v>
      </c>
      <c r="AJ51" s="12">
        <v>100</v>
      </c>
      <c r="AK51" s="12">
        <v>0</v>
      </c>
      <c r="AO51" s="12">
        <v>2983</v>
      </c>
      <c r="AP51" s="12">
        <v>872</v>
      </c>
      <c r="AQ51" s="12">
        <v>259</v>
      </c>
    </row>
    <row r="52" spans="1:43" x14ac:dyDescent="0.15">
      <c r="A52" s="12">
        <f t="shared" si="3"/>
        <v>10</v>
      </c>
      <c r="B52" s="12">
        <v>2</v>
      </c>
      <c r="C52" s="12">
        <v>3</v>
      </c>
      <c r="D52" s="12">
        <v>35</v>
      </c>
      <c r="F52" s="19">
        <v>27</v>
      </c>
      <c r="G52" s="12">
        <v>7091</v>
      </c>
      <c r="H52" s="12">
        <v>2139</v>
      </c>
      <c r="I52" s="12">
        <v>557</v>
      </c>
      <c r="J52" s="12">
        <v>21067</v>
      </c>
      <c r="K52" s="20" t="s">
        <v>374</v>
      </c>
      <c r="M52" s="12">
        <f t="shared" si="4"/>
        <v>1088</v>
      </c>
      <c r="N52" s="12">
        <f t="shared" si="4"/>
        <v>313</v>
      </c>
      <c r="O52" s="12">
        <f t="shared" si="4"/>
        <v>92</v>
      </c>
      <c r="R52" s="12">
        <v>379</v>
      </c>
      <c r="S52" s="12">
        <v>112</v>
      </c>
      <c r="T52" s="12">
        <v>24</v>
      </c>
      <c r="W52" s="12">
        <v>1952</v>
      </c>
      <c r="X52" s="12">
        <v>585</v>
      </c>
      <c r="Y52" s="12">
        <v>159</v>
      </c>
      <c r="AA52" s="14"/>
      <c r="AC52" s="12">
        <v>378</v>
      </c>
      <c r="AD52" s="12">
        <v>157</v>
      </c>
      <c r="AE52" s="12">
        <v>23</v>
      </c>
      <c r="AI52" s="12">
        <v>311</v>
      </c>
      <c r="AJ52" s="12">
        <v>100</v>
      </c>
      <c r="AK52" s="12">
        <v>0</v>
      </c>
      <c r="AO52" s="12">
        <v>2983</v>
      </c>
      <c r="AP52" s="12">
        <v>872</v>
      </c>
      <c r="AQ52" s="12">
        <v>259</v>
      </c>
    </row>
    <row r="53" spans="1:43" x14ac:dyDescent="0.15">
      <c r="A53" s="12">
        <f t="shared" si="3"/>
        <v>10</v>
      </c>
      <c r="B53" s="12">
        <v>2</v>
      </c>
      <c r="C53" s="12">
        <v>3</v>
      </c>
      <c r="D53" s="12">
        <v>35</v>
      </c>
      <c r="F53" s="12">
        <v>28</v>
      </c>
      <c r="G53" s="12">
        <v>7518</v>
      </c>
      <c r="H53" s="12">
        <v>2238</v>
      </c>
      <c r="I53" s="12">
        <v>594</v>
      </c>
      <c r="J53" s="12">
        <v>22273</v>
      </c>
      <c r="K53" s="14"/>
      <c r="M53" s="12">
        <f t="shared" si="4"/>
        <v>1165</v>
      </c>
      <c r="N53" s="12">
        <f t="shared" si="4"/>
        <v>334</v>
      </c>
      <c r="O53" s="12">
        <f t="shared" si="4"/>
        <v>99</v>
      </c>
      <c r="R53" s="12">
        <v>500</v>
      </c>
      <c r="S53" s="12">
        <v>112</v>
      </c>
      <c r="T53" s="12">
        <v>36</v>
      </c>
      <c r="W53" s="12">
        <v>2181</v>
      </c>
      <c r="X53" s="12">
        <v>663</v>
      </c>
      <c r="Y53" s="12">
        <v>177</v>
      </c>
      <c r="AC53" s="12">
        <v>378</v>
      </c>
      <c r="AD53" s="12">
        <v>157</v>
      </c>
      <c r="AE53" s="12">
        <v>23</v>
      </c>
      <c r="AI53" s="12">
        <v>311</v>
      </c>
      <c r="AJ53" s="12">
        <v>100</v>
      </c>
      <c r="AK53" s="12">
        <v>0</v>
      </c>
      <c r="AO53" s="12">
        <v>2983</v>
      </c>
      <c r="AP53" s="12">
        <v>872</v>
      </c>
      <c r="AQ53" s="12">
        <v>259</v>
      </c>
    </row>
    <row r="54" spans="1:43" x14ac:dyDescent="0.15">
      <c r="A54" s="12">
        <f t="shared" si="3"/>
        <v>11</v>
      </c>
      <c r="B54" s="12">
        <v>2</v>
      </c>
      <c r="C54" s="12">
        <v>3</v>
      </c>
      <c r="D54" s="12">
        <v>36</v>
      </c>
      <c r="E54" s="12">
        <v>28</v>
      </c>
      <c r="F54" s="12">
        <v>28</v>
      </c>
      <c r="G54" s="12">
        <v>7518</v>
      </c>
      <c r="H54" s="12">
        <v>2238</v>
      </c>
      <c r="I54" s="12">
        <v>594</v>
      </c>
      <c r="J54" s="12">
        <v>22273</v>
      </c>
      <c r="K54" s="14"/>
      <c r="M54" s="12">
        <f t="shared" si="4"/>
        <v>1165</v>
      </c>
      <c r="N54" s="12">
        <f t="shared" si="4"/>
        <v>334</v>
      </c>
      <c r="O54" s="12">
        <f t="shared" si="4"/>
        <v>99</v>
      </c>
      <c r="R54" s="12">
        <v>500</v>
      </c>
      <c r="S54" s="12">
        <v>112</v>
      </c>
      <c r="T54" s="12">
        <v>36</v>
      </c>
      <c r="W54" s="12">
        <v>2181</v>
      </c>
      <c r="X54" s="12">
        <v>663</v>
      </c>
      <c r="Y54" s="12">
        <v>177</v>
      </c>
      <c r="AC54" s="12">
        <v>378</v>
      </c>
      <c r="AD54" s="12">
        <v>157</v>
      </c>
      <c r="AE54" s="12">
        <v>23</v>
      </c>
      <c r="AI54" s="12">
        <v>311</v>
      </c>
      <c r="AJ54" s="12">
        <v>100</v>
      </c>
      <c r="AK54" s="12">
        <v>0</v>
      </c>
      <c r="AO54" s="12">
        <v>2983</v>
      </c>
      <c r="AP54" s="12">
        <v>872</v>
      </c>
      <c r="AQ54" s="12">
        <v>259</v>
      </c>
    </row>
    <row r="55" spans="1:43" x14ac:dyDescent="0.15">
      <c r="A55" s="12">
        <f t="shared" si="3"/>
        <v>12</v>
      </c>
      <c r="B55" s="19">
        <v>2</v>
      </c>
      <c r="C55" s="12">
        <v>3</v>
      </c>
      <c r="D55" s="12">
        <v>37</v>
      </c>
      <c r="F55" s="19">
        <v>28</v>
      </c>
      <c r="G55" s="12">
        <v>7975</v>
      </c>
      <c r="H55" s="12">
        <v>2391</v>
      </c>
      <c r="I55" s="12">
        <v>643</v>
      </c>
      <c r="J55" s="12">
        <v>23830</v>
      </c>
      <c r="K55" s="20" t="s">
        <v>374</v>
      </c>
      <c r="M55" s="12">
        <f t="shared" si="4"/>
        <v>1172</v>
      </c>
      <c r="N55" s="12">
        <f t="shared" si="4"/>
        <v>337</v>
      </c>
      <c r="O55" s="12">
        <f t="shared" si="4"/>
        <v>100</v>
      </c>
      <c r="R55" s="12">
        <v>500</v>
      </c>
      <c r="S55" s="12">
        <v>149</v>
      </c>
      <c r="T55" s="12">
        <v>36</v>
      </c>
      <c r="W55" s="12">
        <v>2201</v>
      </c>
      <c r="X55" s="12">
        <v>663</v>
      </c>
      <c r="Y55" s="12">
        <v>183</v>
      </c>
      <c r="AC55" s="12">
        <v>558</v>
      </c>
      <c r="AD55" s="12">
        <v>199</v>
      </c>
      <c r="AE55" s="12">
        <v>48</v>
      </c>
      <c r="AI55" s="12">
        <v>311</v>
      </c>
      <c r="AJ55" s="12">
        <v>100</v>
      </c>
      <c r="AK55" s="12">
        <v>0</v>
      </c>
      <c r="AO55" s="12">
        <v>3233</v>
      </c>
      <c r="AP55" s="12">
        <v>943</v>
      </c>
      <c r="AQ55" s="12">
        <v>276</v>
      </c>
    </row>
    <row r="56" spans="1:43" x14ac:dyDescent="0.15">
      <c r="A56" s="12">
        <f t="shared" si="3"/>
        <v>12</v>
      </c>
      <c r="B56" s="15">
        <v>3</v>
      </c>
      <c r="C56" s="12">
        <v>3</v>
      </c>
      <c r="D56" s="12">
        <v>37</v>
      </c>
      <c r="F56" s="19">
        <v>29</v>
      </c>
      <c r="G56" s="12">
        <v>8929</v>
      </c>
      <c r="H56" s="12">
        <v>2631</v>
      </c>
      <c r="I56" s="12">
        <v>726</v>
      </c>
      <c r="J56" s="12">
        <v>26587</v>
      </c>
      <c r="K56" s="20" t="s">
        <v>368</v>
      </c>
      <c r="M56" s="12">
        <f t="shared" si="4"/>
        <v>1260</v>
      </c>
      <c r="N56" s="12">
        <f t="shared" si="4"/>
        <v>362</v>
      </c>
      <c r="O56" s="12">
        <f t="shared" si="4"/>
        <v>107</v>
      </c>
      <c r="R56" s="12">
        <v>500</v>
      </c>
      <c r="S56" s="12">
        <v>149</v>
      </c>
      <c r="T56" s="12">
        <v>36</v>
      </c>
      <c r="W56" s="12">
        <v>2301</v>
      </c>
      <c r="X56" s="12">
        <v>691</v>
      </c>
      <c r="Y56" s="12">
        <v>191</v>
      </c>
      <c r="AA56" s="14" t="s">
        <v>206</v>
      </c>
      <c r="AC56" s="12">
        <v>673</v>
      </c>
      <c r="AD56" s="12">
        <v>199</v>
      </c>
      <c r="AE56" s="12">
        <v>55</v>
      </c>
      <c r="AI56" s="12">
        <v>311</v>
      </c>
      <c r="AJ56" s="12">
        <v>100</v>
      </c>
      <c r="AK56" s="12">
        <v>0</v>
      </c>
      <c r="AO56" s="12">
        <v>3884</v>
      </c>
      <c r="AP56" s="12">
        <v>1130</v>
      </c>
      <c r="AQ56" s="12">
        <v>337</v>
      </c>
    </row>
    <row r="57" spans="1:43" x14ac:dyDescent="0.15">
      <c r="A57" s="12">
        <f t="shared" si="3"/>
        <v>12</v>
      </c>
      <c r="B57" s="12">
        <v>3</v>
      </c>
      <c r="C57" s="12">
        <v>3</v>
      </c>
      <c r="D57" s="12">
        <v>37</v>
      </c>
      <c r="F57" s="19">
        <v>30</v>
      </c>
      <c r="G57" s="12">
        <v>9531</v>
      </c>
      <c r="H57" s="12">
        <v>2860</v>
      </c>
      <c r="I57" s="12">
        <v>762</v>
      </c>
      <c r="J57" s="12">
        <v>28412</v>
      </c>
      <c r="K57" s="20" t="s">
        <v>375</v>
      </c>
      <c r="M57" s="12">
        <f t="shared" ref="M57:O63" si="5">G57-R57-W57-AC57-AI57-AO57</f>
        <v>1348</v>
      </c>
      <c r="N57" s="12">
        <f t="shared" si="5"/>
        <v>387</v>
      </c>
      <c r="O57" s="12">
        <f t="shared" si="5"/>
        <v>115</v>
      </c>
      <c r="R57" s="12">
        <v>500</v>
      </c>
      <c r="S57" s="12">
        <v>149</v>
      </c>
      <c r="T57" s="12">
        <v>36</v>
      </c>
      <c r="W57" s="12">
        <v>2627</v>
      </c>
      <c r="X57" s="12">
        <v>757</v>
      </c>
      <c r="Y57" s="12">
        <v>207</v>
      </c>
      <c r="AA57" s="18" t="s">
        <v>330</v>
      </c>
      <c r="AC57" s="12">
        <v>727</v>
      </c>
      <c r="AD57" s="12">
        <v>214</v>
      </c>
      <c r="AE57" s="12">
        <v>60</v>
      </c>
      <c r="AG57" s="18" t="s">
        <v>329</v>
      </c>
      <c r="AI57" s="12">
        <v>311</v>
      </c>
      <c r="AJ57" s="12">
        <v>200</v>
      </c>
      <c r="AK57" s="12">
        <v>0</v>
      </c>
      <c r="AM57" s="18" t="s">
        <v>331</v>
      </c>
      <c r="AO57" s="12">
        <v>4018</v>
      </c>
      <c r="AP57" s="12">
        <v>1153</v>
      </c>
      <c r="AQ57" s="12">
        <v>344</v>
      </c>
    </row>
    <row r="58" spans="1:43" x14ac:dyDescent="0.15">
      <c r="A58" s="12">
        <f t="shared" si="3"/>
        <v>12</v>
      </c>
      <c r="B58" s="12">
        <v>3</v>
      </c>
      <c r="C58" s="12">
        <v>3</v>
      </c>
      <c r="D58" s="12">
        <v>37</v>
      </c>
      <c r="F58" s="12">
        <v>31</v>
      </c>
      <c r="G58" s="12">
        <v>10212</v>
      </c>
      <c r="H58" s="12">
        <v>3062</v>
      </c>
      <c r="I58" s="12">
        <v>817</v>
      </c>
      <c r="J58" s="12">
        <v>30438</v>
      </c>
      <c r="K58" s="18"/>
      <c r="M58" s="12">
        <f t="shared" si="5"/>
        <v>1440</v>
      </c>
      <c r="N58" s="12">
        <f t="shared" si="5"/>
        <v>413</v>
      </c>
      <c r="O58" s="12">
        <f t="shared" si="5"/>
        <v>122</v>
      </c>
      <c r="R58" s="12">
        <v>500</v>
      </c>
      <c r="S58" s="12">
        <v>149</v>
      </c>
      <c r="T58" s="12">
        <v>36</v>
      </c>
      <c r="W58" s="12">
        <v>2737</v>
      </c>
      <c r="X58" s="12">
        <v>789</v>
      </c>
      <c r="Y58" s="12">
        <v>217</v>
      </c>
      <c r="AA58" s="14" t="s">
        <v>206</v>
      </c>
      <c r="AC58" s="12">
        <v>793</v>
      </c>
      <c r="AD58" s="12">
        <v>224</v>
      </c>
      <c r="AE58" s="12">
        <v>62</v>
      </c>
      <c r="AI58" s="12">
        <v>311</v>
      </c>
      <c r="AJ58" s="12">
        <v>200</v>
      </c>
      <c r="AK58" s="12">
        <v>0</v>
      </c>
      <c r="AO58" s="12">
        <v>4431</v>
      </c>
      <c r="AP58" s="12">
        <v>1287</v>
      </c>
      <c r="AQ58" s="12">
        <v>380</v>
      </c>
    </row>
    <row r="59" spans="1:43" x14ac:dyDescent="0.15">
      <c r="A59" s="12">
        <f t="shared" ref="A59:A65" si="6">D59-37</f>
        <v>1</v>
      </c>
      <c r="B59" s="12">
        <v>3</v>
      </c>
      <c r="C59" s="12">
        <v>4</v>
      </c>
      <c r="D59" s="12">
        <v>38</v>
      </c>
      <c r="E59" s="12">
        <v>31</v>
      </c>
      <c r="F59" s="12">
        <v>31</v>
      </c>
      <c r="G59" s="12">
        <v>10212</v>
      </c>
      <c r="H59" s="12">
        <v>3062</v>
      </c>
      <c r="I59" s="12">
        <v>817</v>
      </c>
      <c r="J59" s="12">
        <v>30438</v>
      </c>
      <c r="M59" s="12">
        <f t="shared" si="5"/>
        <v>1440</v>
      </c>
      <c r="N59" s="12">
        <f t="shared" si="5"/>
        <v>413</v>
      </c>
      <c r="O59" s="12">
        <f t="shared" si="5"/>
        <v>122</v>
      </c>
      <c r="R59" s="12">
        <v>500</v>
      </c>
      <c r="S59" s="12">
        <v>149</v>
      </c>
      <c r="T59" s="12">
        <v>36</v>
      </c>
      <c r="W59" s="12">
        <v>2737</v>
      </c>
      <c r="X59" s="12">
        <v>789</v>
      </c>
      <c r="Y59" s="12">
        <v>217</v>
      </c>
      <c r="AC59" s="12">
        <v>793</v>
      </c>
      <c r="AD59" s="12">
        <v>224</v>
      </c>
      <c r="AE59" s="12">
        <v>62</v>
      </c>
      <c r="AI59" s="12">
        <v>311</v>
      </c>
      <c r="AJ59" s="12">
        <v>200</v>
      </c>
      <c r="AK59" s="12">
        <v>0</v>
      </c>
      <c r="AO59" s="12">
        <v>4431</v>
      </c>
      <c r="AP59" s="12">
        <v>1287</v>
      </c>
      <c r="AQ59" s="12">
        <v>380</v>
      </c>
    </row>
    <row r="60" spans="1:43" x14ac:dyDescent="0.15">
      <c r="A60" s="12">
        <f t="shared" si="6"/>
        <v>2</v>
      </c>
      <c r="B60" s="12">
        <v>3</v>
      </c>
      <c r="C60" s="12">
        <v>4</v>
      </c>
      <c r="D60" s="12">
        <v>39</v>
      </c>
      <c r="F60" s="19">
        <v>31</v>
      </c>
      <c r="G60" s="12">
        <v>10212</v>
      </c>
      <c r="H60" s="12">
        <v>3062</v>
      </c>
      <c r="I60" s="12">
        <v>817</v>
      </c>
      <c r="J60" s="12">
        <v>30438</v>
      </c>
      <c r="K60" s="20" t="s">
        <v>377</v>
      </c>
      <c r="M60" s="12">
        <f t="shared" si="5"/>
        <v>1440</v>
      </c>
      <c r="N60" s="12">
        <f t="shared" si="5"/>
        <v>413</v>
      </c>
      <c r="O60" s="12">
        <f t="shared" si="5"/>
        <v>122</v>
      </c>
      <c r="R60" s="12">
        <v>500</v>
      </c>
      <c r="S60" s="12">
        <v>149</v>
      </c>
      <c r="T60" s="12">
        <v>36</v>
      </c>
      <c r="W60" s="12">
        <v>2737</v>
      </c>
      <c r="X60" s="12">
        <v>789</v>
      </c>
      <c r="Y60" s="12">
        <v>217</v>
      </c>
      <c r="AC60" s="12">
        <v>793</v>
      </c>
      <c r="AD60" s="12">
        <v>224</v>
      </c>
      <c r="AE60" s="12">
        <v>62</v>
      </c>
      <c r="AI60" s="12">
        <v>311</v>
      </c>
      <c r="AJ60" s="12">
        <v>200</v>
      </c>
      <c r="AK60" s="12">
        <v>0</v>
      </c>
      <c r="AO60" s="12">
        <v>4431</v>
      </c>
      <c r="AP60" s="12">
        <v>1287</v>
      </c>
      <c r="AQ60" s="12">
        <v>380</v>
      </c>
    </row>
    <row r="61" spans="1:43" x14ac:dyDescent="0.15">
      <c r="A61" s="12">
        <f t="shared" si="6"/>
        <v>2</v>
      </c>
      <c r="B61" s="12">
        <v>3</v>
      </c>
      <c r="C61" s="12">
        <v>4</v>
      </c>
      <c r="D61" s="12">
        <v>39</v>
      </c>
      <c r="F61" s="12">
        <v>32</v>
      </c>
      <c r="G61" s="12">
        <v>10675</v>
      </c>
      <c r="H61" s="12">
        <v>3147</v>
      </c>
      <c r="I61" s="12">
        <v>858</v>
      </c>
      <c r="J61" s="12">
        <v>31670</v>
      </c>
      <c r="K61" s="18"/>
      <c r="M61" s="12">
        <f t="shared" si="5"/>
        <v>1595</v>
      </c>
      <c r="N61" s="12">
        <f t="shared" si="5"/>
        <v>440</v>
      </c>
      <c r="O61" s="12">
        <f t="shared" si="5"/>
        <v>130</v>
      </c>
      <c r="R61" s="12">
        <v>621</v>
      </c>
      <c r="S61" s="12">
        <v>149</v>
      </c>
      <c r="T61" s="12">
        <v>48</v>
      </c>
      <c r="W61" s="12">
        <v>2924</v>
      </c>
      <c r="X61" s="12">
        <v>839</v>
      </c>
      <c r="Y61" s="12">
        <v>235</v>
      </c>
      <c r="AA61" s="18" t="s">
        <v>334</v>
      </c>
      <c r="AC61" s="12">
        <v>793</v>
      </c>
      <c r="AD61" s="12">
        <v>232</v>
      </c>
      <c r="AE61" s="12">
        <v>65</v>
      </c>
      <c r="AI61" s="12">
        <v>311</v>
      </c>
      <c r="AJ61" s="12">
        <v>200</v>
      </c>
      <c r="AK61" s="12">
        <v>0</v>
      </c>
      <c r="AO61" s="12">
        <v>4431</v>
      </c>
      <c r="AP61" s="12">
        <v>1287</v>
      </c>
      <c r="AQ61" s="12">
        <v>380</v>
      </c>
    </row>
    <row r="62" spans="1:43" x14ac:dyDescent="0.15">
      <c r="A62" s="12">
        <f t="shared" si="6"/>
        <v>3</v>
      </c>
      <c r="B62" s="12">
        <v>3</v>
      </c>
      <c r="C62" s="12">
        <v>4</v>
      </c>
      <c r="D62" s="12">
        <v>40</v>
      </c>
      <c r="E62" s="12">
        <v>32</v>
      </c>
      <c r="F62" s="12">
        <v>32</v>
      </c>
      <c r="G62" s="12">
        <v>10675</v>
      </c>
      <c r="H62" s="12">
        <v>3147</v>
      </c>
      <c r="I62" s="12">
        <v>858</v>
      </c>
      <c r="J62" s="12">
        <v>31670</v>
      </c>
      <c r="K62" s="18"/>
      <c r="M62" s="12">
        <f t="shared" si="5"/>
        <v>1595</v>
      </c>
      <c r="N62" s="12">
        <f t="shared" si="5"/>
        <v>440</v>
      </c>
      <c r="O62" s="12">
        <f t="shared" si="5"/>
        <v>130</v>
      </c>
      <c r="R62" s="12">
        <v>621</v>
      </c>
      <c r="S62" s="12">
        <v>149</v>
      </c>
      <c r="T62" s="12">
        <v>48</v>
      </c>
      <c r="W62" s="12">
        <v>2924</v>
      </c>
      <c r="X62" s="12">
        <v>839</v>
      </c>
      <c r="Y62" s="12">
        <v>235</v>
      </c>
      <c r="AC62" s="12">
        <v>793</v>
      </c>
      <c r="AD62" s="12">
        <v>232</v>
      </c>
      <c r="AE62" s="12">
        <v>65</v>
      </c>
      <c r="AI62" s="12">
        <v>311</v>
      </c>
      <c r="AJ62" s="12">
        <v>200</v>
      </c>
      <c r="AK62" s="12">
        <v>0</v>
      </c>
      <c r="AO62" s="12">
        <v>4431</v>
      </c>
      <c r="AP62" s="12">
        <v>1287</v>
      </c>
      <c r="AQ62" s="12">
        <v>380</v>
      </c>
    </row>
    <row r="63" spans="1:43" x14ac:dyDescent="0.15">
      <c r="A63" s="12">
        <f t="shared" si="6"/>
        <v>3</v>
      </c>
      <c r="B63" s="19">
        <v>3</v>
      </c>
      <c r="C63" s="12">
        <v>4</v>
      </c>
      <c r="D63" s="12">
        <v>40</v>
      </c>
      <c r="F63" s="19">
        <v>32</v>
      </c>
      <c r="G63" s="12">
        <v>10886</v>
      </c>
      <c r="H63" s="12">
        <v>3217</v>
      </c>
      <c r="I63" s="12">
        <v>872</v>
      </c>
      <c r="J63" s="12">
        <v>32289</v>
      </c>
      <c r="K63" s="20" t="s">
        <v>379</v>
      </c>
      <c r="M63" s="12">
        <f t="shared" si="5"/>
        <v>1598</v>
      </c>
      <c r="N63" s="12">
        <f t="shared" si="5"/>
        <v>441</v>
      </c>
      <c r="O63" s="12">
        <f t="shared" si="5"/>
        <v>130</v>
      </c>
      <c r="R63" s="12">
        <v>621</v>
      </c>
      <c r="S63" s="12">
        <v>186</v>
      </c>
      <c r="T63" s="12">
        <v>48</v>
      </c>
      <c r="W63" s="12">
        <v>2992</v>
      </c>
      <c r="X63" s="12">
        <v>847</v>
      </c>
      <c r="Y63" s="12">
        <v>237</v>
      </c>
      <c r="AC63" s="12">
        <v>793</v>
      </c>
      <c r="AD63" s="12">
        <v>232</v>
      </c>
      <c r="AE63" s="12">
        <v>65</v>
      </c>
      <c r="AI63" s="12">
        <v>311</v>
      </c>
      <c r="AJ63" s="12">
        <v>200</v>
      </c>
      <c r="AK63" s="12">
        <v>0</v>
      </c>
      <c r="AO63" s="12">
        <v>4571</v>
      </c>
      <c r="AP63" s="12">
        <v>1311</v>
      </c>
      <c r="AQ63" s="12">
        <v>392</v>
      </c>
    </row>
    <row r="64" spans="1:43" x14ac:dyDescent="0.15">
      <c r="A64" s="12">
        <f t="shared" si="6"/>
        <v>3</v>
      </c>
      <c r="B64" s="15">
        <v>4</v>
      </c>
      <c r="C64" s="12">
        <v>4</v>
      </c>
      <c r="D64" s="12">
        <v>40</v>
      </c>
    </row>
    <row r="65" spans="1:5" x14ac:dyDescent="0.15">
      <c r="A65" s="12">
        <f t="shared" si="6"/>
        <v>4</v>
      </c>
      <c r="B65" s="12">
        <v>4</v>
      </c>
      <c r="C65" s="12">
        <v>4</v>
      </c>
      <c r="D65" s="12">
        <v>41</v>
      </c>
      <c r="E65" s="12">
        <v>34</v>
      </c>
    </row>
    <row r="66" spans="1:5" x14ac:dyDescent="0.15">
      <c r="A66" s="12">
        <f t="shared" ref="A66:A68" si="7">D66-37</f>
        <v>5</v>
      </c>
      <c r="B66" s="12">
        <v>4</v>
      </c>
      <c r="C66" s="12">
        <v>4</v>
      </c>
      <c r="D66" s="12">
        <v>42</v>
      </c>
    </row>
    <row r="67" spans="1:5" x14ac:dyDescent="0.15">
      <c r="A67" s="12">
        <f t="shared" si="7"/>
        <v>6</v>
      </c>
      <c r="B67" s="12">
        <v>4</v>
      </c>
      <c r="C67" s="12">
        <v>4</v>
      </c>
      <c r="D67" s="12">
        <v>43</v>
      </c>
    </row>
    <row r="68" spans="1:5" x14ac:dyDescent="0.15">
      <c r="A68" s="12">
        <f t="shared" si="7"/>
        <v>7</v>
      </c>
      <c r="B68" s="12">
        <v>4</v>
      </c>
      <c r="C68" s="12">
        <v>4</v>
      </c>
      <c r="D68" s="12">
        <v>44</v>
      </c>
    </row>
  </sheetData>
  <phoneticPr fontId="2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功夫熊猫3</vt:lpstr>
      <vt:lpstr>火影忍者</vt:lpstr>
      <vt:lpstr>火影忍者整理</vt:lpstr>
      <vt:lpstr>剑与魔法</vt:lpstr>
      <vt:lpstr>火影等级战力</vt:lpstr>
      <vt:lpstr>火影忍者分析</vt:lpstr>
      <vt:lpstr>拳皇98分析</vt:lpstr>
      <vt:lpstr>拳皇98</vt:lpstr>
      <vt:lpstr>Sheet2</vt:lpstr>
      <vt:lpstr>Sheet1</vt:lpstr>
      <vt:lpstr>千丈英雄属性</vt:lpstr>
      <vt:lpstr>升品需要等级</vt:lpstr>
      <vt:lpstr>红丸英雄属性</vt:lpstr>
      <vt:lpstr>拳皇装备属性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2016-04-22T10:34:03Z</dcterms:modified>
</cp:coreProperties>
</file>