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kg\Documents\Desafio_excel_dio\"/>
    </mc:Choice>
  </mc:AlternateContent>
  <xr:revisionPtr revIDLastSave="0" documentId="8_{C78825FD-D6A0-4F86-8F2E-0AFF0AB5AA6D}" xr6:coauthVersionLast="47" xr6:coauthVersionMax="47" xr10:uidLastSave="{00000000-0000-0000-0000-000000000000}"/>
  <bookViews>
    <workbookView xWindow="-120" yWindow="-120" windowWidth="20730" windowHeight="11160" tabRatio="357" xr2:uid="{04535AD6-0C11-4676-93DF-F7C878C449CF}"/>
  </bookViews>
  <sheets>
    <sheet name="APP_INVEST" sheetId="1" r:id="rId1"/>
    <sheet name="TB_Apoio" sheetId="4" r:id="rId2"/>
  </sheets>
  <definedNames>
    <definedName name="aporte">APP_INVEST!$D$18</definedName>
    <definedName name="patrimonio">APP_INVEST!$D$21</definedName>
    <definedName name="qtd_anos">APP_INVEST!$D$19</definedName>
    <definedName name="rendimento_carteira">APP_INVEST!$D$14</definedName>
    <definedName name="salario">APP_INVEST!$D$13</definedName>
    <definedName name="sugestao_investimento">APP_INVEST!$D$15</definedName>
    <definedName name="taxa_mensal">APP_INVEST!$D$20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4" l="1"/>
  <c r="C37" i="1"/>
  <c r="C38" i="1"/>
  <c r="C39" i="1"/>
  <c r="C40" i="1"/>
  <c r="C41" i="1"/>
  <c r="C36" i="1"/>
  <c r="A15" i="4"/>
  <c r="A9" i="4"/>
  <c r="A10" i="4"/>
  <c r="A11" i="4"/>
  <c r="A12" i="4"/>
  <c r="A13" i="4"/>
  <c r="A14" i="4"/>
  <c r="A16" i="4"/>
  <c r="A17" i="4"/>
  <c r="A18" i="4"/>
  <c r="A19" i="4"/>
  <c r="A20" i="4"/>
  <c r="A3" i="4"/>
  <c r="A4" i="4"/>
  <c r="A5" i="4"/>
  <c r="A6" i="4"/>
  <c r="A7" i="4"/>
  <c r="A8" i="4"/>
  <c r="C33" i="1"/>
  <c r="D21" i="1"/>
  <c r="D22" i="1" s="1"/>
  <c r="D15" i="1"/>
  <c r="C26" i="1"/>
  <c r="D26" i="1" s="1"/>
  <c r="C27" i="1"/>
  <c r="D27" i="1" s="1"/>
  <c r="C28" i="1"/>
  <c r="D28" i="1" s="1"/>
  <c r="C29" i="1"/>
  <c r="D29" i="1" s="1"/>
  <c r="C25" i="1"/>
  <c r="D25" i="1" s="1"/>
  <c r="D36" i="1" l="1"/>
  <c r="D38" i="1"/>
  <c r="D39" i="1"/>
  <c r="D41" i="1"/>
  <c r="D37" i="1"/>
  <c r="D40" i="1"/>
  <c r="D42" i="1" l="1"/>
</calcChain>
</file>

<file path=xl/sharedStrings.xml><?xml version="1.0" encoding="utf-8"?>
<sst xmlns="http://schemas.openxmlformats.org/spreadsheetml/2006/main" count="71" uniqueCount="34">
  <si>
    <t>Dividendos Mensais?</t>
  </si>
  <si>
    <t>Quanto investir por mês?</t>
  </si>
  <si>
    <t>Por Quantos Anos?</t>
  </si>
  <si>
    <t>Patrimônio acumulado?</t>
  </si>
  <si>
    <t>INVESTIMENTO MENSAL</t>
  </si>
  <si>
    <t>Taxa de Rendimento mensal?</t>
  </si>
  <si>
    <t>Quanto em  2 Anos ?</t>
  </si>
  <si>
    <t>Quanto em  5 Anos ?</t>
  </si>
  <si>
    <t>Quanto em  10 Anos ?</t>
  </si>
  <si>
    <t>Quanto em  20 Anos ?</t>
  </si>
  <si>
    <t>Quanto em  30 Anos ?</t>
  </si>
  <si>
    <t>Cenários</t>
  </si>
  <si>
    <t>Dividendo</t>
  </si>
  <si>
    <t>Rendimento Carteira</t>
  </si>
  <si>
    <t>Salário</t>
  </si>
  <si>
    <t>CONFIGURAÇÕES</t>
  </si>
  <si>
    <t>Agressivo</t>
  </si>
  <si>
    <t>Conservador</t>
  </si>
  <si>
    <t>Moderado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</si>
  <si>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</si>
  <si>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</si>
  <si>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</si>
  <si>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</si>
  <si>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</si>
  <si>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</si>
  <si>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</si>
  <si>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</t>
  </si>
  <si>
    <t>FOFs</t>
  </si>
  <si>
    <t>DESENVOLVIMENTO</t>
  </si>
  <si>
    <t>HOTELARIAS</t>
  </si>
  <si>
    <t>%</t>
  </si>
  <si>
    <t>CHAVE</t>
  </si>
  <si>
    <t>Moderado_TIJOLO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</si>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</sst>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4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20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Segoe UI Semibold"/>
      <family val="2"/>
    </font>
    <font>
      <b/>
      <sz val="18"/>
      <color theme="0"/>
      <name val="Segoe UI Semibold"/>
      <family val="2"/>
    </font>
    <font>
      <b/>
      <sz val="20"/>
      <color theme="0"/>
      <name val="Segoe UI Semibold"/>
      <family val="2"/>
    </font>
    <font>
      <b/>
      <sz val="20"/>
      <color theme="0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14"/>
      <color theme="0"/>
      <name val="Segoe UI Semi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2" tint="-9.9948118533890809E-2"/>
      </left>
      <right style="medium">
        <color indexed="64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2"/>
      </left>
      <right style="medium">
        <color indexed="64"/>
      </right>
      <top/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 style="medium">
        <color theme="2"/>
      </right>
      <top/>
      <bottom/>
      <diagonal/>
    </border>
    <border>
      <left/>
      <right style="thin">
        <color theme="2" tint="-9.9948118533890809E-2"/>
      </right>
      <top/>
      <bottom/>
      <diagonal/>
    </border>
    <border>
      <left/>
      <right style="thin">
        <color theme="2" tint="-9.9948118533890809E-2"/>
      </right>
      <top/>
      <bottom style="medium">
        <color indexed="64"/>
      </bottom>
      <diagonal/>
    </border>
    <border>
      <left/>
      <right style="medium">
        <color theme="2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 tint="-4.9989318521683403E-2"/>
      </bottom>
      <diagonal/>
    </border>
    <border>
      <left/>
      <right/>
      <top style="medium">
        <color indexed="64"/>
      </top>
      <bottom style="medium">
        <color theme="0" tint="-4.9989318521683403E-2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6" fillId="6" borderId="0" applyNumberFormat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2" fillId="2" borderId="2" xfId="0" applyFont="1" applyFill="1" applyBorder="1" applyAlignment="1">
      <alignment vertical="center"/>
    </xf>
    <xf numFmtId="9" fontId="0" fillId="0" borderId="0" xfId="0" applyNumberFormat="1"/>
    <xf numFmtId="164" fontId="0" fillId="3" borderId="10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0" fontId="0" fillId="0" borderId="16" xfId="1" applyNumberFormat="1" applyFon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top"/>
    </xf>
    <xf numFmtId="0" fontId="0" fillId="0" borderId="0" xfId="0" applyAlignment="1">
      <alignment horizontal="left" indent="1"/>
    </xf>
    <xf numFmtId="8" fontId="7" fillId="3" borderId="6" xfId="0" applyNumberFormat="1" applyFont="1" applyFill="1" applyBorder="1" applyAlignment="1">
      <alignment horizontal="center" vertical="center"/>
    </xf>
    <xf numFmtId="8" fontId="7" fillId="3" borderId="7" xfId="0" applyNumberFormat="1" applyFont="1" applyFill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0" fontId="7" fillId="0" borderId="6" xfId="1" applyNumberFormat="1" applyFont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vertical="center"/>
    </xf>
    <xf numFmtId="0" fontId="11" fillId="3" borderId="9" xfId="0" applyFont="1" applyFill="1" applyBorder="1" applyAlignment="1">
      <alignment horizontal="left" vertical="top" indent="2"/>
    </xf>
    <xf numFmtId="0" fontId="11" fillId="3" borderId="12" xfId="0" applyFont="1" applyFill="1" applyBorder="1" applyAlignment="1">
      <alignment horizontal="left" vertical="top" indent="2"/>
    </xf>
    <xf numFmtId="0" fontId="13" fillId="2" borderId="2" xfId="0" applyFont="1" applyFill="1" applyBorder="1" applyAlignment="1">
      <alignment horizontal="center" vertical="center"/>
    </xf>
    <xf numFmtId="164" fontId="0" fillId="5" borderId="17" xfId="0" applyNumberFormat="1" applyFill="1" applyBorder="1" applyAlignment="1">
      <alignment horizontal="center" vertical="center"/>
    </xf>
    <xf numFmtId="0" fontId="6" fillId="6" borderId="0" xfId="2"/>
    <xf numFmtId="0" fontId="0" fillId="5" borderId="0" xfId="0" applyFill="1"/>
    <xf numFmtId="0" fontId="6" fillId="6" borderId="0" xfId="2" applyAlignment="1">
      <alignment horizontal="center"/>
    </xf>
    <xf numFmtId="0" fontId="6" fillId="6" borderId="0" xfId="2" applyBorder="1" applyAlignment="1">
      <alignment horizontal="left" vertical="top"/>
    </xf>
    <xf numFmtId="164" fontId="4" fillId="5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164" fontId="4" fillId="7" borderId="0" xfId="0" applyNumberFormat="1" applyFont="1" applyFill="1"/>
    <xf numFmtId="9" fontId="0" fillId="0" borderId="0" xfId="0" applyNumberFormat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9" fontId="0" fillId="0" borderId="24" xfId="0" applyNumberFormat="1" applyBorder="1" applyAlignment="1">
      <alignment horizontal="center"/>
    </xf>
    <xf numFmtId="9" fontId="6" fillId="6" borderId="0" xfId="1" applyFont="1" applyFill="1"/>
    <xf numFmtId="0" fontId="4" fillId="5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9" fontId="0" fillId="0" borderId="0" xfId="1" applyFont="1" applyAlignment="1">
      <alignment horizontal="center"/>
    </xf>
    <xf numFmtId="164" fontId="0" fillId="5" borderId="0" xfId="0" applyNumberFormat="1" applyFill="1"/>
    <xf numFmtId="0" fontId="5" fillId="9" borderId="0" xfId="0" applyFont="1" applyFill="1"/>
    <xf numFmtId="0" fontId="5" fillId="9" borderId="0" xfId="0" applyFont="1" applyFill="1" applyAlignment="1">
      <alignment horizontal="center"/>
    </xf>
    <xf numFmtId="0" fontId="11" fillId="0" borderId="3" xfId="0" applyFont="1" applyBorder="1" applyAlignment="1">
      <alignment horizontal="left" vertical="center" indent="2"/>
    </xf>
    <xf numFmtId="0" fontId="11" fillId="0" borderId="19" xfId="0" applyFont="1" applyBorder="1" applyAlignment="1">
      <alignment horizontal="left" vertical="center" indent="2"/>
    </xf>
    <xf numFmtId="0" fontId="12" fillId="3" borderId="3" xfId="0" applyFont="1" applyFill="1" applyBorder="1" applyAlignment="1">
      <alignment horizontal="left" vertical="center" indent="2"/>
    </xf>
    <xf numFmtId="0" fontId="12" fillId="3" borderId="19" xfId="0" applyFont="1" applyFill="1" applyBorder="1" applyAlignment="1">
      <alignment horizontal="left" vertical="center" indent="2"/>
    </xf>
    <xf numFmtId="0" fontId="12" fillId="3" borderId="4" xfId="0" applyFont="1" applyFill="1" applyBorder="1" applyAlignment="1">
      <alignment horizontal="left" vertical="center" indent="2"/>
    </xf>
    <xf numFmtId="0" fontId="12" fillId="3" borderId="20" xfId="0" applyFont="1" applyFill="1" applyBorder="1" applyAlignment="1">
      <alignment horizontal="left" vertical="center" indent="2"/>
    </xf>
    <xf numFmtId="0" fontId="11" fillId="5" borderId="4" xfId="0" applyFont="1" applyFill="1" applyBorder="1" applyAlignment="1">
      <alignment horizontal="left" vertical="center" indent="2"/>
    </xf>
    <xf numFmtId="0" fontId="11" fillId="5" borderId="21" xfId="0" applyFont="1" applyFill="1" applyBorder="1" applyAlignment="1">
      <alignment horizontal="left" vertical="center" indent="2"/>
    </xf>
    <xf numFmtId="0" fontId="11" fillId="5" borderId="3" xfId="0" applyFont="1" applyFill="1" applyBorder="1" applyAlignment="1">
      <alignment horizontal="left" vertical="center" indent="2"/>
    </xf>
    <xf numFmtId="0" fontId="11" fillId="5" borderId="18" xfId="0" applyFont="1" applyFill="1" applyBorder="1" applyAlignment="1">
      <alignment horizontal="left" vertical="center" indent="2"/>
    </xf>
    <xf numFmtId="0" fontId="8" fillId="4" borderId="1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3">
    <cellStyle name="Neutro" xfId="2" builtinId="2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APP_INVEST!$C$35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8D4-49A2-93B1-5C55832A00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B44-414F-8D3D-96BA00C441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B44-414F-8D3D-96BA00C441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B44-414F-8D3D-96BA00C4419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B44-414F-8D3D-96BA00C4419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B44-414F-8D3D-96BA00C44190}"/>
              </c:ext>
            </c:extLst>
          </c:dPt>
          <c:dLbls>
            <c:dLbl>
              <c:idx val="0"/>
              <c:layout>
                <c:manualLayout>
                  <c:x val="-6.9784182637547668E-2"/>
                  <c:y val="0.11751287346182943"/>
                </c:manualLayout>
              </c:layout>
              <c:tx>
                <c:rich>
                  <a:bodyPr/>
                  <a:lstStyle/>
                  <a:p>
                    <a:fld id="{EB5A735E-381D-497C-973F-73870902D1CB}" type="VALUE">
                      <a:rPr lang="en-US"/>
                      <a:pPr/>
                      <a:t>[VALOR]</a:t>
                    </a:fld>
                    <a:r>
                      <a:rPr lang="en-US" baseline="0"/>
                      <a:t>; 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8D4-49A2-93B1-5C55832A00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APP_INVEST!$B$36:$B$41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APP_INVEST!$C$36:$C$41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4-49A2-93B1-5C55832A00A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240197</xdr:colOff>
      <xdr:row>1</xdr:row>
      <xdr:rowOff>31573</xdr:rowOff>
    </xdr:from>
    <xdr:to>
      <xdr:col>5</xdr:col>
      <xdr:colOff>76200</xdr:colOff>
      <xdr:row>9</xdr:row>
      <xdr:rowOff>91108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79A20F5-1597-0B4B-F46E-4C18044819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1886"/>
        <a:stretch/>
      </xdr:blipFill>
      <xdr:spPr>
        <a:xfrm>
          <a:off x="240197" y="222073"/>
          <a:ext cx="7103578" cy="1583535"/>
        </a:xfrm>
        <a:prstGeom prst="rect">
          <a:avLst/>
        </a:prstGeom>
      </xdr:spPr>
    </xdr:pic>
    <xdr:clientData/>
  </xdr:twoCellAnchor>
  <xdr:twoCellAnchor>
    <xdr:from>
      <xdr:col>1</xdr:col>
      <xdr:colOff>828675</xdr:colOff>
      <xdr:row>45</xdr:row>
      <xdr:rowOff>42861</xdr:rowOff>
    </xdr:from>
    <xdr:to>
      <xdr:col>3</xdr:col>
      <xdr:colOff>257175</xdr:colOff>
      <xdr:row>61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ED44E8-2CB3-117B-3C01-04B9F304F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D0F6-A305-488E-80D2-3BF5514E4E04}">
  <dimension ref="A11:O67"/>
  <sheetViews>
    <sheetView showGridLines="0" tabSelected="1" zoomScaleNormal="100" workbookViewId="0">
      <selection activeCell="J49" sqref="J49"/>
    </sheetView>
  </sheetViews>
  <sheetFormatPr defaultColWidth="0" defaultRowHeight="15" x14ac:dyDescent="0.25"/>
  <cols>
    <col min="1" max="1" width="5" customWidth="1"/>
    <col min="2" max="2" width="47" customWidth="1"/>
    <col min="3" max="3" width="37.28515625" bestFit="1" customWidth="1"/>
    <col min="4" max="4" width="15.140625" customWidth="1"/>
    <col min="5" max="6" width="4.5703125" customWidth="1"/>
    <col min="7" max="7" width="5.5703125" customWidth="1"/>
    <col min="8" max="11" width="4.7109375" customWidth="1"/>
    <col min="12" max="12" width="8.85546875" customWidth="1"/>
    <col min="13" max="15" width="9.140625" hidden="1" customWidth="1"/>
    <col min="16" max="16" width="0" hidden="1" customWidth="1"/>
  </cols>
  <sheetData>
    <row r="11" spans="2:12" ht="15.75" thickBot="1" x14ac:dyDescent="0.3"/>
    <row r="12" spans="2:12" ht="26.25" x14ac:dyDescent="0.25">
      <c r="B12" s="57" t="s">
        <v>15</v>
      </c>
      <c r="C12" s="58"/>
      <c r="D12" s="59"/>
      <c r="L12" s="12"/>
    </row>
    <row r="13" spans="2:12" ht="18" thickBot="1" x14ac:dyDescent="0.3">
      <c r="B13" s="55" t="s">
        <v>14</v>
      </c>
      <c r="C13" s="56"/>
      <c r="D13" s="11">
        <v>2000</v>
      </c>
    </row>
    <row r="14" spans="2:12" ht="18" thickBot="1" x14ac:dyDescent="0.3">
      <c r="B14" s="55" t="s">
        <v>13</v>
      </c>
      <c r="C14" s="56"/>
      <c r="D14" s="10">
        <v>6.0000000000000001E-3</v>
      </c>
    </row>
    <row r="15" spans="2:12" ht="18" thickBot="1" x14ac:dyDescent="0.3">
      <c r="B15" s="53" t="s">
        <v>33</v>
      </c>
      <c r="C15" s="54"/>
      <c r="D15" s="23">
        <f>D13*30%</f>
        <v>600</v>
      </c>
    </row>
    <row r="16" spans="2:12" ht="24" customHeight="1" thickBot="1" x14ac:dyDescent="0.3"/>
    <row r="17" spans="1:14" ht="29.25" customHeight="1" x14ac:dyDescent="0.25">
      <c r="B17" s="60" t="s">
        <v>4</v>
      </c>
      <c r="C17" s="61"/>
      <c r="D17" s="4"/>
      <c r="N17" s="2"/>
    </row>
    <row r="18" spans="1:14" ht="22.5" customHeight="1" x14ac:dyDescent="0.25">
      <c r="B18" s="47" t="s">
        <v>1</v>
      </c>
      <c r="C18" s="48"/>
      <c r="D18" s="15">
        <v>200</v>
      </c>
    </row>
    <row r="19" spans="1:14" ht="22.5" customHeight="1" x14ac:dyDescent="0.25">
      <c r="B19" s="47" t="s">
        <v>2</v>
      </c>
      <c r="C19" s="48"/>
      <c r="D19" s="16">
        <v>5</v>
      </c>
    </row>
    <row r="20" spans="1:14" ht="22.5" customHeight="1" x14ac:dyDescent="0.25">
      <c r="B20" s="47" t="s">
        <v>5</v>
      </c>
      <c r="C20" s="48"/>
      <c r="D20" s="17">
        <v>1.0789999999999999E-2</v>
      </c>
    </row>
    <row r="21" spans="1:14" ht="22.5" customHeight="1" x14ac:dyDescent="0.25">
      <c r="B21" s="49" t="s">
        <v>3</v>
      </c>
      <c r="C21" s="50"/>
      <c r="D21" s="13">
        <f>FV(taxa_mensal,qtd_anos*12,aporte*-1)</f>
        <v>16755.382799697527</v>
      </c>
    </row>
    <row r="22" spans="1:14" ht="22.5" customHeight="1" thickBot="1" x14ac:dyDescent="0.3">
      <c r="B22" s="51" t="s">
        <v>0</v>
      </c>
      <c r="C22" s="52"/>
      <c r="D22" s="14">
        <f>patrimonio*rendimento_carteira</f>
        <v>100.53229679818516</v>
      </c>
      <c r="G22" s="5"/>
    </row>
    <row r="23" spans="1:14" ht="22.5" customHeight="1" thickBot="1" x14ac:dyDescent="0.3">
      <c r="B23" s="1"/>
    </row>
    <row r="24" spans="1:14" ht="31.5" thickBot="1" x14ac:dyDescent="0.3">
      <c r="B24" s="18" t="s">
        <v>11</v>
      </c>
      <c r="C24" s="19"/>
      <c r="D24" s="22" t="s">
        <v>12</v>
      </c>
    </row>
    <row r="25" spans="1:14" ht="18" thickBot="1" x14ac:dyDescent="0.3">
      <c r="A25" s="3">
        <v>2</v>
      </c>
      <c r="B25" s="20" t="s">
        <v>6</v>
      </c>
      <c r="C25" s="6">
        <f>FV($D$20,$A25*12,$D$18*-1)</f>
        <v>5445.5254595290435</v>
      </c>
      <c r="D25" s="7">
        <f>C25*rendimento_carteira</f>
        <v>32.673152757174265</v>
      </c>
    </row>
    <row r="26" spans="1:14" ht="18" thickBot="1" x14ac:dyDescent="0.3">
      <c r="A26" s="3">
        <v>5</v>
      </c>
      <c r="B26" s="20" t="s">
        <v>7</v>
      </c>
      <c r="C26" s="6">
        <f>FV($D$20,$A26*12,$D$18*-1)</f>
        <v>16755.382799697527</v>
      </c>
      <c r="D26" s="7">
        <f>C26*rendimento_carteira</f>
        <v>100.53229679818516</v>
      </c>
    </row>
    <row r="27" spans="1:14" ht="18" thickBot="1" x14ac:dyDescent="0.3">
      <c r="A27" s="3">
        <v>10</v>
      </c>
      <c r="B27" s="20" t="s">
        <v>8</v>
      </c>
      <c r="C27" s="6">
        <f>FV($D$20,$A27*12,$D$18*-1)</f>
        <v>48656.842506034438</v>
      </c>
      <c r="D27" s="7">
        <f>C27*rendimento_carteira</f>
        <v>291.94105503620665</v>
      </c>
    </row>
    <row r="28" spans="1:14" ht="18" thickBot="1" x14ac:dyDescent="0.3">
      <c r="A28" s="3">
        <v>20</v>
      </c>
      <c r="B28" s="20" t="s">
        <v>9</v>
      </c>
      <c r="C28" s="6">
        <f>FV($D$20,$A28*12,$D$18*-1)</f>
        <v>225039.68001941612</v>
      </c>
      <c r="D28" s="7">
        <f>C28*rendimento_carteira</f>
        <v>1350.2380801164968</v>
      </c>
    </row>
    <row r="29" spans="1:14" ht="18" thickBot="1" x14ac:dyDescent="0.3">
      <c r="A29" s="3">
        <v>30</v>
      </c>
      <c r="B29" s="21" t="s">
        <v>10</v>
      </c>
      <c r="C29" s="8">
        <f>FV($D$20,$A29*12,$D$18*-1)</f>
        <v>864433.93100094295</v>
      </c>
      <c r="D29" s="9">
        <f>C29*rendimento_carteira</f>
        <v>5186.6035860056581</v>
      </c>
    </row>
    <row r="32" spans="1:14" x14ac:dyDescent="0.25">
      <c r="B32" s="27" t="s">
        <v>20</v>
      </c>
      <c r="C32" s="26" t="s">
        <v>17</v>
      </c>
      <c r="D32" s="24"/>
    </row>
    <row r="33" spans="2:4" x14ac:dyDescent="0.25">
      <c r="B33" s="39" t="s">
        <v>19</v>
      </c>
      <c r="C33" s="28">
        <f>aporte</f>
        <v>200</v>
      </c>
      <c r="D33" s="25"/>
    </row>
    <row r="35" spans="2:4" x14ac:dyDescent="0.25">
      <c r="B35" s="30" t="s">
        <v>21</v>
      </c>
      <c r="C35" s="31" t="s">
        <v>22</v>
      </c>
      <c r="D35" s="31" t="s">
        <v>23</v>
      </c>
    </row>
    <row r="36" spans="2:4" x14ac:dyDescent="0.25">
      <c r="B36" s="29" t="s">
        <v>24</v>
      </c>
      <c r="C36" s="43">
        <f>VLOOKUP($C$32&amp;"_"&amp;B36,TB_Apoio!$A:$D,4,)</f>
        <v>0.3</v>
      </c>
      <c r="D36" s="44">
        <f>C36*$C$33</f>
        <v>60</v>
      </c>
    </row>
    <row r="37" spans="2:4" x14ac:dyDescent="0.25">
      <c r="B37" s="29" t="s">
        <v>25</v>
      </c>
      <c r="C37" s="43">
        <f>VLOOKUP($C$32&amp;"_"&amp;B37,TB_Apoio!$A:$D,4,)</f>
        <v>0.5</v>
      </c>
      <c r="D37" s="44">
        <f t="shared" ref="D37:D41" si="0">C37*$C$33</f>
        <v>100</v>
      </c>
    </row>
    <row r="38" spans="2:4" x14ac:dyDescent="0.25">
      <c r="B38" s="29" t="s">
        <v>26</v>
      </c>
      <c r="C38" s="43">
        <f>VLOOKUP($C$32&amp;"_"&amp;B38,TB_Apoio!$A:$D,4,)</f>
        <v>0.1</v>
      </c>
      <c r="D38" s="44">
        <f t="shared" si="0"/>
        <v>20</v>
      </c>
    </row>
    <row r="39" spans="2:4" x14ac:dyDescent="0.25">
      <c r="B39" s="29" t="s">
        <v>27</v>
      </c>
      <c r="C39" s="43">
        <f>VLOOKUP($C$32&amp;"_"&amp;B39,TB_Apoio!$A:$D,4,)</f>
        <v>0.1</v>
      </c>
      <c r="D39" s="44">
        <f t="shared" si="0"/>
        <v>20</v>
      </c>
    </row>
    <row r="40" spans="2:4" x14ac:dyDescent="0.25">
      <c r="B40" s="29" t="s">
        <v>28</v>
      </c>
      <c r="C40" s="43">
        <f>VLOOKUP($C$32&amp;"_"&amp;B40,TB_Apoio!$A:$D,4,)</f>
        <v>0</v>
      </c>
      <c r="D40" s="44">
        <f t="shared" si="0"/>
        <v>0</v>
      </c>
    </row>
    <row r="41" spans="2:4" x14ac:dyDescent="0.25">
      <c r="B41" s="29" t="s">
        <v>29</v>
      </c>
      <c r="C41" s="43">
        <f>VLOOKUP($C$32&amp;"_"&amp;B41,TB_Apoio!$A:$D,4,)</f>
        <v>0</v>
      </c>
      <c r="D41" s="44">
        <f t="shared" si="0"/>
        <v>0</v>
      </c>
    </row>
    <row r="42" spans="2:4" x14ac:dyDescent="0.25">
      <c r="B42" s="32"/>
      <c r="C42" s="32"/>
      <c r="D42" s="33">
        <f>SUM(D36:D41)</f>
        <v>200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</sheetData>
  <mergeCells count="10">
    <mergeCell ref="B15:C15"/>
    <mergeCell ref="B14:C14"/>
    <mergeCell ref="B13:C13"/>
    <mergeCell ref="B12:D12"/>
    <mergeCell ref="B17:C17"/>
    <mergeCell ref="B18:C18"/>
    <mergeCell ref="B19:C19"/>
    <mergeCell ref="B20:C20"/>
    <mergeCell ref="B21:C21"/>
    <mergeCell ref="B22:C22"/>
  </mergeCells>
  <dataValidations count="1">
    <dataValidation type="list" allowBlank="1" showInputMessage="1" showErrorMessage="1" sqref="C32" xr:uid="{574E8BD0-9F70-4B5B-B7B4-3A41E68F73CA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B6DB-26E5-4FF2-AACD-B614BB1036E9}">
  <dimension ref="A2:J22"/>
  <sheetViews>
    <sheetView topLeftCell="A12" workbookViewId="0">
      <selection activeCell="F9" sqref="F9"/>
    </sheetView>
  </sheetViews>
  <sheetFormatPr defaultRowHeight="15" x14ac:dyDescent="0.25"/>
  <cols>
    <col min="1" max="1" width="31" bestFit="1" customWidth="1"/>
    <col min="2" max="2" width="12.140625" bestFit="1" customWidth="1"/>
    <col min="3" max="3" width="18.5703125" bestFit="1" customWidth="1"/>
    <col min="7" max="7" width="17" bestFit="1" customWidth="1"/>
    <col min="8" max="8" width="11.140625" customWidth="1"/>
  </cols>
  <sheetData>
    <row r="2" spans="1:10" x14ac:dyDescent="0.25">
      <c r="A2" s="45" t="s">
        <v>31</v>
      </c>
      <c r="B2" s="45" t="s">
        <v>20</v>
      </c>
      <c r="C2" s="46" t="s">
        <v>21</v>
      </c>
      <c r="D2" s="46" t="s">
        <v>30</v>
      </c>
    </row>
    <row r="3" spans="1:10" x14ac:dyDescent="0.25">
      <c r="A3" t="str">
        <f>B3&amp;"_"&amp;C3</f>
        <v>Conservador_PAPEL</v>
      </c>
      <c r="B3" t="s">
        <v>17</v>
      </c>
      <c r="C3" s="29" t="s">
        <v>24</v>
      </c>
      <c r="D3" s="34">
        <v>0.3</v>
      </c>
      <c r="H3" t="s">
        <v>30</v>
      </c>
    </row>
    <row r="4" spans="1:10" x14ac:dyDescent="0.25">
      <c r="A4" t="str">
        <f t="shared" ref="A4:A20" si="0">B4&amp;"_"&amp;C4</f>
        <v>Conservador_TIJOLO</v>
      </c>
      <c r="B4" t="s">
        <v>17</v>
      </c>
      <c r="C4" s="29" t="s">
        <v>25</v>
      </c>
      <c r="D4" s="34">
        <v>0.5</v>
      </c>
      <c r="G4" s="24" t="s">
        <v>32</v>
      </c>
      <c r="H4" s="38">
        <f>VLOOKUP(G4,$A:$D,4,FALSE)</f>
        <v>0.35</v>
      </c>
    </row>
    <row r="5" spans="1:10" x14ac:dyDescent="0.25">
      <c r="A5" t="str">
        <f t="shared" si="0"/>
        <v>Conservador_HÍBRIDO</v>
      </c>
      <c r="B5" t="s">
        <v>17</v>
      </c>
      <c r="C5" s="29" t="s">
        <v>26</v>
      </c>
      <c r="D5" s="34">
        <v>0.1</v>
      </c>
    </row>
    <row r="6" spans="1:10" x14ac:dyDescent="0.25">
      <c r="A6" t="str">
        <f t="shared" si="0"/>
        <v>Conservador_FOFs</v>
      </c>
      <c r="B6" t="s">
        <v>17</v>
      </c>
      <c r="C6" s="29" t="s">
        <v>27</v>
      </c>
      <c r="D6" s="34">
        <v>0.1</v>
      </c>
    </row>
    <row r="7" spans="1:10" x14ac:dyDescent="0.25">
      <c r="A7" t="str">
        <f t="shared" si="0"/>
        <v>Conservador_DESENVOLVIMENTO</v>
      </c>
      <c r="B7" t="s">
        <v>17</v>
      </c>
      <c r="C7" s="29" t="s">
        <v>28</v>
      </c>
      <c r="D7" s="34">
        <v>0</v>
      </c>
    </row>
    <row r="8" spans="1:10" ht="15.75" thickBot="1" x14ac:dyDescent="0.3">
      <c r="A8" s="35" t="str">
        <f t="shared" si="0"/>
        <v>Conservador_HOTELARIAS</v>
      </c>
      <c r="B8" s="35" t="s">
        <v>17</v>
      </c>
      <c r="C8" s="36" t="s">
        <v>29</v>
      </c>
      <c r="D8" s="37">
        <v>0</v>
      </c>
    </row>
    <row r="9" spans="1:10" x14ac:dyDescent="0.25">
      <c r="A9" t="str">
        <f t="shared" si="0"/>
        <v>Moderado_PAPEL</v>
      </c>
      <c r="B9" t="s">
        <v>18</v>
      </c>
      <c r="C9" s="29" t="s">
        <v>24</v>
      </c>
      <c r="D9" s="34">
        <v>0.32</v>
      </c>
    </row>
    <row r="10" spans="1:10" x14ac:dyDescent="0.25">
      <c r="A10" s="40" t="str">
        <f t="shared" si="0"/>
        <v>Moderado_TIJOLO</v>
      </c>
      <c r="B10" s="40" t="s">
        <v>18</v>
      </c>
      <c r="C10" s="41" t="s">
        <v>25</v>
      </c>
      <c r="D10" s="42">
        <v>0.35</v>
      </c>
    </row>
    <row r="11" spans="1:10" x14ac:dyDescent="0.25">
      <c r="A11" t="str">
        <f t="shared" si="0"/>
        <v>Moderado_HÍBRIDO</v>
      </c>
      <c r="B11" t="s">
        <v>18</v>
      </c>
      <c r="C11" s="29" t="s">
        <v>26</v>
      </c>
      <c r="D11" s="34">
        <v>0.08</v>
      </c>
    </row>
    <row r="12" spans="1:10" x14ac:dyDescent="0.25">
      <c r="A12" t="str">
        <f t="shared" si="0"/>
        <v>Moderado_FOFs</v>
      </c>
      <c r="B12" t="s">
        <v>18</v>
      </c>
      <c r="C12" s="29" t="s">
        <v>27</v>
      </c>
      <c r="D12" s="34">
        <v>0.05</v>
      </c>
    </row>
    <row r="13" spans="1:10" ht="15.75" thickBot="1" x14ac:dyDescent="0.3">
      <c r="A13" t="str">
        <f t="shared" si="0"/>
        <v>Moderado_DESENVOLVIMENTO</v>
      </c>
      <c r="B13" t="s">
        <v>18</v>
      </c>
      <c r="C13" s="29" t="s">
        <v>28</v>
      </c>
      <c r="D13" s="34">
        <v>0.1</v>
      </c>
      <c r="J13" s="35"/>
    </row>
    <row r="14" spans="1:10" ht="15.75" thickBot="1" x14ac:dyDescent="0.3">
      <c r="A14" s="35" t="str">
        <f t="shared" si="0"/>
        <v>Moderado_HOTELARIAS</v>
      </c>
      <c r="B14" s="35" t="s">
        <v>18</v>
      </c>
      <c r="C14" s="36" t="s">
        <v>29</v>
      </c>
      <c r="D14" s="37">
        <v>0.1</v>
      </c>
    </row>
    <row r="15" spans="1:10" x14ac:dyDescent="0.25">
      <c r="A15" t="str">
        <f>B15&amp;"_"&amp;C15</f>
        <v>Agressivo_PAPEL</v>
      </c>
      <c r="B15" t="s">
        <v>16</v>
      </c>
      <c r="C15" s="29" t="s">
        <v>24</v>
      </c>
      <c r="D15" s="34">
        <v>0.5</v>
      </c>
    </row>
    <row r="16" spans="1:10" x14ac:dyDescent="0.25">
      <c r="A16" t="str">
        <f t="shared" si="0"/>
        <v>Agressivo_TIJOLO</v>
      </c>
      <c r="B16" t="s">
        <v>16</v>
      </c>
      <c r="C16" s="29" t="s">
        <v>25</v>
      </c>
      <c r="D16" s="34">
        <v>0.1</v>
      </c>
    </row>
    <row r="17" spans="1:4" x14ac:dyDescent="0.25">
      <c r="A17" t="str">
        <f t="shared" si="0"/>
        <v>Agressivo_HÍBRIDO</v>
      </c>
      <c r="B17" t="s">
        <v>16</v>
      </c>
      <c r="C17" s="29" t="s">
        <v>26</v>
      </c>
      <c r="D17" s="34">
        <v>0.05</v>
      </c>
    </row>
    <row r="18" spans="1:4" x14ac:dyDescent="0.25">
      <c r="A18" t="str">
        <f t="shared" si="0"/>
        <v>Agressivo_FOFs</v>
      </c>
      <c r="B18" t="s">
        <v>16</v>
      </c>
      <c r="C18" s="29" t="s">
        <v>27</v>
      </c>
      <c r="D18" s="34">
        <v>0.05</v>
      </c>
    </row>
    <row r="19" spans="1:4" x14ac:dyDescent="0.25">
      <c r="A19" t="str">
        <f t="shared" si="0"/>
        <v>Agressivo_DESENVOLVIMENTO</v>
      </c>
      <c r="B19" t="s">
        <v>16</v>
      </c>
      <c r="C19" s="29" t="s">
        <v>28</v>
      </c>
      <c r="D19" s="34">
        <v>0.2</v>
      </c>
    </row>
    <row r="20" spans="1:4" ht="15.75" thickBot="1" x14ac:dyDescent="0.3">
      <c r="A20" s="35" t="str">
        <f t="shared" si="0"/>
        <v>Agressivo_HOTELARIAS</v>
      </c>
      <c r="B20" s="35" t="s">
        <v>16</v>
      </c>
      <c r="C20" s="36" t="s">
        <v>29</v>
      </c>
      <c r="D20" s="37">
        <v>0.1</v>
      </c>
    </row>
    <row r="21" spans="1:4" x14ac:dyDescent="0.25">
      <c r="D21" s="29"/>
    </row>
    <row r="22" spans="1:4" x14ac:dyDescent="0.25">
      <c r="D22" s="29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FBB8E6ADB824B9B961598199D5D96" ma:contentTypeVersion="9" ma:contentTypeDescription="Create a new document." ma:contentTypeScope="" ma:versionID="381d41eba5d6e8d571b2f3062d9c8318">
  <xsd:schema xmlns:xsd="http://www.w3.org/2001/XMLSchema" xmlns:xs="http://www.w3.org/2001/XMLSchema" xmlns:p="http://schemas.microsoft.com/office/2006/metadata/properties" xmlns:ns3="dffbc632-a85c-4923-8f17-32c0f31dee54" targetNamespace="http://schemas.microsoft.com/office/2006/metadata/properties" ma:root="true" ma:fieldsID="23b1fc85ae4a31a635488676025d2655" ns3:_="">
    <xsd:import namespace="dffbc632-a85c-4923-8f17-32c0f31dee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bc632-a85c-4923-8f17-32c0f31dee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15CE8C-13FA-40A8-B3CD-FD8A5DD02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149F5-30E8-4DB3-BE73-E83E2F46CBF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ffbc632-a85c-4923-8f17-32c0f31dee5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597E16-225E-4636-A488-DD0FF1C7697D}">
  <ds:schemaRefs>
    <ds:schemaRef ds:uri="dffbc632-a85c-4923-8f17-32c0f31dee54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APP_INVEST</vt:lpstr>
      <vt:lpstr>TB_Apoio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KLEITON GONÇALVES</dc:creator>
  <cp:lastModifiedBy>KLEITON GONÇALVES</cp:lastModifiedBy>
  <dcterms:created xsi:type="dcterms:W3CDTF">2025-06-02T08:25:06Z</dcterms:created>
  <dcterms:modified xsi:type="dcterms:W3CDTF">2025-06-05T23:25:45Z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0x010100824FBB8E6ADB824B9B961598199D5D96</vt:lpwstr>
  </property>
</Properties>
</file>