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\Desktop\Revit Projects\MySQL\Excel\"/>
    </mc:Choice>
  </mc:AlternateContent>
  <xr:revisionPtr revIDLastSave="0" documentId="13_ncr:1_{18BA6D6B-E6D4-4651-9C2A-8277B1B893FB}" xr6:coauthVersionLast="47" xr6:coauthVersionMax="47" xr10:uidLastSave="{00000000-0000-0000-0000-000000000000}"/>
  <bookViews>
    <workbookView xWindow="-120" yWindow="-120" windowWidth="29040" windowHeight="15840" xr2:uid="{DD8C6E21-8678-488C-BB84-237A4EBEA05C}"/>
  </bookViews>
  <sheets>
    <sheet name="Payroll" sheetId="1" r:id="rId1"/>
    <sheet name="Gradebook" sheetId="2" r:id="rId2"/>
    <sheet name="Decision Maker" sheetId="3" r:id="rId3"/>
    <sheet name="Sales Report" sheetId="4" r:id="rId4"/>
    <sheet name="Sales Report Pivot Table" sheetId="5" r:id="rId5"/>
    <sheet name="Car Inventory" sheetId="6" r:id="rId6"/>
    <sheet name="Car Inventory Pivot Table" sheetId="7" r:id="rId7"/>
    <sheet name="Problem Solving 1" sheetId="8" r:id="rId8"/>
    <sheet name="Problem Solving 2" sheetId="9" r:id="rId9"/>
    <sheet name="Problem Solving 3" sheetId="10" r:id="rId10"/>
  </sheets>
  <definedNames>
    <definedName name="_xlnm._FilterDatabase" localSheetId="3" hidden="1">'Sales Report'!$A$2:$K$172</definedName>
  </definedNames>
  <calcPr calcId="191029"/>
  <pivotCaches>
    <pivotCache cacheId="4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C16" i="10" s="1"/>
  <c r="C18" i="10" s="1"/>
  <c r="B15" i="10"/>
  <c r="B16" i="10" s="1"/>
  <c r="B18" i="10" s="1"/>
  <c r="C9" i="10"/>
  <c r="B9" i="10"/>
  <c r="M3" i="9"/>
  <c r="N3" i="9"/>
  <c r="M4" i="9"/>
  <c r="N4" i="9"/>
  <c r="M5" i="9"/>
  <c r="N5" i="9"/>
  <c r="M6" i="9"/>
  <c r="N6" i="9"/>
  <c r="M7" i="9"/>
  <c r="N7" i="9"/>
  <c r="M8" i="9"/>
  <c r="N8" i="9"/>
  <c r="N19" i="9" s="1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L4" i="9"/>
  <c r="L5" i="9"/>
  <c r="L6" i="9"/>
  <c r="L7" i="9"/>
  <c r="L8" i="9"/>
  <c r="L9" i="9"/>
  <c r="L10" i="9"/>
  <c r="L11" i="9"/>
  <c r="L12" i="9"/>
  <c r="L13" i="9"/>
  <c r="L14" i="9"/>
  <c r="L19" i="9" s="1"/>
  <c r="L15" i="9"/>
  <c r="L16" i="9"/>
  <c r="L17" i="9"/>
  <c r="L3" i="9"/>
  <c r="M19" i="9"/>
  <c r="H19" i="9"/>
  <c r="I19" i="9"/>
  <c r="G19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3" i="9"/>
  <c r="E3" i="8"/>
  <c r="F3" i="8"/>
  <c r="G3" i="8" s="1"/>
  <c r="E4" i="8"/>
  <c r="F4" i="8" s="1"/>
  <c r="G4" i="8" s="1"/>
  <c r="E5" i="8"/>
  <c r="F5" i="8" s="1"/>
  <c r="G5" i="8" s="1"/>
  <c r="E2" i="8"/>
  <c r="F2" i="8" s="1"/>
  <c r="G2" i="8" s="1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2" i="6"/>
  <c r="F45" i="6"/>
  <c r="G45" i="6" s="1"/>
  <c r="I45" i="6" s="1"/>
  <c r="F46" i="6"/>
  <c r="G46" i="6" s="1"/>
  <c r="I46" i="6" s="1"/>
  <c r="F47" i="6"/>
  <c r="G47" i="6" s="1"/>
  <c r="I47" i="6" s="1"/>
  <c r="F48" i="6"/>
  <c r="G48" i="6" s="1"/>
  <c r="I48" i="6" s="1"/>
  <c r="F49" i="6"/>
  <c r="G49" i="6" s="1"/>
  <c r="I49" i="6" s="1"/>
  <c r="F50" i="6"/>
  <c r="G50" i="6" s="1"/>
  <c r="I50" i="6" s="1"/>
  <c r="F51" i="6"/>
  <c r="G51" i="6" s="1"/>
  <c r="I51" i="6" s="1"/>
  <c r="F52" i="6"/>
  <c r="G52" i="6" s="1"/>
  <c r="I52" i="6" s="1"/>
  <c r="F53" i="6"/>
  <c r="G53" i="6" s="1"/>
  <c r="I53" i="6" s="1"/>
  <c r="F3" i="6"/>
  <c r="G3" i="6" s="1"/>
  <c r="I3" i="6" s="1"/>
  <c r="F4" i="6"/>
  <c r="G4" i="6" s="1"/>
  <c r="I4" i="6" s="1"/>
  <c r="F5" i="6"/>
  <c r="G5" i="6" s="1"/>
  <c r="I5" i="6" s="1"/>
  <c r="F6" i="6"/>
  <c r="G6" i="6" s="1"/>
  <c r="I6" i="6" s="1"/>
  <c r="F7" i="6"/>
  <c r="G7" i="6" s="1"/>
  <c r="I7" i="6" s="1"/>
  <c r="F8" i="6"/>
  <c r="G8" i="6" s="1"/>
  <c r="I8" i="6" s="1"/>
  <c r="F9" i="6"/>
  <c r="G9" i="6" s="1"/>
  <c r="I9" i="6" s="1"/>
  <c r="F10" i="6"/>
  <c r="G10" i="6" s="1"/>
  <c r="I10" i="6" s="1"/>
  <c r="F11" i="6"/>
  <c r="G11" i="6" s="1"/>
  <c r="I11" i="6" s="1"/>
  <c r="F12" i="6"/>
  <c r="G12" i="6" s="1"/>
  <c r="I12" i="6" s="1"/>
  <c r="F13" i="6"/>
  <c r="G13" i="6" s="1"/>
  <c r="I13" i="6" s="1"/>
  <c r="F14" i="6"/>
  <c r="G14" i="6" s="1"/>
  <c r="I14" i="6" s="1"/>
  <c r="F15" i="6"/>
  <c r="G15" i="6" s="1"/>
  <c r="I15" i="6" s="1"/>
  <c r="F16" i="6"/>
  <c r="G16" i="6" s="1"/>
  <c r="I16" i="6" s="1"/>
  <c r="F17" i="6"/>
  <c r="G17" i="6" s="1"/>
  <c r="I17" i="6" s="1"/>
  <c r="F18" i="6"/>
  <c r="G18" i="6" s="1"/>
  <c r="I18" i="6" s="1"/>
  <c r="F19" i="6"/>
  <c r="G19" i="6" s="1"/>
  <c r="I19" i="6" s="1"/>
  <c r="F20" i="6"/>
  <c r="G20" i="6" s="1"/>
  <c r="I20" i="6" s="1"/>
  <c r="F21" i="6"/>
  <c r="G21" i="6" s="1"/>
  <c r="I21" i="6" s="1"/>
  <c r="F22" i="6"/>
  <c r="G22" i="6" s="1"/>
  <c r="I22" i="6" s="1"/>
  <c r="F23" i="6"/>
  <c r="G23" i="6" s="1"/>
  <c r="I23" i="6" s="1"/>
  <c r="F24" i="6"/>
  <c r="G24" i="6" s="1"/>
  <c r="I24" i="6" s="1"/>
  <c r="F25" i="6"/>
  <c r="G25" i="6" s="1"/>
  <c r="I25" i="6" s="1"/>
  <c r="F26" i="6"/>
  <c r="G26" i="6" s="1"/>
  <c r="I26" i="6" s="1"/>
  <c r="F27" i="6"/>
  <c r="G27" i="6" s="1"/>
  <c r="I27" i="6" s="1"/>
  <c r="F28" i="6"/>
  <c r="G28" i="6" s="1"/>
  <c r="I28" i="6" s="1"/>
  <c r="F29" i="6"/>
  <c r="G29" i="6" s="1"/>
  <c r="I29" i="6" s="1"/>
  <c r="F30" i="6"/>
  <c r="G30" i="6" s="1"/>
  <c r="I30" i="6" s="1"/>
  <c r="F31" i="6"/>
  <c r="G31" i="6" s="1"/>
  <c r="I31" i="6" s="1"/>
  <c r="F32" i="6"/>
  <c r="G32" i="6" s="1"/>
  <c r="I32" i="6" s="1"/>
  <c r="F33" i="6"/>
  <c r="G33" i="6" s="1"/>
  <c r="I33" i="6" s="1"/>
  <c r="F34" i="6"/>
  <c r="G34" i="6" s="1"/>
  <c r="I34" i="6" s="1"/>
  <c r="F35" i="6"/>
  <c r="G35" i="6" s="1"/>
  <c r="I35" i="6" s="1"/>
  <c r="F36" i="6"/>
  <c r="G36" i="6" s="1"/>
  <c r="I36" i="6" s="1"/>
  <c r="F37" i="6"/>
  <c r="G37" i="6" s="1"/>
  <c r="I37" i="6" s="1"/>
  <c r="F38" i="6"/>
  <c r="G38" i="6" s="1"/>
  <c r="I38" i="6" s="1"/>
  <c r="F39" i="6"/>
  <c r="G39" i="6" s="1"/>
  <c r="I39" i="6" s="1"/>
  <c r="F40" i="6"/>
  <c r="G40" i="6" s="1"/>
  <c r="I40" i="6" s="1"/>
  <c r="F41" i="6"/>
  <c r="G41" i="6" s="1"/>
  <c r="I41" i="6" s="1"/>
  <c r="F42" i="6"/>
  <c r="G42" i="6" s="1"/>
  <c r="I42" i="6" s="1"/>
  <c r="F43" i="6"/>
  <c r="G43" i="6" s="1"/>
  <c r="I43" i="6" s="1"/>
  <c r="F44" i="6"/>
  <c r="G44" i="6" s="1"/>
  <c r="I44" i="6" s="1"/>
  <c r="F2" i="6"/>
  <c r="G2" i="6" s="1"/>
  <c r="I2" i="6" s="1"/>
  <c r="D41" i="6"/>
  <c r="E41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2" i="6"/>
  <c r="E2" i="6" s="1"/>
  <c r="B3" i="6"/>
  <c r="C3" i="6" s="1"/>
  <c r="B4" i="6"/>
  <c r="C4" i="6" s="1"/>
  <c r="B5" i="6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B52" i="6"/>
  <c r="C52" i="6" s="1"/>
  <c r="B53" i="6"/>
  <c r="C53" i="6" s="1"/>
  <c r="B2" i="6"/>
  <c r="C2" i="6" s="1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I22" i="2"/>
  <c r="J22" i="2"/>
  <c r="K22" i="2"/>
  <c r="I23" i="2"/>
  <c r="J23" i="2"/>
  <c r="K23" i="2"/>
  <c r="I24" i="2"/>
  <c r="J24" i="2"/>
  <c r="K24" i="2"/>
  <c r="H24" i="2"/>
  <c r="H23" i="2"/>
  <c r="H22" i="2"/>
  <c r="F22" i="2"/>
  <c r="F23" i="2"/>
  <c r="F24" i="2"/>
  <c r="D22" i="2"/>
  <c r="E22" i="2"/>
  <c r="D23" i="2"/>
  <c r="E23" i="2"/>
  <c r="D24" i="2"/>
  <c r="E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T25" i="1"/>
  <c r="AB13" i="1"/>
  <c r="AB16" i="1"/>
  <c r="AB19" i="1"/>
  <c r="Y3" i="1"/>
  <c r="Z3" i="1" s="1"/>
  <c r="AA3" i="1" s="1"/>
  <c r="AB3" i="1" s="1"/>
  <c r="T3" i="1"/>
  <c r="U3" i="1" s="1"/>
  <c r="V3" i="1" s="1"/>
  <c r="W3" i="1" s="1"/>
  <c r="R14" i="1"/>
  <c r="AB14" i="1" s="1"/>
  <c r="Q13" i="1"/>
  <c r="AA13" i="1" s="1"/>
  <c r="O4" i="1"/>
  <c r="O22" i="1" s="1"/>
  <c r="P4" i="1"/>
  <c r="P22" i="1" s="1"/>
  <c r="Q4" i="1"/>
  <c r="Q22" i="1" s="1"/>
  <c r="R4" i="1"/>
  <c r="R22" i="1" s="1"/>
  <c r="O5" i="1"/>
  <c r="Y5" i="1" s="1"/>
  <c r="P5" i="1"/>
  <c r="Z5" i="1" s="1"/>
  <c r="Q5" i="1"/>
  <c r="AA5" i="1" s="1"/>
  <c r="R5" i="1"/>
  <c r="AB5" i="1" s="1"/>
  <c r="O6" i="1"/>
  <c r="Y6" i="1" s="1"/>
  <c r="P6" i="1"/>
  <c r="Z6" i="1" s="1"/>
  <c r="Q6" i="1"/>
  <c r="AA6" i="1" s="1"/>
  <c r="R6" i="1"/>
  <c r="AB6" i="1" s="1"/>
  <c r="O7" i="1"/>
  <c r="Y7" i="1" s="1"/>
  <c r="P7" i="1"/>
  <c r="Z7" i="1" s="1"/>
  <c r="Q7" i="1"/>
  <c r="AA7" i="1" s="1"/>
  <c r="R7" i="1"/>
  <c r="AB7" i="1" s="1"/>
  <c r="O8" i="1"/>
  <c r="Y8" i="1" s="1"/>
  <c r="P8" i="1"/>
  <c r="Z8" i="1" s="1"/>
  <c r="Q8" i="1"/>
  <c r="AA8" i="1" s="1"/>
  <c r="R8" i="1"/>
  <c r="AB8" i="1" s="1"/>
  <c r="O9" i="1"/>
  <c r="Y9" i="1" s="1"/>
  <c r="P9" i="1"/>
  <c r="Z9" i="1" s="1"/>
  <c r="Q9" i="1"/>
  <c r="AA9" i="1" s="1"/>
  <c r="R9" i="1"/>
  <c r="AB9" i="1" s="1"/>
  <c r="O10" i="1"/>
  <c r="Y10" i="1" s="1"/>
  <c r="P10" i="1"/>
  <c r="Z10" i="1" s="1"/>
  <c r="Q10" i="1"/>
  <c r="AA10" i="1" s="1"/>
  <c r="R10" i="1"/>
  <c r="AB10" i="1" s="1"/>
  <c r="O11" i="1"/>
  <c r="Y11" i="1" s="1"/>
  <c r="P11" i="1"/>
  <c r="Z11" i="1" s="1"/>
  <c r="Q11" i="1"/>
  <c r="AA11" i="1" s="1"/>
  <c r="R11" i="1"/>
  <c r="AB11" i="1" s="1"/>
  <c r="O12" i="1"/>
  <c r="Y12" i="1" s="1"/>
  <c r="P12" i="1"/>
  <c r="Z12" i="1" s="1"/>
  <c r="Q12" i="1"/>
  <c r="AA12" i="1" s="1"/>
  <c r="R12" i="1"/>
  <c r="AB12" i="1" s="1"/>
  <c r="O13" i="1"/>
  <c r="Y13" i="1" s="1"/>
  <c r="P13" i="1"/>
  <c r="Z13" i="1" s="1"/>
  <c r="R13" i="1"/>
  <c r="O14" i="1"/>
  <c r="Y14" i="1" s="1"/>
  <c r="P14" i="1"/>
  <c r="Z14" i="1" s="1"/>
  <c r="Q14" i="1"/>
  <c r="AA14" i="1" s="1"/>
  <c r="O15" i="1"/>
  <c r="Y15" i="1" s="1"/>
  <c r="P15" i="1"/>
  <c r="Z15" i="1" s="1"/>
  <c r="Q15" i="1"/>
  <c r="AA15" i="1" s="1"/>
  <c r="R15" i="1"/>
  <c r="AB15" i="1" s="1"/>
  <c r="O16" i="1"/>
  <c r="Y16" i="1" s="1"/>
  <c r="P16" i="1"/>
  <c r="Z16" i="1" s="1"/>
  <c r="Q16" i="1"/>
  <c r="AA16" i="1" s="1"/>
  <c r="R16" i="1"/>
  <c r="O17" i="1"/>
  <c r="Y17" i="1" s="1"/>
  <c r="P17" i="1"/>
  <c r="Z17" i="1" s="1"/>
  <c r="Q17" i="1"/>
  <c r="AA17" i="1" s="1"/>
  <c r="R17" i="1"/>
  <c r="AB17" i="1" s="1"/>
  <c r="O18" i="1"/>
  <c r="Y18" i="1" s="1"/>
  <c r="P18" i="1"/>
  <c r="Z18" i="1" s="1"/>
  <c r="Q18" i="1"/>
  <c r="AA18" i="1" s="1"/>
  <c r="R18" i="1"/>
  <c r="AB18" i="1" s="1"/>
  <c r="O19" i="1"/>
  <c r="Y19" i="1" s="1"/>
  <c r="P19" i="1"/>
  <c r="Z19" i="1" s="1"/>
  <c r="Q19" i="1"/>
  <c r="R19" i="1"/>
  <c r="O20" i="1"/>
  <c r="Y20" i="1" s="1"/>
  <c r="P20" i="1"/>
  <c r="Z20" i="1" s="1"/>
  <c r="Q20" i="1"/>
  <c r="AA20" i="1" s="1"/>
  <c r="R20" i="1"/>
  <c r="AB20" i="1" s="1"/>
  <c r="N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4" i="1"/>
  <c r="O3" i="1"/>
  <c r="P3" i="1" s="1"/>
  <c r="Q3" i="1" s="1"/>
  <c r="R3" i="1" s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I4" i="1"/>
  <c r="S4" i="1" s="1"/>
  <c r="S22" i="1" s="1"/>
  <c r="J4" i="1"/>
  <c r="T4" i="1" s="1"/>
  <c r="T22" i="1" s="1"/>
  <c r="K4" i="1"/>
  <c r="U4" i="1" s="1"/>
  <c r="U25" i="1" s="1"/>
  <c r="L4" i="1"/>
  <c r="V4" i="1" s="1"/>
  <c r="V25" i="1" s="1"/>
  <c r="M4" i="1"/>
  <c r="W4" i="1" s="1"/>
  <c r="W24" i="1" s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L6" i="1"/>
  <c r="V6" i="1" s="1"/>
  <c r="V24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AA19" i="1" s="1"/>
  <c r="M19" i="1"/>
  <c r="W19" i="1" s="1"/>
  <c r="J20" i="1"/>
  <c r="T20" i="1" s="1"/>
  <c r="K20" i="1"/>
  <c r="U20" i="1" s="1"/>
  <c r="L20" i="1"/>
  <c r="V20" i="1" s="1"/>
  <c r="M20" i="1"/>
  <c r="W20" i="1" s="1"/>
  <c r="J3" i="1"/>
  <c r="K3" i="1" s="1"/>
  <c r="L3" i="1" s="1"/>
  <c r="M3" i="1" s="1"/>
  <c r="E3" i="1"/>
  <c r="F3" i="1" s="1"/>
  <c r="G3" i="1" s="1"/>
  <c r="H3" i="1" s="1"/>
  <c r="I10" i="1"/>
  <c r="S10" i="1" s="1"/>
  <c r="I5" i="1"/>
  <c r="S5" i="1" s="1"/>
  <c r="I6" i="1"/>
  <c r="S6" i="1" s="1"/>
  <c r="I7" i="1"/>
  <c r="S7" i="1" s="1"/>
  <c r="I8" i="1"/>
  <c r="S8" i="1" s="1"/>
  <c r="I9" i="1"/>
  <c r="S9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5" i="1"/>
  <c r="D24" i="1"/>
  <c r="D23" i="1"/>
  <c r="D22" i="1"/>
  <c r="C25" i="1"/>
  <c r="C24" i="1"/>
  <c r="C23" i="1"/>
  <c r="C22" i="1"/>
  <c r="N14" i="6" l="1"/>
  <c r="N24" i="6"/>
  <c r="N5" i="6"/>
  <c r="N51" i="6"/>
  <c r="C14" i="6"/>
  <c r="C5" i="6"/>
  <c r="N44" i="6"/>
  <c r="N43" i="6"/>
  <c r="N50" i="6"/>
  <c r="N38" i="6"/>
  <c r="N26" i="6"/>
  <c r="C24" i="6"/>
  <c r="N20" i="6"/>
  <c r="N49" i="6"/>
  <c r="N37" i="6"/>
  <c r="N25" i="6"/>
  <c r="N13" i="6"/>
  <c r="N8" i="6"/>
  <c r="N48" i="6"/>
  <c r="N36" i="6"/>
  <c r="N12" i="6"/>
  <c r="N47" i="6"/>
  <c r="N35" i="6"/>
  <c r="N23" i="6"/>
  <c r="N11" i="6"/>
  <c r="C51" i="6"/>
  <c r="N46" i="6"/>
  <c r="N34" i="6"/>
  <c r="N22" i="6"/>
  <c r="N10" i="6"/>
  <c r="N45" i="6"/>
  <c r="N33" i="6"/>
  <c r="N21" i="6"/>
  <c r="N9" i="6"/>
  <c r="N2" i="6"/>
  <c r="N42" i="6"/>
  <c r="N30" i="6"/>
  <c r="N18" i="6"/>
  <c r="N6" i="6"/>
  <c r="N19" i="6"/>
  <c r="N53" i="6"/>
  <c r="N41" i="6"/>
  <c r="N29" i="6"/>
  <c r="N17" i="6"/>
  <c r="N32" i="6"/>
  <c r="N7" i="6"/>
  <c r="N52" i="6"/>
  <c r="N40" i="6"/>
  <c r="N28" i="6"/>
  <c r="N16" i="6"/>
  <c r="N4" i="6"/>
  <c r="N31" i="6"/>
  <c r="N39" i="6"/>
  <c r="N27" i="6"/>
  <c r="N15" i="6"/>
  <c r="N3" i="6"/>
  <c r="AA4" i="1"/>
  <c r="S25" i="1"/>
  <c r="U24" i="1"/>
  <c r="W23" i="1"/>
  <c r="AB4" i="1"/>
  <c r="Z4" i="1"/>
  <c r="R25" i="1"/>
  <c r="T24" i="1"/>
  <c r="V23" i="1"/>
  <c r="Y4" i="1"/>
  <c r="Q25" i="1"/>
  <c r="S24" i="1"/>
  <c r="U23" i="1"/>
  <c r="W22" i="1"/>
  <c r="P25" i="1"/>
  <c r="R24" i="1"/>
  <c r="T23" i="1"/>
  <c r="V22" i="1"/>
  <c r="O25" i="1"/>
  <c r="Q24" i="1"/>
  <c r="S23" i="1"/>
  <c r="U22" i="1"/>
  <c r="P24" i="1"/>
  <c r="R23" i="1"/>
  <c r="O24" i="1"/>
  <c r="Q23" i="1"/>
  <c r="P23" i="1"/>
  <c r="W25" i="1"/>
  <c r="O23" i="1"/>
  <c r="X13" i="1"/>
  <c r="X7" i="1"/>
  <c r="X11" i="1"/>
  <c r="X19" i="1"/>
  <c r="X18" i="1"/>
  <c r="X6" i="1"/>
  <c r="X8" i="1"/>
  <c r="X5" i="1"/>
  <c r="X20" i="1"/>
  <c r="X16" i="1"/>
  <c r="X15" i="1"/>
  <c r="X14" i="1"/>
  <c r="X9" i="1"/>
  <c r="X4" i="1"/>
  <c r="X17" i="1"/>
  <c r="X12" i="1"/>
  <c r="X10" i="1"/>
  <c r="N22" i="1"/>
  <c r="N25" i="1"/>
  <c r="N24" i="1"/>
  <c r="N23" i="1"/>
  <c r="X24" i="1" l="1"/>
  <c r="X25" i="1"/>
  <c r="X22" i="1"/>
  <c r="X23" i="1"/>
  <c r="Y23" i="1"/>
  <c r="Y24" i="1"/>
  <c r="Y25" i="1"/>
  <c r="Y22" i="1"/>
  <c r="Z23" i="1"/>
  <c r="Z24" i="1"/>
  <c r="Z25" i="1"/>
  <c r="Z22" i="1"/>
  <c r="AB22" i="1"/>
  <c r="AB23" i="1"/>
  <c r="AB24" i="1"/>
  <c r="AB25" i="1"/>
  <c r="AA22" i="1"/>
  <c r="AA23" i="1"/>
  <c r="AA24" i="1"/>
  <c r="AA25" i="1"/>
</calcChain>
</file>

<file path=xl/sharedStrings.xml><?xml version="1.0" encoding="utf-8"?>
<sst xmlns="http://schemas.openxmlformats.org/spreadsheetml/2006/main" count="1282" uniqueCount="287">
  <si>
    <t>Employee Payroll</t>
  </si>
  <si>
    <t>Last Name</t>
  </si>
  <si>
    <t>First Name</t>
  </si>
  <si>
    <t>Hourly Wage</t>
  </si>
  <si>
    <t>House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</si>
  <si>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</si>
  <si>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</si>
  <si>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</si>
  <si>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</si>
  <si>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</si>
  <si>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</si>
  <si>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</si>
  <si>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</si>
  <si>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</si>
  <si>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</si>
  <si>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</si>
  <si>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</si>
  <si>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</si>
  <si>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</si>
  <si>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</si>
  <si>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</si>
  <si>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</si>
  <si>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</si>
  <si>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</si>
  <si>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Penhold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</si>
  <si>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</si>
  <si>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</si>
  <si>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</si>
  <si>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</si>
  <si>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</si>
  <si>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</si>
  <si>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</si>
  <si>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</si>
  <si>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</si>
  <si>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</si>
  <si>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</si>
  <si>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</si>
  <si>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</si>
  <si>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</si>
  <si>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</si>
  <si>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</si>
  <si>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</si>
  <si>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</si>
  <si>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</si>
  <si>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JKAD</t>
  </si>
  <si>
    <t>Overtime Hours</t>
  </si>
  <si>
    <t>Overtime Bonus</t>
  </si>
  <si>
    <t>January Pay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</si>
  <si>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</si>
  <si>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</si>
  <si>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</si>
  <si>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</si>
  <si>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</si>
  <si>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</si>
  <si>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</si>
  <si>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Career Decisions</t>
  </si>
  <si>
    <t>Job</t>
  </si>
  <si>
    <t>Job Market</t>
  </si>
  <si>
    <t>Enjoyment</t>
  </si>
  <si>
    <t>My Talent</t>
  </si>
  <si>
    <t>Schooling</t>
  </si>
  <si>
    <t>Engineer</t>
  </si>
  <si>
    <t>Data Analyst</t>
  </si>
  <si>
    <t>Developer</t>
  </si>
  <si>
    <t>Finance</t>
  </si>
  <si>
    <t>BIM</t>
  </si>
  <si>
    <t>Importance Factor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</si>
  <si>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</si>
  <si>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</si>
  <si>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</si>
  <si>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</si>
  <si>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</si>
  <si>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</si>
  <si>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</si>
  <si>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</si>
  <si>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</si>
  <si>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</si>
  <si>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</si>
  <si>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</si>
  <si>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</si>
  <si>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</si>
  <si>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</si>
  <si>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</si>
  <si>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</si>
  <si>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</si>
  <si>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</si>
  <si>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</si>
  <si>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</si>
  <si>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</si>
  <si>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</si>
  <si>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</si>
  <si>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</si>
  <si>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</si>
  <si>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</si>
  <si>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</si>
  <si>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</si>
  <si>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</si>
  <si>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</si>
  <si>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</si>
  <si>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</si>
  <si>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</si>
  <si>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</si>
  <si>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</si>
  <si>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</si>
  <si>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</si>
  <si>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</si>
  <si>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</si>
  <si>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</si>
  <si>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Hellen</t>
  </si>
  <si>
    <t>Johnson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</si>
  <si>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</si>
  <si>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</si>
  <si>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</si>
  <si>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</si>
  <si>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</si>
  <si>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</si>
  <si>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</si>
  <si>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</si>
  <si>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</si>
  <si>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</si>
  <si>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</si>
  <si>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</si>
  <si>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</si>
  <si>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</si>
  <si>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</si>
  <si>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</si>
  <si>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</si>
  <si>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</si>
  <si>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</si>
  <si>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</si>
  <si>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</si>
  <si>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</si>
  <si>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</si>
  <si>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</si>
  <si>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</si>
  <si>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</si>
  <si>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</si>
  <si>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</si>
  <si>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</si>
  <si>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</si>
  <si>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</si>
  <si>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</si>
  <si>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</si>
  <si>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</si>
  <si>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</si>
  <si>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</si>
  <si>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</si>
  <si>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</si>
  <si>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</si>
  <si>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</si>
  <si>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</si>
  <si>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</si>
  <si>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</si>
  <si>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</si>
  <si>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</si>
  <si>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</si>
  <si>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</si>
  <si>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</si>
  <si>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</si>
  <si>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</si>
  <si>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</si>
  <si>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</si>
  <si>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</si>
  <si>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</si>
  <si>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</si>
  <si>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</si>
  <si>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</si>
  <si>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</si>
  <si>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</si>
  <si>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</si>
  <si>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</si>
  <si>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</si>
  <si>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</si>
  <si>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</si>
  <si>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</si>
  <si>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</si>
  <si>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</si>
  <si>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</si>
  <si>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</si>
  <si>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</si>
  <si>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</si>
  <si>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</si>
  <si>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</si>
  <si>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</si>
  <si>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</si>
  <si>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</si>
  <si>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</si>
  <si>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</si>
  <si>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</si>
  <si>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</si>
  <si>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</si>
  <si>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</si>
  <si>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</si>
  <si>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</si>
  <si>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</si>
  <si>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</si>
  <si>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</si>
  <si>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</si>
  <si>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</si>
  <si>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</si>
  <si>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</si>
  <si>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</si>
  <si>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</si>
  <si>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</si>
  <si>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</si>
  <si>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Ford</t>
  </si>
  <si>
    <t>Grand Motors</t>
  </si>
  <si>
    <t>Toyota</t>
  </si>
  <si>
    <t>Honda</t>
  </si>
  <si>
    <t>Hyundai</t>
  </si>
  <si>
    <t>Chrysler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</si>
  <si>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</si>
  <si>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</si>
  <si>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</si>
  <si>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</si>
  <si>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</si>
  <si>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</si>
  <si>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</si>
  <si>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</si>
  <si>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</si>
  <si>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</si>
  <si>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</si>
  <si>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Mustang</t>
  </si>
  <si>
    <t>Focus</t>
  </si>
  <si>
    <t>Camero</t>
  </si>
  <si>
    <t>Silverado</t>
  </si>
  <si>
    <t>Camrey</t>
  </si>
  <si>
    <t>Corola</t>
  </si>
  <si>
    <t>Civic</t>
  </si>
  <si>
    <t>Odyssey</t>
  </si>
  <si>
    <t>PT Cruiser</t>
  </si>
  <si>
    <t>Caravan</t>
  </si>
  <si>
    <t>Elantra</t>
  </si>
  <si>
    <t>HO01ODY040</t>
  </si>
  <si>
    <t>FD06FCS006</t>
  </si>
  <si>
    <t>GM09CMR014</t>
  </si>
  <si>
    <t>HO05ODY037</t>
  </si>
  <si>
    <t>Vlookup Tables</t>
  </si>
  <si>
    <t>Sum of Miles</t>
  </si>
  <si>
    <t>Principal</t>
  </si>
  <si>
    <t>Interest Rate</t>
  </si>
  <si>
    <t>Months</t>
  </si>
  <si>
    <t>Interest Paid</t>
  </si>
  <si>
    <t>Total Loan</t>
  </si>
  <si>
    <t>Monthly Payments</t>
  </si>
  <si>
    <t>Loan A</t>
  </si>
  <si>
    <t>Loan B</t>
  </si>
  <si>
    <t>Loan C</t>
  </si>
  <si>
    <t>Loan D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</si>
  <si>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</si>
  <si>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</si>
  <si>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</si>
  <si>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</si>
  <si>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</si>
  <si>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</si>
  <si>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</si>
  <si>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</si>
  <si>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</si>
  <si>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</si>
  <si>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</si>
  <si>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</si>
  <si>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</si>
  <si>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</si>
  <si>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</si>
  <si>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</si>
  <si>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</si>
  <si>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</si>
  <si>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Susan</t>
  </si>
  <si>
    <t>Tim</t>
  </si>
  <si>
    <t>Items</t>
  </si>
  <si>
    <t>Price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</si>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</sst>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0.0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5" borderId="0" xfId="0" applyFill="1"/>
    <xf numFmtId="16" fontId="0" fillId="6" borderId="0" xfId="0" applyNumberFormat="1" applyFill="1"/>
    <xf numFmtId="164" fontId="0" fillId="7" borderId="0" xfId="0" applyNumberFormat="1" applyFill="1"/>
    <xf numFmtId="16" fontId="0" fillId="8" borderId="0" xfId="0" applyNumberFormat="1" applyFill="1"/>
    <xf numFmtId="164" fontId="0" fillId="9" borderId="0" xfId="0" applyNumberFormat="1" applyFill="1"/>
    <xf numFmtId="16" fontId="0" fillId="10" borderId="0" xfId="0" applyNumberFormat="1" applyFill="1"/>
    <xf numFmtId="164" fontId="0" fillId="11" borderId="0" xfId="0" applyNumberFormat="1" applyFill="1"/>
    <xf numFmtId="16" fontId="0" fillId="0" borderId="0" xfId="0" applyNumberFormat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0" fillId="15" borderId="0" xfId="0" applyNumberFormat="1" applyFill="1"/>
    <xf numFmtId="0" fontId="0" fillId="0" borderId="0" xfId="0" applyAlignment="1">
      <alignment horizontal="center"/>
    </xf>
    <xf numFmtId="9" fontId="0" fillId="0" borderId="0" xfId="1" applyFont="1"/>
    <xf numFmtId="0" fontId="0" fillId="2" borderId="0" xfId="0" applyFill="1" applyAlignment="1">
      <alignment textRotation="90"/>
    </xf>
    <xf numFmtId="0" fontId="0" fillId="16" borderId="0" xfId="0" applyFill="1"/>
    <xf numFmtId="0" fontId="0" fillId="6" borderId="0" xfId="0" applyFill="1" applyAlignment="1">
      <alignment textRotation="90"/>
    </xf>
    <xf numFmtId="9" fontId="0" fillId="7" borderId="0" xfId="1" applyFont="1" applyFill="1"/>
    <xf numFmtId="0" fontId="0" fillId="8" borderId="0" xfId="0" applyFill="1" applyAlignment="1">
      <alignment textRotation="90"/>
    </xf>
    <xf numFmtId="9" fontId="0" fillId="9" borderId="0" xfId="1" applyFont="1" applyFill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2" applyNumberFormat="1" applyFont="1"/>
    <xf numFmtId="167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3" borderId="0" xfId="0" applyNumberFormat="1" applyFill="1"/>
    <xf numFmtId="0" fontId="0" fillId="7" borderId="0" xfId="0" applyNumberFormat="1" applyFill="1"/>
    <xf numFmtId="0" fontId="0" fillId="5" borderId="0" xfId="0" applyNumberFormat="1" applyFill="1"/>
    <xf numFmtId="164" fontId="0" fillId="5" borderId="0" xfId="0" applyNumberFormat="1" applyFill="1"/>
    <xf numFmtId="0" fontId="2" fillId="6" borderId="0" xfId="0" applyFont="1" applyFill="1"/>
    <xf numFmtId="164" fontId="0" fillId="6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Penhold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F-461B-B507-945983AB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76768"/>
        <c:axId val="594674368"/>
      </c:barChart>
      <c:catAx>
        <c:axId val="5946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4368"/>
        <c:crosses val="autoZero"/>
        <c:auto val="1"/>
        <c:lblAlgn val="ctr"/>
        <c:lblOffset val="100"/>
        <c:noMultiLvlLbl val="0"/>
      </c:catAx>
      <c:valAx>
        <c:axId val="594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Cost</a:t>
            </a:r>
            <a:r>
              <a:rPr lang="en-PH" baseline="0"/>
              <a:t> of owning a pet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3'!$B$17:$C$17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'Problem Solving 3'!$B$18:$C$18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1-4CE7-9F81-9A805C12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542720"/>
        <c:axId val="1602543200"/>
      </c:barChart>
      <c:catAx>
        <c:axId val="16025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3200"/>
        <c:crosses val="autoZero"/>
        <c:auto val="1"/>
        <c:lblAlgn val="ctr"/>
        <c:lblOffset val="100"/>
        <c:noMultiLvlLbl val="0"/>
      </c:catAx>
      <c:valAx>
        <c:axId val="16025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Company Philosophy</a:t>
            </a:r>
            <a:r>
              <a:rPr lang="en-PH" baseline="0"/>
              <a:t> Test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Penhold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4243-B73E-FC1D4DAC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052064"/>
        <c:axId val="1200857248"/>
      </c:barChart>
      <c:catAx>
        <c:axId val="9060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57248"/>
        <c:crosses val="autoZero"/>
        <c:auto val="1"/>
        <c:lblAlgn val="ctr"/>
        <c:lblOffset val="100"/>
        <c:noMultiLvlLbl val="0"/>
      </c:catAx>
      <c:valAx>
        <c:axId val="12008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Penhold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76C-A05F-2DE7C823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855808"/>
        <c:axId val="1200849568"/>
      </c:barChart>
      <c:catAx>
        <c:axId val="12008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9568"/>
        <c:crosses val="autoZero"/>
        <c:auto val="1"/>
        <c:lblAlgn val="ctr"/>
        <c:lblOffset val="100"/>
        <c:noMultiLvlLbl val="0"/>
      </c:catAx>
      <c:valAx>
        <c:axId val="12008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Excel Portfolio - John Klenn Andrew P. Dungaran.xlsx]Sales Report 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AF9-4B28-8BC4-1CF18E0C0D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AF9-4B28-8BC4-1CF18E0C0D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AF9-4B28-8BC4-1CF18E0C0D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AAF9-4B28-8BC4-1CF18E0C0DC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AF9-4B28-8BC4-1CF18E0C0DC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AF9-4B28-8BC4-1CF18E0C0D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AF9-4B28-8BC4-1CF18E0C0D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AF9-4B28-8BC4-1CF18E0C0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 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 Pivot Table'!$B$4:$B$8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9-4B28-8BC4-1CF18E0C0DC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24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22</c:v>
                </c:pt>
                <c:pt idx="23">
                  <c:v>15</c:v>
                </c:pt>
                <c:pt idx="24">
                  <c:v>22</c:v>
                </c:pt>
                <c:pt idx="25">
                  <c:v>21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25</c:v>
                </c:pt>
                <c:pt idx="30">
                  <c:v>23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23</c:v>
                </c:pt>
                <c:pt idx="40">
                  <c:v>10</c:v>
                </c:pt>
                <c:pt idx="41">
                  <c:v>20</c:v>
                </c:pt>
                <c:pt idx="42">
                  <c:v>17</c:v>
                </c:pt>
                <c:pt idx="43">
                  <c:v>13</c:v>
                </c:pt>
                <c:pt idx="44">
                  <c:v>25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3-4C7D-9AEE-3E9A31E3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87328"/>
        <c:axId val="1150295488"/>
      </c:scatterChart>
      <c:valAx>
        <c:axId val="11502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Age of Car</a:t>
                </a:r>
                <a:r>
                  <a:rPr lang="en-PH" baseline="0"/>
                  <a:t> (In Years)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95488"/>
        <c:crosses val="autoZero"/>
        <c:crossBetween val="midCat"/>
      </c:valAx>
      <c:valAx>
        <c:axId val="11502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Excel Portfolio - John Klenn Andrew P. Dungaran.xlsx]Car Inventory Pivot 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9CA-8889-5CB26EFF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63360"/>
        <c:axId val="1523364800"/>
      </c:barChart>
      <c:catAx>
        <c:axId val="15233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64800"/>
        <c:crosses val="autoZero"/>
        <c:auto val="1"/>
        <c:lblAlgn val="ctr"/>
        <c:lblOffset val="100"/>
        <c:noMultiLvlLbl val="0"/>
      </c:catAx>
      <c:valAx>
        <c:axId val="15233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 Payments for $20K</a:t>
            </a:r>
            <a:r>
              <a:rPr lang="en-PH" baseline="0"/>
              <a:t> Loan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'Problem Solving 1'!$C$2:$C$5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0.05</c:v>
                </c:pt>
                <c:pt idx="3">
                  <c:v>0.06</c:v>
                </c:pt>
              </c:numCache>
            </c:numRef>
          </c:cat>
          <c:val>
            <c:numRef>
              <c:f>'Problem Solving 1'!$G$2:$G$5</c:f>
              <c:numCache>
                <c:formatCode>_-[$$-409]* #,##0.00_ ;_-[$$-409]* \-#,##0.00\ ;_-[$$-409]* "-"??_ ;_-@_ </c:formatCode>
                <c:ptCount val="4"/>
                <c:pt idx="0">
                  <c:v>875</c:v>
                </c:pt>
                <c:pt idx="1">
                  <c:v>1800</c:v>
                </c:pt>
                <c:pt idx="2">
                  <c:v>1750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A-40EE-B332-89B1AFCD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541280"/>
        <c:axId val="1602550400"/>
      </c:barChart>
      <c:catAx>
        <c:axId val="16025412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0400"/>
        <c:crosses val="autoZero"/>
        <c:auto val="1"/>
        <c:lblAlgn val="ctr"/>
        <c:lblOffset val="100"/>
        <c:noMultiLvlLbl val="0"/>
      </c:catAx>
      <c:valAx>
        <c:axId val="16025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Susan's</a:t>
            </a:r>
            <a:r>
              <a:rPr lang="en-PH" baseline="0"/>
              <a:t> Shopping Journey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2'!$G$18:$I$18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2'!$G$19:$I$19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7-4768-A911-08BB40C4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543680"/>
        <c:axId val="1602544640"/>
      </c:barChart>
      <c:catAx>
        <c:axId val="16025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4640"/>
        <c:crosses val="autoZero"/>
        <c:auto val="1"/>
        <c:lblAlgn val="ctr"/>
        <c:lblOffset val="100"/>
        <c:noMultiLvlLbl val="0"/>
      </c:catAx>
      <c:valAx>
        <c:axId val="1602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Tim's Shopping Journey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2'!$L$18:$N$18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2'!$L$19:$N$19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A-40E4-A2A8-25A583BB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545600"/>
        <c:axId val="1523366720"/>
      </c:barChart>
      <c:catAx>
        <c:axId val="16025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66720"/>
        <c:crosses val="autoZero"/>
        <c:auto val="1"/>
        <c:lblAlgn val="ctr"/>
        <c:lblOffset val="100"/>
        <c:noMultiLvlLbl val="0"/>
      </c:catAx>
      <c:valAx>
        <c:axId val="1523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0</xdr:row>
      <xdr:rowOff>100012</xdr:rowOff>
    </xdr:from>
    <xdr:to>
      <xdr:col>18</xdr:col>
      <xdr:colOff>361950</xdr:colOff>
      <xdr:row>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51EE6-C1EF-F5B8-AD40-521F5FF05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557212</xdr:colOff>
      <xdr:row>7</xdr:row>
      <xdr:rowOff>119062</xdr:rowOff>
    </xdr:from>
    <xdr:to>
      <xdr:col>18</xdr:col>
      <xdr:colOff>371475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E2D7E-6D05-5C3E-896A-98A128023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547687</xdr:colOff>
      <xdr:row>22</xdr:row>
      <xdr:rowOff>52387</xdr:rowOff>
    </xdr:from>
    <xdr:to>
      <xdr:col>18</xdr:col>
      <xdr:colOff>357187</xdr:colOff>
      <xdr:row>36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BC4A8-98EC-C7F6-72F0-9CE37FAF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10</xdr:col>
      <xdr:colOff>304800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16D2A-0FAA-D4BF-D34F-D297451E1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376237</xdr:rowOff>
    </xdr:from>
    <xdr:to>
      <xdr:col>22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AF55D-D988-5A38-3849-2203D7D8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33337</xdr:rowOff>
    </xdr:from>
    <xdr:to>
      <xdr:col>10</xdr:col>
      <xdr:colOff>323850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3CC66-6F94-6CCA-C577-B398F9C89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14287</xdr:rowOff>
    </xdr:from>
    <xdr:to>
      <xdr:col>6</xdr:col>
      <xdr:colOff>885825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7F00D-D930-7211-37CF-AD444417E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19</xdr:row>
      <xdr:rowOff>109537</xdr:rowOff>
    </xdr:from>
    <xdr:to>
      <xdr:col>8</xdr:col>
      <xdr:colOff>847725</xdr:colOff>
      <xdr:row>33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7E531-399B-F80F-DA37-5AB8B742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19</xdr:row>
      <xdr:rowOff>128587</xdr:rowOff>
    </xdr:from>
    <xdr:to>
      <xdr:col>15</xdr:col>
      <xdr:colOff>547687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1617A-4CE5-0FF1-79EF-2CA1DE12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166687</xdr:rowOff>
    </xdr:from>
    <xdr:to>
      <xdr:col>11</xdr:col>
      <xdr:colOff>9525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58A50-3AF2-25AE-3FAC-D1FB92C2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Klenn Andrew Dungaran" refreshedDate="45370.494666666666" createdVersion="8" refreshedVersion="8" minRefreshableVersion="3" recordCount="171" xr:uid="{CE98C6F9-25AF-44F9-9EA4-24FFB467E45A}">
  <cacheSource type="worksheet">
    <worksheetSource ref="A1:K172" sheet="Sales Report"/>
  </cacheSource>
  <cacheFields count="11">
    <cacheField name="Month" numFmtId="14">
      <sharedItems/>
    </cacheField>
    <cacheField name="Transaction Number" numFmtId="167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. 20% for items more than $50" numFmtId="164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Klenn Andrew Dungaran" refreshedDate="45370.51328796296" createdVersion="8" refreshedVersion="8" minRefreshableVersion="3" recordCount="52" xr:uid="{58DC0C34-FC7A-4D36-B4D8-277EC48DBD9B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x v="0"/>
    <s v="NM"/>
  </r>
  <r>
    <s v="Jan"/>
    <n v="1002"/>
    <n v="2877"/>
    <s v="Net"/>
    <n v="11.4"/>
    <n v="16.3"/>
    <n v="4.9000000000000004"/>
    <n v="0.49000000000000005"/>
    <x v="1"/>
    <x v="1"/>
    <s v="CA"/>
  </r>
  <r>
    <s v="Jan"/>
    <n v="1003"/>
    <n v="2499"/>
    <s v="8 ft Hose"/>
    <n v="6.2"/>
    <n v="9.1999999999999993"/>
    <n v="2.9999999999999991"/>
    <n v="0.29999999999999993"/>
    <x v="2"/>
    <x v="2"/>
    <s v="AZ"/>
  </r>
  <r>
    <s v="Jan"/>
    <n v="1004"/>
    <n v="8722"/>
    <s v="Water Pump"/>
    <n v="344"/>
    <n v="502"/>
    <n v="158"/>
    <n v="31.6"/>
    <x v="0"/>
    <x v="0"/>
    <s v="AZ"/>
  </r>
  <r>
    <s v="Jan"/>
    <n v="1005"/>
    <n v="1109"/>
    <s v="Chlorine Test Kit"/>
    <n v="3"/>
    <n v="8"/>
    <n v="5"/>
    <n v="0.5"/>
    <x v="2"/>
    <x v="2"/>
    <s v="AZ"/>
  </r>
  <r>
    <s v="Jan"/>
    <n v="1006"/>
    <n v="9822"/>
    <s v="Pool Cover"/>
    <n v="58.3"/>
    <n v="98.4"/>
    <n v="40.100000000000009"/>
    <n v="8.0200000000000014"/>
    <x v="2"/>
    <x v="2"/>
    <s v="AZ"/>
  </r>
  <r>
    <s v="Jan"/>
    <n v="1007"/>
    <n v="1109"/>
    <s v="Chlorine Test Kit"/>
    <n v="3"/>
    <n v="8"/>
    <n v="5"/>
    <n v="0.5"/>
    <x v="3"/>
    <x v="3"/>
    <s v="NM"/>
  </r>
  <r>
    <s v="Jan"/>
    <n v="1008"/>
    <n v="2877"/>
    <s v="Net"/>
    <n v="11.4"/>
    <n v="16.3"/>
    <n v="4.9000000000000004"/>
    <n v="0.49000000000000005"/>
    <x v="2"/>
    <x v="2"/>
    <s v="NM"/>
  </r>
  <r>
    <s v="Jan"/>
    <n v="1009"/>
    <n v="1109"/>
    <s v="Chlorine Test Kit"/>
    <n v="3"/>
    <n v="8"/>
    <n v="5"/>
    <n v="0.5"/>
    <x v="2"/>
    <x v="2"/>
    <s v="AZ"/>
  </r>
  <r>
    <s v="Jan"/>
    <n v="1010"/>
    <n v="2877"/>
    <s v="Net"/>
    <n v="11.4"/>
    <n v="16.3"/>
    <n v="4.9000000000000004"/>
    <n v="0.49000000000000005"/>
    <x v="1"/>
    <x v="1"/>
    <s v="CO"/>
  </r>
  <r>
    <s v="Jan"/>
    <n v="1011"/>
    <n v="2877"/>
    <s v="Net"/>
    <n v="11.4"/>
    <n v="16.3"/>
    <n v="4.9000000000000004"/>
    <n v="0.49000000000000005"/>
    <x v="1"/>
    <x v="1"/>
    <s v="AZ"/>
  </r>
  <r>
    <s v="Jan"/>
    <n v="1012"/>
    <n v="4421"/>
    <s v="Skimmer"/>
    <n v="45"/>
    <n v="87"/>
    <n v="42"/>
    <n v="8.4"/>
    <x v="2"/>
    <x v="2"/>
    <s v="NM"/>
  </r>
  <r>
    <s v="Jan"/>
    <n v="1013"/>
    <n v="9212"/>
    <s v="1 Gal Muratic Acid"/>
    <n v="4"/>
    <n v="7"/>
    <n v="3"/>
    <n v="0.30000000000000004"/>
    <x v="3"/>
    <x v="3"/>
    <s v="CO"/>
  </r>
  <r>
    <s v="Jan"/>
    <n v="1014"/>
    <n v="8722"/>
    <s v="Water Pump"/>
    <n v="344"/>
    <n v="502"/>
    <n v="158"/>
    <n v="31.6"/>
    <x v="0"/>
    <x v="0"/>
    <s v="CA"/>
  </r>
  <r>
    <s v="Jan"/>
    <n v="1015"/>
    <n v="2877"/>
    <s v="Net"/>
    <n v="11.4"/>
    <n v="16.3"/>
    <n v="4.9000000000000004"/>
    <n v="0.49000000000000005"/>
    <x v="3"/>
    <x v="3"/>
    <s v="AZ"/>
  </r>
  <r>
    <s v="Jan"/>
    <n v="1016"/>
    <n v="2499"/>
    <s v="8 ft Hose"/>
    <n v="6.2"/>
    <n v="9.1999999999999993"/>
    <n v="2.9999999999999991"/>
    <n v="0.29999999999999993"/>
    <x v="2"/>
    <x v="2"/>
    <s v="CA"/>
  </r>
  <r>
    <s v="Feb"/>
    <n v="1017"/>
    <n v="2242"/>
    <s v="AutoVac"/>
    <n v="60"/>
    <n v="124"/>
    <n v="64"/>
    <n v="12.8"/>
    <x v="1"/>
    <x v="1"/>
    <s v="NM"/>
  </r>
  <r>
    <s v="Feb"/>
    <n v="1018"/>
    <n v="1109"/>
    <s v="Chlorine Test Kit"/>
    <n v="3"/>
    <n v="8"/>
    <n v="5"/>
    <n v="0.5"/>
    <x v="2"/>
    <x v="2"/>
    <s v="CA"/>
  </r>
  <r>
    <s v="Feb"/>
    <n v="1019"/>
    <n v="2499"/>
    <s v="8 ft Hose"/>
    <n v="6.2"/>
    <n v="9.1999999999999993"/>
    <n v="2.9999999999999991"/>
    <n v="0.29999999999999993"/>
    <x v="2"/>
    <x v="2"/>
    <s v="CO"/>
  </r>
  <r>
    <s v="Feb"/>
    <n v="1020"/>
    <n v="2499"/>
    <s v="8 ft Hose"/>
    <n v="6.2"/>
    <n v="9.1999999999999993"/>
    <n v="2.9999999999999991"/>
    <n v="0.29999999999999993"/>
    <x v="2"/>
    <x v="2"/>
    <s v="NV"/>
  </r>
  <r>
    <s v="Feb"/>
    <n v="1021"/>
    <n v="1109"/>
    <s v="Chlorine Test Kit"/>
    <n v="3"/>
    <n v="8"/>
    <n v="5"/>
    <n v="0.5"/>
    <x v="1"/>
    <x v="1"/>
    <s v="CO"/>
  </r>
  <r>
    <s v="Feb"/>
    <n v="1022"/>
    <n v="2877"/>
    <s v="Net"/>
    <n v="11.4"/>
    <n v="16.3"/>
    <n v="4.9000000000000004"/>
    <n v="0.49000000000000005"/>
    <x v="2"/>
    <x v="2"/>
    <s v="UT"/>
  </r>
  <r>
    <s v="Feb"/>
    <n v="1023"/>
    <n v="1109"/>
    <s v="Chlorine Test Kit"/>
    <n v="3"/>
    <n v="8"/>
    <n v="5"/>
    <n v="0.5"/>
    <x v="3"/>
    <x v="3"/>
    <s v="NM"/>
  </r>
  <r>
    <s v="Feb"/>
    <n v="1024"/>
    <n v="9212"/>
    <s v="1 Gal Muratic Acid"/>
    <n v="4"/>
    <n v="7"/>
    <n v="3"/>
    <n v="0.30000000000000004"/>
    <x v="1"/>
    <x v="1"/>
    <s v="UT"/>
  </r>
  <r>
    <s v="Feb"/>
    <n v="1025"/>
    <n v="2877"/>
    <s v="Net"/>
    <n v="11.4"/>
    <n v="16.3"/>
    <n v="4.9000000000000004"/>
    <n v="0.49000000000000005"/>
    <x v="3"/>
    <x v="3"/>
    <s v="NV"/>
  </r>
  <r>
    <s v="Feb"/>
    <n v="1026"/>
    <n v="6119"/>
    <s v="Algea Killer 8 oz"/>
    <n v="9"/>
    <n v="14"/>
    <n v="5"/>
    <n v="0.5"/>
    <x v="3"/>
    <x v="3"/>
    <s v="NM"/>
  </r>
  <r>
    <s v="Feb"/>
    <n v="1027"/>
    <n v="6119"/>
    <s v="Algea Killer 8 oz"/>
    <n v="9"/>
    <n v="14"/>
    <n v="5"/>
    <n v="0.5"/>
    <x v="0"/>
    <x v="0"/>
    <s v="NV"/>
  </r>
  <r>
    <s v="Feb"/>
    <n v="1028"/>
    <n v="8722"/>
    <s v="Water Pump"/>
    <n v="344"/>
    <n v="502"/>
    <n v="158"/>
    <n v="31.6"/>
    <x v="0"/>
    <x v="0"/>
    <s v="AZ"/>
  </r>
  <r>
    <s v="Feb"/>
    <n v="1029"/>
    <n v="2499"/>
    <s v="8 ft Hose"/>
    <n v="6.2"/>
    <n v="9.1999999999999993"/>
    <n v="2.9999999999999991"/>
    <n v="0.29999999999999993"/>
    <x v="1"/>
    <x v="1"/>
    <s v="AZ"/>
  </r>
  <r>
    <s v="Feb"/>
    <n v="1030"/>
    <n v="4421"/>
    <s v="Skimmer"/>
    <n v="45"/>
    <n v="87"/>
    <n v="42"/>
    <n v="8.4"/>
    <x v="1"/>
    <x v="1"/>
    <s v="NV"/>
  </r>
  <r>
    <s v="Feb"/>
    <n v="1031"/>
    <n v="1109"/>
    <s v="Chlorine Test Kit"/>
    <n v="3"/>
    <n v="8"/>
    <n v="5"/>
    <n v="0.5"/>
    <x v="1"/>
    <x v="1"/>
    <s v="CA"/>
  </r>
  <r>
    <s v="Feb"/>
    <n v="1032"/>
    <n v="2877"/>
    <s v="Net"/>
    <n v="11.4"/>
    <n v="16.3"/>
    <n v="4.9000000000000004"/>
    <n v="0.49000000000000005"/>
    <x v="0"/>
    <x v="0"/>
    <s v="AZ"/>
  </r>
  <r>
    <s v="Feb"/>
    <n v="1033"/>
    <n v="9822"/>
    <s v="Pool Cover"/>
    <n v="58.3"/>
    <n v="98.4"/>
    <n v="40.100000000000009"/>
    <n v="8.0200000000000014"/>
    <x v="1"/>
    <x v="1"/>
    <s v="CA"/>
  </r>
  <r>
    <s v="Feb"/>
    <n v="1034"/>
    <n v="2877"/>
    <s v="Net"/>
    <n v="11.4"/>
    <n v="16.3"/>
    <n v="4.9000000000000004"/>
    <n v="0.49000000000000005"/>
    <x v="1"/>
    <x v="1"/>
    <s v="CO"/>
  </r>
  <r>
    <s v="Mar"/>
    <n v="1035"/>
    <n v="2499"/>
    <s v="8 ft Hose"/>
    <n v="6.2"/>
    <n v="9.1999999999999993"/>
    <n v="2.9999999999999991"/>
    <n v="0.29999999999999993"/>
    <x v="3"/>
    <x v="3"/>
    <s v="CA"/>
  </r>
  <r>
    <s v="Mar"/>
    <n v="1036"/>
    <n v="2499"/>
    <s v="8 ft Hose"/>
    <n v="6.2"/>
    <n v="9.1999999999999993"/>
    <n v="2.9999999999999991"/>
    <n v="0.29999999999999993"/>
    <x v="1"/>
    <x v="1"/>
    <s v="NV"/>
  </r>
  <r>
    <s v="Mar"/>
    <n v="1037"/>
    <n v="6622"/>
    <s v="5 Gal Chlorine"/>
    <n v="42"/>
    <n v="77"/>
    <n v="35"/>
    <n v="7"/>
    <x v="1"/>
    <x v="1"/>
    <s v="NV"/>
  </r>
  <r>
    <s v="Mar"/>
    <n v="1038"/>
    <n v="2499"/>
    <s v="8 ft Hose"/>
    <n v="6.2"/>
    <n v="9.1999999999999993"/>
    <n v="2.9999999999999991"/>
    <n v="0.29999999999999993"/>
    <x v="1"/>
    <x v="1"/>
    <s v="NV"/>
  </r>
  <r>
    <s v="Mar"/>
    <n v="1039"/>
    <n v="2877"/>
    <s v="Net"/>
    <n v="11.4"/>
    <n v="16.3"/>
    <n v="4.9000000000000004"/>
    <n v="0.49000000000000005"/>
    <x v="1"/>
    <x v="1"/>
    <s v="CA"/>
  </r>
  <r>
    <s v="Mar"/>
    <n v="1040"/>
    <n v="1109"/>
    <s v="Chlorine Test Kit"/>
    <n v="3"/>
    <n v="8"/>
    <n v="5"/>
    <n v="0.5"/>
    <x v="1"/>
    <x v="1"/>
    <s v="AZ"/>
  </r>
  <r>
    <s v="Mar"/>
    <n v="1041"/>
    <n v="2499"/>
    <s v="8 ft Hose"/>
    <n v="6.2"/>
    <n v="9.1999999999999993"/>
    <n v="2.9999999999999991"/>
    <n v="0.29999999999999993"/>
    <x v="0"/>
    <x v="0"/>
    <s v="NM"/>
  </r>
  <r>
    <s v="Mar"/>
    <n v="1042"/>
    <n v="8722"/>
    <s v="Water Pump"/>
    <n v="344"/>
    <n v="502"/>
    <n v="158"/>
    <n v="31.6"/>
    <x v="2"/>
    <x v="2"/>
    <s v="NM"/>
  </r>
  <r>
    <s v="Mar"/>
    <n v="1043"/>
    <n v="2242"/>
    <s v="AutoVac"/>
    <n v="60"/>
    <n v="124"/>
    <n v="64"/>
    <n v="12.8"/>
    <x v="2"/>
    <x v="2"/>
    <s v="CA"/>
  </r>
  <r>
    <s v="Mar"/>
    <n v="1044"/>
    <n v="2877"/>
    <s v="Net"/>
    <n v="11.4"/>
    <n v="16.3"/>
    <n v="4.9000000000000004"/>
    <n v="0.49000000000000005"/>
    <x v="2"/>
    <x v="2"/>
    <s v="CA"/>
  </r>
  <r>
    <s v="Mar"/>
    <n v="1045"/>
    <n v="8722"/>
    <s v="Water Pump"/>
    <n v="344"/>
    <n v="502"/>
    <n v="158"/>
    <n v="31.6"/>
    <x v="3"/>
    <x v="3"/>
    <s v="AZ"/>
  </r>
  <r>
    <s v="Mar"/>
    <n v="1046"/>
    <n v="6119"/>
    <s v="Algea Killer 8 oz"/>
    <n v="9"/>
    <n v="14"/>
    <n v="5"/>
    <n v="0.5"/>
    <x v="1"/>
    <x v="1"/>
    <s v="UT"/>
  </r>
  <r>
    <s v="Mar"/>
    <n v="1047"/>
    <n v="6622"/>
    <s v="5 Gal Chlorine"/>
    <n v="42"/>
    <n v="77"/>
    <n v="35"/>
    <n v="7"/>
    <x v="3"/>
    <x v="3"/>
    <s v="AZ"/>
  </r>
  <r>
    <s v="Mar"/>
    <n v="1048"/>
    <n v="8722"/>
    <s v="Water Pump"/>
    <n v="344"/>
    <n v="502"/>
    <n v="158"/>
    <n v="31.6"/>
    <x v="0"/>
    <x v="0"/>
    <s v="AZ"/>
  </r>
  <r>
    <s v="April"/>
    <n v="1049"/>
    <n v="2499"/>
    <s v="8 ft Hose"/>
    <n v="6.2"/>
    <n v="9.1999999999999993"/>
    <n v="2.9999999999999991"/>
    <n v="0.29999999999999993"/>
    <x v="0"/>
    <x v="0"/>
    <s v="CO"/>
  </r>
  <r>
    <s v="April"/>
    <n v="1050"/>
    <n v="2877"/>
    <s v="Net"/>
    <n v="11.4"/>
    <n v="16.3"/>
    <n v="4.9000000000000004"/>
    <n v="0.49000000000000005"/>
    <x v="0"/>
    <x v="0"/>
    <s v="AZ"/>
  </r>
  <r>
    <s v="April"/>
    <n v="1051"/>
    <n v="6119"/>
    <s v="Algea Killer 8 oz"/>
    <n v="9"/>
    <n v="14"/>
    <n v="5"/>
    <n v="0.5"/>
    <x v="2"/>
    <x v="2"/>
    <s v="UT"/>
  </r>
  <r>
    <s v="April"/>
    <n v="1052"/>
    <n v="6622"/>
    <s v="5 Gal Chlorine"/>
    <n v="42"/>
    <n v="77"/>
    <n v="35"/>
    <n v="7"/>
    <x v="2"/>
    <x v="2"/>
    <s v="AZ"/>
  </r>
  <r>
    <s v="April"/>
    <n v="1053"/>
    <n v="2242"/>
    <s v="AutoVac"/>
    <n v="60"/>
    <n v="124"/>
    <n v="64"/>
    <n v="12.8"/>
    <x v="0"/>
    <x v="0"/>
    <s v="CA"/>
  </r>
  <r>
    <s v="April"/>
    <n v="1054"/>
    <n v="4421"/>
    <s v="Skimmer"/>
    <n v="45"/>
    <n v="87"/>
    <n v="42"/>
    <n v="8.4"/>
    <x v="2"/>
    <x v="2"/>
    <s v="NV"/>
  </r>
  <r>
    <s v="April"/>
    <n v="1055"/>
    <n v="6119"/>
    <s v="Algea Killer 8 oz"/>
    <n v="9"/>
    <n v="14"/>
    <n v="5"/>
    <n v="0.5"/>
    <x v="1"/>
    <x v="1"/>
    <s v="NV"/>
  </r>
  <r>
    <s v="April"/>
    <n v="1056"/>
    <n v="1109"/>
    <s v="Chlorine Test Kit"/>
    <n v="3"/>
    <n v="8"/>
    <n v="5"/>
    <n v="0.5"/>
    <x v="2"/>
    <x v="2"/>
    <s v="CA"/>
  </r>
  <r>
    <s v="April"/>
    <n v="1057"/>
    <n v="2499"/>
    <s v="8 ft Hose"/>
    <n v="6.2"/>
    <n v="9.1999999999999993"/>
    <n v="2.9999999999999991"/>
    <n v="0.29999999999999993"/>
    <x v="1"/>
    <x v="1"/>
    <s v="CA"/>
  </r>
  <r>
    <s v="April"/>
    <n v="1058"/>
    <n v="6119"/>
    <s v="Algea Killer 8 oz"/>
    <n v="9"/>
    <n v="14"/>
    <n v="5"/>
    <n v="0.5"/>
    <x v="3"/>
    <x v="3"/>
    <s v="AZ"/>
  </r>
  <r>
    <s v="April"/>
    <n v="1059"/>
    <n v="2242"/>
    <s v="AutoVac"/>
    <n v="60"/>
    <n v="124"/>
    <n v="64"/>
    <n v="12.8"/>
    <x v="2"/>
    <x v="2"/>
    <s v="AZ"/>
  </r>
  <r>
    <s v="April"/>
    <n v="1060"/>
    <n v="6119"/>
    <s v="Algea Killer 8 oz"/>
    <n v="9"/>
    <n v="14"/>
    <n v="5"/>
    <n v="0.5"/>
    <x v="2"/>
    <x v="2"/>
    <s v="NV"/>
  </r>
  <r>
    <s v="May"/>
    <n v="1061"/>
    <n v="1109"/>
    <s v="Chlorine Test Kit"/>
    <n v="3"/>
    <n v="8"/>
    <n v="5"/>
    <n v="0.5"/>
    <x v="2"/>
    <x v="2"/>
    <s v="NV"/>
  </r>
  <r>
    <s v="May"/>
    <n v="1062"/>
    <n v="2499"/>
    <s v="8 ft Hose"/>
    <n v="6.2"/>
    <n v="9.1999999999999993"/>
    <n v="2.9999999999999991"/>
    <n v="0.29999999999999993"/>
    <x v="0"/>
    <x v="0"/>
    <s v="AZ"/>
  </r>
  <r>
    <s v="May"/>
    <n v="1063"/>
    <n v="1109"/>
    <s v="Chlorine Test Kit"/>
    <n v="3"/>
    <n v="8"/>
    <n v="5"/>
    <n v="0.5"/>
    <x v="2"/>
    <x v="2"/>
    <s v="CA"/>
  </r>
  <r>
    <s v="May"/>
    <n v="1064"/>
    <n v="2499"/>
    <s v="8 ft Hose"/>
    <n v="6.2"/>
    <n v="9.1999999999999993"/>
    <n v="2.9999999999999991"/>
    <n v="0.29999999999999993"/>
    <x v="3"/>
    <x v="3"/>
    <s v="AZ"/>
  </r>
  <r>
    <s v="May"/>
    <n v="1065"/>
    <n v="2499"/>
    <s v="8 ft Hose"/>
    <n v="6.2"/>
    <n v="9.1999999999999993"/>
    <n v="2.9999999999999991"/>
    <n v="0.29999999999999993"/>
    <x v="2"/>
    <x v="2"/>
    <s v="NM"/>
  </r>
  <r>
    <s v="May"/>
    <n v="1066"/>
    <n v="2877"/>
    <s v="Net"/>
    <n v="11.4"/>
    <n v="16.3"/>
    <n v="4.9000000000000004"/>
    <n v="0.49000000000000005"/>
    <x v="2"/>
    <x v="2"/>
    <s v="NV"/>
  </r>
  <r>
    <s v="May"/>
    <n v="1067"/>
    <n v="2877"/>
    <s v="Net"/>
    <n v="11.4"/>
    <n v="16.3"/>
    <n v="4.9000000000000004"/>
    <n v="0.49000000000000005"/>
    <x v="2"/>
    <x v="2"/>
    <s v="UT"/>
  </r>
  <r>
    <s v="May"/>
    <n v="1068"/>
    <n v="6119"/>
    <s v="Algea Killer 8 oz"/>
    <n v="9"/>
    <n v="14"/>
    <n v="5"/>
    <n v="0.5"/>
    <x v="1"/>
    <x v="1"/>
    <s v="CA"/>
  </r>
  <r>
    <s v="May"/>
    <n v="1069"/>
    <n v="1109"/>
    <s v="Chlorine Test Kit"/>
    <n v="3"/>
    <n v="8"/>
    <n v="5"/>
    <n v="0.5"/>
    <x v="2"/>
    <x v="2"/>
    <s v="AZ"/>
  </r>
  <r>
    <s v="May"/>
    <n v="1070"/>
    <n v="2499"/>
    <s v="8 ft Hose"/>
    <n v="6.2"/>
    <n v="9.1999999999999993"/>
    <n v="2.9999999999999991"/>
    <n v="0.29999999999999993"/>
    <x v="3"/>
    <x v="3"/>
    <s v="AZ"/>
  </r>
  <r>
    <s v="May"/>
    <n v="1071"/>
    <n v="1109"/>
    <s v="Chlorine Test Kit"/>
    <n v="3"/>
    <n v="8"/>
    <n v="5"/>
    <n v="0.5"/>
    <x v="0"/>
    <x v="0"/>
    <s v="AZ"/>
  </r>
  <r>
    <s v="May"/>
    <n v="1072"/>
    <n v="1109"/>
    <s v="Chlorine Test Kit"/>
    <n v="3"/>
    <n v="8"/>
    <n v="5"/>
    <n v="0.5"/>
    <x v="2"/>
    <x v="2"/>
    <s v="NV"/>
  </r>
  <r>
    <s v="May"/>
    <n v="1073"/>
    <n v="6622"/>
    <s v="5 Gal Chlorine"/>
    <n v="42"/>
    <n v="77"/>
    <n v="35"/>
    <n v="7"/>
    <x v="2"/>
    <x v="2"/>
    <s v="CA"/>
  </r>
  <r>
    <s v="May"/>
    <n v="1074"/>
    <n v="2877"/>
    <s v="Net"/>
    <n v="11.4"/>
    <n v="16.3"/>
    <n v="4.9000000000000004"/>
    <n v="0.49000000000000005"/>
    <x v="2"/>
    <x v="2"/>
    <s v="AZ"/>
  </r>
  <r>
    <s v="May"/>
    <n v="1075"/>
    <n v="1109"/>
    <s v="Chlorine Test Kit"/>
    <n v="3"/>
    <n v="8"/>
    <n v="5"/>
    <n v="0.5"/>
    <x v="3"/>
    <x v="3"/>
    <s v="CA"/>
  </r>
  <r>
    <s v="May"/>
    <n v="1076"/>
    <n v="1109"/>
    <s v="Chlorine Test Kit"/>
    <n v="3"/>
    <n v="8"/>
    <n v="5"/>
    <n v="0.5"/>
    <x v="1"/>
    <x v="1"/>
    <s v="AZ"/>
  </r>
  <r>
    <s v="May"/>
    <n v="1077"/>
    <n v="9822"/>
    <s v="Pool Cover"/>
    <n v="58.3"/>
    <n v="98.4"/>
    <n v="40.100000000000009"/>
    <n v="8.0200000000000014"/>
    <x v="3"/>
    <x v="3"/>
    <s v="AZ"/>
  </r>
  <r>
    <s v="May"/>
    <n v="1078"/>
    <n v="2877"/>
    <s v="Net"/>
    <n v="11.4"/>
    <n v="16.3"/>
    <n v="4.9000000000000004"/>
    <n v="0.49000000000000005"/>
    <x v="1"/>
    <x v="1"/>
    <s v="NV"/>
  </r>
  <r>
    <s v="June"/>
    <n v="1079"/>
    <n v="2877"/>
    <s v="Net"/>
    <n v="11.4"/>
    <n v="16.3"/>
    <n v="4.9000000000000004"/>
    <n v="0.49000000000000005"/>
    <x v="1"/>
    <x v="1"/>
    <s v="NM"/>
  </r>
  <r>
    <s v="June"/>
    <n v="1080"/>
    <n v="4421"/>
    <s v="Skimmer"/>
    <n v="45"/>
    <n v="87"/>
    <n v="42"/>
    <n v="8.4"/>
    <x v="2"/>
    <x v="2"/>
    <s v="CA"/>
  </r>
  <r>
    <s v="June"/>
    <n v="1081"/>
    <n v="6119"/>
    <s v="Algea Killer 8 oz"/>
    <n v="9"/>
    <n v="14"/>
    <n v="5"/>
    <n v="0.5"/>
    <x v="2"/>
    <x v="2"/>
    <s v="UT"/>
  </r>
  <r>
    <s v="June"/>
    <n v="1082"/>
    <n v="1109"/>
    <s v="Chlorine Test Kit"/>
    <n v="3"/>
    <n v="8"/>
    <n v="5"/>
    <n v="0.5"/>
    <x v="0"/>
    <x v="0"/>
    <s v="CA"/>
  </r>
  <r>
    <s v="June"/>
    <n v="1083"/>
    <n v="1109"/>
    <s v="Chlorine Test Kit"/>
    <n v="3"/>
    <n v="8"/>
    <n v="5"/>
    <n v="0.5"/>
    <x v="0"/>
    <x v="0"/>
    <s v="NV"/>
  </r>
  <r>
    <s v="June"/>
    <n v="1084"/>
    <n v="6119"/>
    <s v="Algea Killer 8 oz"/>
    <n v="9"/>
    <n v="14"/>
    <n v="5"/>
    <n v="0.5"/>
    <x v="0"/>
    <x v="0"/>
    <s v="AZ"/>
  </r>
  <r>
    <s v="June"/>
    <n v="1085"/>
    <n v="9822"/>
    <s v="Pool Cover"/>
    <n v="58.3"/>
    <n v="98.4"/>
    <n v="40.100000000000009"/>
    <n v="8.0200000000000014"/>
    <x v="2"/>
    <x v="2"/>
    <s v="NV"/>
  </r>
  <r>
    <s v="June"/>
    <n v="1086"/>
    <n v="1109"/>
    <s v="Chlorine Test Kit"/>
    <n v="3"/>
    <n v="8"/>
    <n v="5"/>
    <n v="0.5"/>
    <x v="3"/>
    <x v="3"/>
    <s v="AZ"/>
  </r>
  <r>
    <s v="June"/>
    <n v="1087"/>
    <n v="2499"/>
    <s v="8 ft Hose"/>
    <n v="6.2"/>
    <n v="9.1999999999999993"/>
    <n v="2.9999999999999991"/>
    <n v="0.29999999999999993"/>
    <x v="0"/>
    <x v="0"/>
    <s v="CA"/>
  </r>
  <r>
    <s v="June"/>
    <n v="1088"/>
    <n v="2499"/>
    <s v="8 ft Hose"/>
    <n v="6.2"/>
    <n v="9.1999999999999993"/>
    <n v="2.9999999999999991"/>
    <n v="0.29999999999999993"/>
    <x v="0"/>
    <x v="0"/>
    <s v="NM"/>
  </r>
  <r>
    <s v="June"/>
    <n v="1089"/>
    <n v="6119"/>
    <s v="Algea Killer 8 oz"/>
    <n v="9"/>
    <n v="14"/>
    <n v="5"/>
    <n v="0.5"/>
    <x v="2"/>
    <x v="2"/>
    <s v="NV"/>
  </r>
  <r>
    <s v="June"/>
    <n v="1090"/>
    <n v="2877"/>
    <s v="Net"/>
    <n v="11.4"/>
    <n v="16.3"/>
    <n v="4.9000000000000004"/>
    <n v="0.49000000000000005"/>
    <x v="0"/>
    <x v="0"/>
    <s v="CA"/>
  </r>
  <r>
    <s v="June"/>
    <n v="1091"/>
    <n v="2877"/>
    <s v="Net"/>
    <n v="11.4"/>
    <n v="16.3"/>
    <n v="4.9000000000000004"/>
    <n v="0.49000000000000005"/>
    <x v="3"/>
    <x v="3"/>
    <s v="NV"/>
  </r>
  <r>
    <s v="June"/>
    <n v="1092"/>
    <n v="2877"/>
    <s v="Net"/>
    <n v="11.4"/>
    <n v="16.3"/>
    <n v="4.9000000000000004"/>
    <n v="0.49000000000000005"/>
    <x v="2"/>
    <x v="2"/>
    <s v="CA"/>
  </r>
  <r>
    <s v="June"/>
    <n v="1093"/>
    <n v="6119"/>
    <s v="Algea Killer 8 oz"/>
    <n v="9"/>
    <n v="14"/>
    <n v="5"/>
    <n v="0.5"/>
    <x v="1"/>
    <x v="1"/>
    <s v="AZ"/>
  </r>
  <r>
    <s v="June"/>
    <n v="1094"/>
    <n v="6119"/>
    <s v="Algea Killer 8 oz"/>
    <n v="9"/>
    <n v="14"/>
    <n v="5"/>
    <n v="0.5"/>
    <x v="2"/>
    <x v="2"/>
    <s v="CA"/>
  </r>
  <r>
    <s v="June"/>
    <n v="1095"/>
    <n v="2499"/>
    <s v="8 ft Hose"/>
    <n v="6.2"/>
    <n v="9.1999999999999993"/>
    <n v="2.9999999999999991"/>
    <n v="0.29999999999999993"/>
    <x v="3"/>
    <x v="3"/>
    <s v="AZ"/>
  </r>
  <r>
    <s v="June"/>
    <n v="1096"/>
    <n v="6119"/>
    <s v="Algea Killer 8 oz"/>
    <n v="9"/>
    <n v="14"/>
    <n v="5"/>
    <n v="0.5"/>
    <x v="2"/>
    <x v="2"/>
    <s v="AZ"/>
  </r>
  <r>
    <s v="June"/>
    <n v="1097"/>
    <n v="9212"/>
    <s v="1 Gal Muratic Acid"/>
    <n v="4"/>
    <n v="7"/>
    <n v="3"/>
    <n v="0.30000000000000004"/>
    <x v="3"/>
    <x v="3"/>
    <s v="NV"/>
  </r>
  <r>
    <s v="June"/>
    <n v="1098"/>
    <n v="2877"/>
    <s v="Net"/>
    <n v="11.4"/>
    <n v="16.3"/>
    <n v="4.9000000000000004"/>
    <n v="0.49000000000000005"/>
    <x v="1"/>
    <x v="1"/>
    <s v="NM"/>
  </r>
  <r>
    <s v="July"/>
    <n v="1099"/>
    <n v="2877"/>
    <s v="Net"/>
    <n v="11.4"/>
    <n v="16.3"/>
    <n v="4.9000000000000004"/>
    <n v="0.49000000000000005"/>
    <x v="2"/>
    <x v="2"/>
    <s v="CA"/>
  </r>
  <r>
    <s v="July"/>
    <n v="1100"/>
    <n v="6119"/>
    <s v="Algea Killer 8 oz"/>
    <n v="9"/>
    <n v="14"/>
    <n v="5"/>
    <n v="0.5"/>
    <x v="0"/>
    <x v="0"/>
    <s v="UT"/>
  </r>
  <r>
    <s v="July"/>
    <n v="1101"/>
    <n v="2499"/>
    <s v="8 ft Hose"/>
    <n v="6.2"/>
    <n v="9.1999999999999993"/>
    <n v="2.9999999999999991"/>
    <n v="0.29999999999999993"/>
    <x v="2"/>
    <x v="2"/>
    <s v="CA"/>
  </r>
  <r>
    <s v="July"/>
    <n v="1102"/>
    <n v="2242"/>
    <s v="AutoVac"/>
    <n v="60"/>
    <n v="124"/>
    <n v="64"/>
    <n v="12.8"/>
    <x v="1"/>
    <x v="1"/>
    <s v="NV"/>
  </r>
  <r>
    <s v="July"/>
    <n v="1103"/>
    <n v="2877"/>
    <s v="Net"/>
    <n v="11.4"/>
    <n v="16.3"/>
    <n v="4.9000000000000004"/>
    <n v="0.49000000000000005"/>
    <x v="1"/>
    <x v="1"/>
    <s v="AZ"/>
  </r>
  <r>
    <s v="July"/>
    <n v="1104"/>
    <n v="2877"/>
    <s v="Net"/>
    <n v="11.4"/>
    <n v="16.3"/>
    <n v="4.9000000000000004"/>
    <n v="0.49000000000000005"/>
    <x v="2"/>
    <x v="2"/>
    <s v="NV"/>
  </r>
  <r>
    <s v="July"/>
    <n v="1105"/>
    <n v="2499"/>
    <s v="8 ft Hose"/>
    <n v="6.2"/>
    <n v="9.1999999999999993"/>
    <n v="2.9999999999999991"/>
    <n v="0.29999999999999993"/>
    <x v="1"/>
    <x v="1"/>
    <s v="AZ"/>
  </r>
  <r>
    <s v="July"/>
    <n v="1106"/>
    <n v="9822"/>
    <s v="Pool Cover"/>
    <n v="58.3"/>
    <n v="98.4"/>
    <n v="40.100000000000009"/>
    <n v="8.0200000000000014"/>
    <x v="1"/>
    <x v="1"/>
    <s v="CA"/>
  </r>
  <r>
    <s v="July"/>
    <n v="1107"/>
    <n v="1109"/>
    <s v="Chlorine Test Kit"/>
    <n v="3"/>
    <n v="8"/>
    <n v="5"/>
    <n v="0.5"/>
    <x v="3"/>
    <x v="3"/>
    <s v="NM"/>
  </r>
  <r>
    <s v="July"/>
    <n v="1108"/>
    <n v="9822"/>
    <s v="Pool Cover"/>
    <n v="58.3"/>
    <n v="98.4"/>
    <n v="40.100000000000009"/>
    <n v="8.0200000000000014"/>
    <x v="2"/>
    <x v="2"/>
    <s v="NV"/>
  </r>
  <r>
    <s v="July"/>
    <n v="1109"/>
    <n v="8722"/>
    <s v="Water Pump"/>
    <n v="344"/>
    <n v="502"/>
    <n v="158"/>
    <n v="31.6"/>
    <x v="1"/>
    <x v="1"/>
    <s v="CA"/>
  </r>
  <r>
    <s v="July"/>
    <n v="1110"/>
    <n v="8722"/>
    <s v="Water Pump"/>
    <n v="344"/>
    <n v="502"/>
    <n v="158"/>
    <n v="31.6"/>
    <x v="3"/>
    <x v="3"/>
    <s v="NV"/>
  </r>
  <r>
    <s v="July"/>
    <n v="1111"/>
    <n v="6622"/>
    <s v="5 Gal Chlorine"/>
    <n v="42"/>
    <n v="77"/>
    <n v="35"/>
    <n v="7"/>
    <x v="3"/>
    <x v="3"/>
    <s v="CA"/>
  </r>
  <r>
    <s v="July"/>
    <n v="1112"/>
    <n v="6622"/>
    <s v="5 Gal Chlorine"/>
    <n v="42"/>
    <n v="77"/>
    <n v="35"/>
    <n v="7"/>
    <x v="2"/>
    <x v="2"/>
    <s v="AZ"/>
  </r>
  <r>
    <s v="July"/>
    <n v="1113"/>
    <n v="9822"/>
    <s v="Pool Cover"/>
    <n v="58.3"/>
    <n v="98.4"/>
    <n v="40.100000000000009"/>
    <n v="8.0200000000000014"/>
    <x v="0"/>
    <x v="0"/>
    <s v="CA"/>
  </r>
  <r>
    <s v="July"/>
    <n v="1114"/>
    <n v="2242"/>
    <s v="AutoVac"/>
    <n v="60"/>
    <n v="124"/>
    <n v="64"/>
    <n v="12.8"/>
    <x v="1"/>
    <x v="1"/>
    <s v="AZ"/>
  </r>
  <r>
    <s v="July"/>
    <n v="1115"/>
    <n v="8722"/>
    <s v="Water Pump"/>
    <n v="344"/>
    <n v="502"/>
    <n v="158"/>
    <n v="31.6"/>
    <x v="0"/>
    <x v="0"/>
    <s v="AZ"/>
  </r>
  <r>
    <s v="July"/>
    <n v="1116"/>
    <n v="6622"/>
    <s v="5 Gal Chlorine"/>
    <n v="42"/>
    <n v="77"/>
    <n v="35"/>
    <n v="7"/>
    <x v="2"/>
    <x v="2"/>
    <s v="NV"/>
  </r>
  <r>
    <s v="July"/>
    <n v="1117"/>
    <n v="8722"/>
    <s v="Water Pump"/>
    <n v="344"/>
    <n v="502"/>
    <n v="158"/>
    <n v="31.6"/>
    <x v="3"/>
    <x v="3"/>
    <s v="NM"/>
  </r>
  <r>
    <s v="July"/>
    <n v="1118"/>
    <n v="9822"/>
    <s v="Pool Cover"/>
    <n v="58.3"/>
    <n v="98.4"/>
    <n v="40.100000000000009"/>
    <n v="8.0200000000000014"/>
    <x v="1"/>
    <x v="1"/>
    <s v="CA"/>
  </r>
  <r>
    <s v="July"/>
    <n v="1119"/>
    <n v="2242"/>
    <s v="AutoVac"/>
    <n v="60"/>
    <n v="124"/>
    <n v="64"/>
    <n v="12.8"/>
    <x v="0"/>
    <x v="0"/>
    <s v="UT"/>
  </r>
  <r>
    <s v="July"/>
    <n v="1120"/>
    <n v="2242"/>
    <s v="AutoVac"/>
    <n v="60"/>
    <n v="124"/>
    <n v="64"/>
    <n v="12.8"/>
    <x v="2"/>
    <x v="2"/>
    <s v="CA"/>
  </r>
  <r>
    <s v="July"/>
    <n v="1121"/>
    <n v="4421"/>
    <s v="Skimmer"/>
    <n v="45"/>
    <n v="87"/>
    <n v="42"/>
    <n v="8.4"/>
    <x v="2"/>
    <x v="2"/>
    <s v="NV"/>
  </r>
  <r>
    <s v="July"/>
    <n v="1122"/>
    <n v="8722"/>
    <s v="Water Pump"/>
    <n v="344"/>
    <n v="502"/>
    <n v="158"/>
    <n v="31.6"/>
    <x v="2"/>
    <x v="2"/>
    <s v="AZ"/>
  </r>
  <r>
    <s v="July"/>
    <n v="1123"/>
    <n v="9822"/>
    <s v="Pool Cover"/>
    <n v="58.3"/>
    <n v="98.4"/>
    <n v="40.100000000000009"/>
    <n v="8.0200000000000014"/>
    <x v="2"/>
    <x v="2"/>
    <s v="NV"/>
  </r>
  <r>
    <s v="July"/>
    <n v="1124"/>
    <n v="4421"/>
    <s v="Skimmer"/>
    <n v="45"/>
    <n v="87"/>
    <n v="42"/>
    <n v="8.4"/>
    <x v="2"/>
    <x v="2"/>
    <s v="AZ"/>
  </r>
  <r>
    <s v="Aug"/>
    <n v="1125"/>
    <n v="2242"/>
    <s v="AutoVac"/>
    <n v="60"/>
    <n v="124"/>
    <n v="64"/>
    <n v="12.8"/>
    <x v="2"/>
    <x v="2"/>
    <s v="CA"/>
  </r>
  <r>
    <s v="Aug"/>
    <n v="1126"/>
    <n v="9212"/>
    <s v="1 Gal Muratic Acid"/>
    <n v="4"/>
    <n v="7"/>
    <n v="3"/>
    <n v="0.30000000000000004"/>
    <x v="2"/>
    <x v="2"/>
    <s v="NM"/>
  </r>
  <r>
    <s v="Aug"/>
    <n v="1127"/>
    <n v="8722"/>
    <s v="Water Pump"/>
    <n v="344"/>
    <n v="502"/>
    <n v="158"/>
    <n v="31.6"/>
    <x v="0"/>
    <x v="0"/>
    <s v="NV"/>
  </r>
  <r>
    <s v="Aug"/>
    <n v="1128"/>
    <n v="6622"/>
    <s v="5 Gal Chlorine"/>
    <n v="42"/>
    <n v="77"/>
    <n v="35"/>
    <n v="7"/>
    <x v="1"/>
    <x v="1"/>
    <s v="CA"/>
  </r>
  <r>
    <s v="Aug"/>
    <n v="1129"/>
    <n v="9822"/>
    <s v="Pool Cover"/>
    <n v="58.3"/>
    <n v="98.4"/>
    <n v="40.100000000000009"/>
    <n v="8.0200000000000014"/>
    <x v="3"/>
    <x v="3"/>
    <s v="NV"/>
  </r>
  <r>
    <s v="Aug"/>
    <n v="1130"/>
    <n v="4421"/>
    <s v="Skimmer"/>
    <n v="45"/>
    <n v="87"/>
    <n v="42"/>
    <n v="8.4"/>
    <x v="3"/>
    <x v="3"/>
    <s v="CA"/>
  </r>
  <r>
    <s v="Aug"/>
    <n v="1131"/>
    <n v="9212"/>
    <s v="1 Gal Muratic Acid"/>
    <n v="4"/>
    <n v="7"/>
    <n v="3"/>
    <n v="0.30000000000000004"/>
    <x v="3"/>
    <x v="3"/>
    <s v="AZ"/>
  </r>
  <r>
    <s v="Aug"/>
    <n v="1132"/>
    <n v="9212"/>
    <s v="1 Gal Muratic Acid"/>
    <n v="4"/>
    <n v="7"/>
    <n v="3"/>
    <n v="0.30000000000000004"/>
    <x v="3"/>
    <x v="3"/>
    <s v="CA"/>
  </r>
  <r>
    <s v="Aug"/>
    <n v="1133"/>
    <n v="9822"/>
    <s v="Pool Cover"/>
    <n v="58.3"/>
    <n v="98.4"/>
    <n v="40.100000000000009"/>
    <n v="8.0200000000000014"/>
    <x v="0"/>
    <x v="0"/>
    <s v="AZ"/>
  </r>
  <r>
    <s v="Aug"/>
    <n v="1134"/>
    <n v="9822"/>
    <s v="Pool Cover"/>
    <n v="58.3"/>
    <n v="98.4"/>
    <n v="40.100000000000009"/>
    <n v="8.0200000000000014"/>
    <x v="2"/>
    <x v="2"/>
    <s v="AZ"/>
  </r>
  <r>
    <s v="Aug"/>
    <n v="1135"/>
    <n v="8722"/>
    <s v="Water Pump"/>
    <n v="344"/>
    <n v="502"/>
    <n v="158"/>
    <n v="31.6"/>
    <x v="0"/>
    <x v="0"/>
    <s v="NV"/>
  </r>
  <r>
    <s v="Aug"/>
    <n v="1136"/>
    <n v="2242"/>
    <s v="AutoVac"/>
    <n v="60"/>
    <n v="124"/>
    <n v="64"/>
    <n v="12.8"/>
    <x v="2"/>
    <x v="2"/>
    <s v="NM"/>
  </r>
  <r>
    <s v="Aug"/>
    <n v="1137"/>
    <n v="9822"/>
    <s v="Pool Cover"/>
    <n v="58.3"/>
    <n v="98.4"/>
    <n v="40.100000000000009"/>
    <n v="8.0200000000000014"/>
    <x v="1"/>
    <x v="1"/>
    <s v="CA"/>
  </r>
  <r>
    <s v="Aug"/>
    <n v="1138"/>
    <n v="8722"/>
    <s v="Water Pump"/>
    <n v="344"/>
    <n v="502"/>
    <n v="158"/>
    <n v="31.6"/>
    <x v="0"/>
    <x v="0"/>
    <s v="UT"/>
  </r>
  <r>
    <s v="Aug"/>
    <n v="1139"/>
    <n v="4421"/>
    <s v="Skimmer"/>
    <n v="45"/>
    <n v="87"/>
    <n v="42"/>
    <n v="8.4"/>
    <x v="2"/>
    <x v="2"/>
    <s v="CA"/>
  </r>
  <r>
    <s v="Aug"/>
    <n v="1140"/>
    <n v="4421"/>
    <s v="Skimmer"/>
    <n v="45"/>
    <n v="87"/>
    <n v="42"/>
    <n v="8.4"/>
    <x v="1"/>
    <x v="1"/>
    <s v="NV"/>
  </r>
  <r>
    <s v="Aug"/>
    <n v="1141"/>
    <n v="9212"/>
    <s v="1 Gal Muratic Acid"/>
    <n v="4"/>
    <n v="7"/>
    <n v="3"/>
    <n v="0.30000000000000004"/>
    <x v="1"/>
    <x v="1"/>
    <s v="AZ"/>
  </r>
  <r>
    <s v="Sept"/>
    <n v="1142"/>
    <n v="2242"/>
    <s v="AutoVac"/>
    <n v="60"/>
    <n v="124"/>
    <n v="64"/>
    <n v="12.8"/>
    <x v="1"/>
    <x v="1"/>
    <s v="NV"/>
  </r>
  <r>
    <s v="Sept"/>
    <n v="1143"/>
    <n v="9822"/>
    <s v="Pool Cover"/>
    <n v="58.3"/>
    <n v="98.4"/>
    <n v="40.100000000000009"/>
    <n v="8.0200000000000014"/>
    <x v="3"/>
    <x v="3"/>
    <s v="AZ"/>
  </r>
  <r>
    <s v="Sept"/>
    <n v="1144"/>
    <n v="2242"/>
    <s v="AutoVac"/>
    <n v="60"/>
    <n v="124"/>
    <n v="64"/>
    <n v="12.8"/>
    <x v="3"/>
    <x v="3"/>
    <s v="CA"/>
  </r>
  <r>
    <s v="Sept"/>
    <n v="1145"/>
    <n v="4421"/>
    <s v="Skimmer"/>
    <n v="45"/>
    <n v="87"/>
    <n v="42"/>
    <n v="8.4"/>
    <x v="3"/>
    <x v="3"/>
    <s v="NM"/>
  </r>
  <r>
    <s v="Sept"/>
    <n v="1146"/>
    <n v="8722"/>
    <s v="Water Pump"/>
    <n v="344"/>
    <n v="502"/>
    <n v="158"/>
    <n v="31.6"/>
    <x v="3"/>
    <x v="3"/>
    <s v="NV"/>
  </r>
  <r>
    <s v="Sept"/>
    <n v="1147"/>
    <n v="9822"/>
    <s v="Pool Cover"/>
    <n v="58.3"/>
    <n v="98.4"/>
    <n v="40.100000000000009"/>
    <n v="8.0200000000000014"/>
    <x v="0"/>
    <x v="0"/>
    <s v="CA"/>
  </r>
  <r>
    <s v="Sept"/>
    <n v="1148"/>
    <n v="9212"/>
    <s v="1 Gal Muratic Acid"/>
    <n v="4"/>
    <n v="7"/>
    <n v="3"/>
    <n v="0.30000000000000004"/>
    <x v="2"/>
    <x v="2"/>
    <s v="AZ"/>
  </r>
  <r>
    <s v="Sept"/>
    <n v="1149"/>
    <n v="8722"/>
    <s v="Water Pump"/>
    <n v="344"/>
    <n v="502"/>
    <n v="158"/>
    <n v="31.6"/>
    <x v="0"/>
    <x v="0"/>
    <s v="AZ"/>
  </r>
  <r>
    <s v="Oct"/>
    <n v="1150"/>
    <n v="2242"/>
    <s v="AutoVac"/>
    <n v="60"/>
    <n v="124"/>
    <n v="64"/>
    <n v="12.8"/>
    <x v="2"/>
    <x v="2"/>
    <s v="UT"/>
  </r>
  <r>
    <s v="Oct"/>
    <n v="1151"/>
    <n v="2242"/>
    <s v="AutoVac"/>
    <n v="60"/>
    <n v="124"/>
    <n v="64"/>
    <n v="12.8"/>
    <x v="1"/>
    <x v="1"/>
    <s v="CA"/>
  </r>
  <r>
    <s v="Oct"/>
    <n v="1152"/>
    <n v="4421"/>
    <s v="Skimmer"/>
    <n v="45"/>
    <n v="87"/>
    <n v="42"/>
    <n v="8.4"/>
    <x v="0"/>
    <x v="0"/>
    <s v="NV"/>
  </r>
  <r>
    <s v="Oct"/>
    <n v="1153"/>
    <n v="8722"/>
    <s v="Water Pump"/>
    <n v="344"/>
    <n v="502"/>
    <n v="158"/>
    <n v="31.6"/>
    <x v="2"/>
    <x v="2"/>
    <s v="AZ"/>
  </r>
  <r>
    <s v="Oct"/>
    <n v="1154"/>
    <n v="9822"/>
    <s v="Pool Cover"/>
    <n v="58.3"/>
    <n v="98.4"/>
    <n v="40.100000000000009"/>
    <n v="8.0200000000000014"/>
    <x v="1"/>
    <x v="1"/>
    <s v="NV"/>
  </r>
  <r>
    <s v="Oct"/>
    <n v="1155"/>
    <n v="4421"/>
    <s v="Skimmer"/>
    <n v="45"/>
    <n v="87"/>
    <n v="42"/>
    <n v="8.4"/>
    <x v="2"/>
    <x v="2"/>
    <s v="AZ"/>
  </r>
  <r>
    <s v="Oct"/>
    <n v="1156"/>
    <n v="2242"/>
    <s v="AutoVac"/>
    <n v="60"/>
    <n v="124"/>
    <n v="64"/>
    <n v="12.8"/>
    <x v="2"/>
    <x v="2"/>
    <s v="CA"/>
  </r>
  <r>
    <s v="Oct"/>
    <n v="1157"/>
    <n v="9212"/>
    <s v="1 Gal Muratic Acid"/>
    <n v="4"/>
    <n v="7"/>
    <n v="3"/>
    <n v="0.30000000000000004"/>
    <x v="2"/>
    <x v="2"/>
    <s v="NM"/>
  </r>
  <r>
    <s v="Nov"/>
    <n v="1158"/>
    <n v="8722"/>
    <s v="Water Pump"/>
    <n v="344"/>
    <n v="502"/>
    <n v="158"/>
    <n v="31.6"/>
    <x v="0"/>
    <x v="0"/>
    <s v="NV"/>
  </r>
  <r>
    <s v="Nov"/>
    <n v="1159"/>
    <n v="6622"/>
    <s v="5 Gal Chlorine"/>
    <n v="42"/>
    <n v="77"/>
    <n v="35"/>
    <n v="7"/>
    <x v="2"/>
    <x v="2"/>
    <s v="CA"/>
  </r>
  <r>
    <s v="Nov"/>
    <n v="1160"/>
    <n v="9822"/>
    <s v="Pool Cover"/>
    <n v="58.3"/>
    <n v="98.4"/>
    <n v="40.100000000000009"/>
    <n v="8.0200000000000014"/>
    <x v="3"/>
    <x v="3"/>
    <s v="NV"/>
  </r>
  <r>
    <s v="Nov"/>
    <n v="1161"/>
    <n v="4421"/>
    <s v="Skimmer"/>
    <n v="45"/>
    <n v="87"/>
    <n v="42"/>
    <n v="8.4"/>
    <x v="1"/>
    <x v="1"/>
    <s v="CA"/>
  </r>
  <r>
    <s v="Nov"/>
    <n v="1162"/>
    <n v="9212"/>
    <s v="1 Gal Muratic Acid"/>
    <n v="4"/>
    <n v="7"/>
    <n v="3"/>
    <n v="0.30000000000000004"/>
    <x v="0"/>
    <x v="0"/>
    <s v="AZ"/>
  </r>
  <r>
    <s v="Nov"/>
    <n v="1163"/>
    <n v="9212"/>
    <s v="1 Gal Muratic Acid"/>
    <n v="4"/>
    <n v="7"/>
    <n v="3"/>
    <n v="0.30000000000000004"/>
    <x v="2"/>
    <x v="2"/>
    <s v="CA"/>
  </r>
  <r>
    <s v="Nov"/>
    <n v="1164"/>
    <n v="9822"/>
    <s v="Pool Cover"/>
    <n v="58.3"/>
    <n v="98.4"/>
    <n v="40.100000000000009"/>
    <n v="8.0200000000000014"/>
    <x v="2"/>
    <x v="2"/>
    <s v="AZ"/>
  </r>
  <r>
    <s v="Nov"/>
    <n v="1165"/>
    <n v="9822"/>
    <s v="Pool Cover"/>
    <n v="58.3"/>
    <n v="98.4"/>
    <n v="40.100000000000009"/>
    <n v="8.0200000000000014"/>
    <x v="2"/>
    <x v="2"/>
    <s v="AZ"/>
  </r>
  <r>
    <s v="Nov"/>
    <n v="1166"/>
    <n v="8722"/>
    <s v="Water Pump"/>
    <n v="344"/>
    <n v="502"/>
    <n v="158"/>
    <n v="31.6"/>
    <x v="2"/>
    <x v="2"/>
    <s v="NV"/>
  </r>
  <r>
    <s v="Dec"/>
    <n v="1167"/>
    <n v="2242"/>
    <s v="AutoVac"/>
    <n v="60"/>
    <n v="124"/>
    <n v="64"/>
    <n v="12.8"/>
    <x v="2"/>
    <x v="2"/>
    <s v="NM"/>
  </r>
  <r>
    <s v="Dec"/>
    <n v="1168"/>
    <n v="9822"/>
    <s v="Pool Cover"/>
    <n v="58.3"/>
    <n v="98.4"/>
    <n v="40.100000000000009"/>
    <n v="8.0200000000000014"/>
    <x v="2"/>
    <x v="2"/>
    <s v="CA"/>
  </r>
  <r>
    <s v="Dec"/>
    <n v="1169"/>
    <n v="8722"/>
    <s v="Water Pump"/>
    <n v="344"/>
    <n v="502"/>
    <n v="158"/>
    <n v="31.6"/>
    <x v="2"/>
    <x v="2"/>
    <s v="UT"/>
  </r>
  <r>
    <s v="Dec"/>
    <n v="1170"/>
    <n v="4421"/>
    <s v="Skimmer"/>
    <n v="45"/>
    <n v="87"/>
    <n v="42"/>
    <n v="8.4"/>
    <x v="0"/>
    <x v="0"/>
    <s v="CA"/>
  </r>
  <r>
    <s v="Dec"/>
    <n v="1171"/>
    <n v="4421"/>
    <s v="Skimmer"/>
    <n v="45"/>
    <n v="87"/>
    <n v="42"/>
    <n v="8.4"/>
    <x v="1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240.3777777777777"/>
    <s v="Black"/>
    <x v="0"/>
    <n v="50000"/>
    <s v="Y"/>
    <s v="FD06MTGBLA001"/>
  </r>
  <r>
    <s v="FD06MTG002"/>
    <s v="FD"/>
    <s v="Ford"/>
    <s v="MTG"/>
    <s v="Mustang"/>
    <s v="06"/>
    <n v="18"/>
    <n v="44974.8"/>
    <n v="2498.6000000000004"/>
    <s v="White"/>
    <x v="1"/>
    <n v="50000"/>
    <s v="Y"/>
    <s v="FD06MTGWHI002"/>
  </r>
  <r>
    <s v="FD08MTG003"/>
    <s v="FD"/>
    <s v="Ford"/>
    <s v="MTG"/>
    <s v="Mustang"/>
    <s v="08"/>
    <n v="16"/>
    <n v="44946.5"/>
    <n v="2809.15625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347.4250000000002"/>
    <s v="Black"/>
    <x v="3"/>
    <n v="50000"/>
    <s v="Y"/>
    <s v="FD08MTGBLA004"/>
  </r>
  <r>
    <s v="FD08MTG005"/>
    <s v="FD"/>
    <s v="Ford"/>
    <s v="MTG"/>
    <s v="Mustang"/>
    <s v="08"/>
    <n v="16"/>
    <n v="36438.5"/>
    <n v="2277.40625"/>
    <s v="White"/>
    <x v="0"/>
    <n v="50000"/>
    <s v="Y"/>
    <s v="FD08MTGWHI005"/>
  </r>
  <r>
    <s v="FD06FCS006"/>
    <s v="FD"/>
    <s v="Ford"/>
    <s v="FCS"/>
    <s v="Focus"/>
    <s v="06"/>
    <n v="18"/>
    <n v="46311.4"/>
    <n v="2572.8555555555558"/>
    <s v="Green"/>
    <x v="4"/>
    <n v="75000"/>
    <s v="Y"/>
    <s v="FD06FCSGRE006"/>
  </r>
  <r>
    <s v="FD06FCS007"/>
    <s v="FD"/>
    <s v="Ford"/>
    <s v="FCS"/>
    <s v="Focus"/>
    <s v="06"/>
    <n v="18"/>
    <n v="52229.5"/>
    <n v="2901.6388888888887"/>
    <s v="Green"/>
    <x v="2"/>
    <n v="75000"/>
    <s v="Y"/>
    <s v="FD06FCSGRE007"/>
  </r>
  <r>
    <s v="FD09FCS008"/>
    <s v="FD"/>
    <s v="Ford"/>
    <s v="FCS"/>
    <s v="Focus"/>
    <s v="09"/>
    <n v="15"/>
    <n v="35137"/>
    <n v="2342.4666666666667"/>
    <s v="Black"/>
    <x v="5"/>
    <n v="75000"/>
    <s v="Y"/>
    <s v="FD09FCSBLA008"/>
  </r>
  <r>
    <s v="FD13FCS009"/>
    <s v="FD"/>
    <s v="Ford"/>
    <s v="FCS"/>
    <s v="Focus"/>
    <s v="13"/>
    <n v="11"/>
    <n v="27637.1"/>
    <n v="2512.4636363636364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503.1636363636362"/>
    <s v="White"/>
    <x v="6"/>
    <n v="75000"/>
    <s v="Y"/>
    <s v="FD13FCSWHI010"/>
  </r>
  <r>
    <s v="FD12FCS011"/>
    <s v="FD"/>
    <s v="Ford"/>
    <s v="FCS"/>
    <s v="Focus"/>
    <s v="12"/>
    <n v="12"/>
    <n v="19341.7"/>
    <n v="1611.8083333333334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2047.4181818181817"/>
    <s v="Black"/>
    <x v="8"/>
    <n v="75000"/>
    <s v="Y"/>
    <s v="FD13FCSBLA012"/>
  </r>
  <r>
    <s v="FD13FCS013"/>
    <s v="FD"/>
    <s v="Ford"/>
    <s v="FCS"/>
    <s v="Focus"/>
    <s v="13"/>
    <n v="11"/>
    <n v="13682.9"/>
    <n v="1243.8999999999999"/>
    <s v="Black"/>
    <x v="9"/>
    <n v="75000"/>
    <s v="Y"/>
    <s v="FD13FCSBLA013"/>
  </r>
  <r>
    <s v="GM09CMR014"/>
    <s v="GM"/>
    <s v="Grand Motors"/>
    <s v="CMR"/>
    <s v="Camero"/>
    <s v="09"/>
    <n v="15"/>
    <n v="28464.799999999999"/>
    <n v="1897.6533333333332"/>
    <s v="White"/>
    <x v="10"/>
    <n v="100000"/>
    <s v="Y"/>
    <s v="GM09CMRWHI014"/>
  </r>
  <r>
    <s v="GM12CMR015"/>
    <s v="GM"/>
    <s v="Grand Motors"/>
    <s v="CMR"/>
    <s v="Camero"/>
    <s v="12"/>
    <n v="12"/>
    <n v="19421.099999999999"/>
    <n v="1618.425"/>
    <s v="Black"/>
    <x v="11"/>
    <n v="100000"/>
    <s v="Y"/>
    <s v="GM12CMRBLA015"/>
  </r>
  <r>
    <s v="GM14CMR016"/>
    <s v="GM"/>
    <s v="Grand Motors"/>
    <s v="CMR"/>
    <s v="Camero"/>
    <s v="14"/>
    <n v="10"/>
    <n v="14289.6"/>
    <n v="1428.96"/>
    <s v="White"/>
    <x v="12"/>
    <n v="100000"/>
    <s v="Y"/>
    <s v="GM14CMRWHI016"/>
  </r>
  <r>
    <s v="GM10SLV017"/>
    <s v="GM"/>
    <s v="Grand Motors"/>
    <s v="SLV"/>
    <s v="Silverado"/>
    <s v="10"/>
    <n v="14"/>
    <n v="31144.400000000001"/>
    <n v="2224.6"/>
    <s v="Black"/>
    <x v="13"/>
    <n v="100000"/>
    <s v="Y"/>
    <s v="GM10SLVBLA017"/>
  </r>
  <r>
    <s v="GM98SLV018"/>
    <s v="GM"/>
    <s v="Grand Motors"/>
    <s v="SLV"/>
    <s v="Silverado"/>
    <s v="98"/>
    <n v="26"/>
    <n v="83162.7"/>
    <n v="3198.5653846153846"/>
    <s v="Black"/>
    <x v="10"/>
    <n v="100000"/>
    <s v="Y"/>
    <s v="GM98SLVBLA018"/>
  </r>
  <r>
    <s v="GM00SLV019"/>
    <s v="GM"/>
    <s v="Grand Motors"/>
    <s v="SLV"/>
    <s v="Silverado"/>
    <s v="00"/>
    <n v="24"/>
    <n v="80685.8"/>
    <n v="3361.9083333333333"/>
    <s v="Blue"/>
    <x v="8"/>
    <n v="100000"/>
    <s v="Y"/>
    <s v="GM00SLVBLU019"/>
  </r>
  <r>
    <s v="TY96CAM020"/>
    <s v="TY"/>
    <s v="Toyota"/>
    <s v="CAM"/>
    <s v="Camrey"/>
    <s v="96"/>
    <n v="28"/>
    <n v="114660.6"/>
    <n v="4095.0214285714287"/>
    <s v="Green"/>
    <x v="14"/>
    <n v="100000"/>
    <s v="N"/>
    <s v="TY96CAMGRE020"/>
  </r>
  <r>
    <s v="TY98CAM021"/>
    <s v="TY"/>
    <s v="Toyota"/>
    <s v="CAM"/>
    <s v="Camrey"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s v="Camrey"/>
    <s v="00"/>
    <n v="24"/>
    <n v="85928"/>
    <n v="3580.3333333333335"/>
    <s v="Green"/>
    <x v="4"/>
    <n v="100000"/>
    <s v="Y"/>
    <s v="TY00CAMGRE022"/>
  </r>
  <r>
    <s v="TY02CAM023"/>
    <s v="TY"/>
    <s v="Toyota"/>
    <s v="CAM"/>
    <s v="Camrey"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s v="Camrey"/>
    <s v="09"/>
    <n v="15"/>
    <n v="48114.2"/>
    <n v="3207.6133333333332"/>
    <s v="White"/>
    <x v="5"/>
    <n v="100000"/>
    <s v="Y"/>
    <s v="TY09CAMWHI024"/>
  </r>
  <r>
    <s v="TY02COR025"/>
    <s v="TY"/>
    <s v="Toyota"/>
    <s v="COR"/>
    <s v="Corola"/>
    <s v="02"/>
    <n v="22"/>
    <n v="64467.4"/>
    <n v="2930.3363636363638"/>
    <s v="Red"/>
    <x v="16"/>
    <n v="100000"/>
    <s v="Y"/>
    <s v="TY02CORRED025"/>
  </r>
  <r>
    <s v="TY03COR026"/>
    <s v="TY"/>
    <s v="Toyota"/>
    <s v="COR"/>
    <s v="Corola"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s v="Corola"/>
    <s v="14"/>
    <n v="10"/>
    <n v="17556.3"/>
    <n v="1755.6299999999999"/>
    <s v="Blue"/>
    <x v="6"/>
    <n v="100000"/>
    <s v="Y"/>
    <s v="TY14CORBLU027"/>
  </r>
  <r>
    <s v="TY12COR028"/>
    <s v="TY"/>
    <s v="Toyota"/>
    <s v="COR"/>
    <s v="Corola"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s v="Camrey"/>
    <s v="12"/>
    <n v="12"/>
    <n v="22128.2"/>
    <n v="1844.0166666666667"/>
    <s v="Blue"/>
    <x v="14"/>
    <n v="100000"/>
    <s v="Y"/>
    <s v="TY12CAMBLU029"/>
  </r>
  <r>
    <s v="HO99CIV030"/>
    <s v="HO"/>
    <s v="Honda"/>
    <s v="CIV"/>
    <s v="Civic"/>
    <s v="99"/>
    <n v="25"/>
    <n v="82374"/>
    <n v="3294.96"/>
    <s v="White"/>
    <x v="9"/>
    <n v="75000"/>
    <s v="N"/>
    <s v="HO99CIVWHI030"/>
  </r>
  <r>
    <s v="HO01CIV031"/>
    <s v="HO"/>
    <s v="Honda"/>
    <s v="CIV"/>
    <s v="Civic"/>
    <s v="01"/>
    <n v="23"/>
    <n v="69891.899999999994"/>
    <n v="3038.7782608695647"/>
    <s v="Blue"/>
    <x v="3"/>
    <n v="75000"/>
    <s v="Y"/>
    <s v="HO01CIVBLU031"/>
  </r>
  <r>
    <s v="HO10CIV032"/>
    <s v="HO"/>
    <s v="Honda"/>
    <s v="CIV"/>
    <s v="Civic"/>
    <s v="10"/>
    <n v="14"/>
    <n v="22573"/>
    <n v="1612.3571428571429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91.2285714285713"/>
    <s v="Black"/>
    <x v="15"/>
    <n v="75000"/>
    <s v="Y"/>
    <s v="HO10CIVBLA033"/>
  </r>
  <r>
    <s v="HO11CIV034"/>
    <s v="HO"/>
    <s v="Honda"/>
    <s v="CIV"/>
    <s v="Civic"/>
    <s v="11"/>
    <n v="13"/>
    <n v="30555.3"/>
    <n v="2350.4076923076923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2042.7666666666667"/>
    <s v="Black"/>
    <x v="13"/>
    <n v="75000"/>
    <s v="Y"/>
    <s v="HO12CIVBLA035"/>
  </r>
  <r>
    <s v="HO13CIV036"/>
    <s v="HO"/>
    <s v="Honda"/>
    <s v="CIV"/>
    <s v="Civic"/>
    <s v="13"/>
    <n v="11"/>
    <n v="13867.6"/>
    <n v="1260.6909090909091"/>
    <s v="Black"/>
    <x v="14"/>
    <n v="75000"/>
    <s v="Y"/>
    <s v="HO13CIVBLA036"/>
  </r>
  <r>
    <s v="HO05ODY037"/>
    <s v="HO"/>
    <s v="Honda"/>
    <s v="ODY"/>
    <s v="Odyssey"/>
    <s v="05"/>
    <n v="19"/>
    <n v="60389.5"/>
    <n v="3178.3947368421054"/>
    <s v="White"/>
    <x v="5"/>
    <n v="100000"/>
    <s v="Y"/>
    <s v="HO05ODYWHI037"/>
  </r>
  <r>
    <s v="HO07ODY038"/>
    <s v="HO"/>
    <s v="Honda"/>
    <s v="ODY"/>
    <s v="Odyssey"/>
    <s v="07"/>
    <n v="17"/>
    <n v="50854.1"/>
    <n v="2991.4176470588236"/>
    <s v="Black"/>
    <x v="15"/>
    <n v="100000"/>
    <s v="Y"/>
    <s v="HO07ODYBLA038"/>
  </r>
  <r>
    <s v="HO08ODY039"/>
    <s v="HO"/>
    <s v="Honda"/>
    <s v="ODY"/>
    <s v="Odyssey"/>
    <s v="08"/>
    <n v="16"/>
    <n v="42504.6"/>
    <n v="2656.5374999999999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85.1695652173912"/>
    <s v="Black"/>
    <x v="0"/>
    <n v="100000"/>
    <s v="Y"/>
    <s v="HO01ODYBLA040"/>
  </r>
  <r>
    <s v="HO14ODY041"/>
    <s v="HO"/>
    <s v="Honda"/>
    <s v="ODY"/>
    <s v="Odyssey"/>
    <s v="14"/>
    <n v="10"/>
    <n v="3708.1"/>
    <n v="370.81"/>
    <s v="Black"/>
    <x v="1"/>
    <n v="100000"/>
    <s v="Y"/>
    <s v="HO14ODYBLA041"/>
  </r>
  <r>
    <s v="CR04PTC042"/>
    <s v="CR"/>
    <s v="Chrysler"/>
    <s v="PTC"/>
    <s v="PT Cruiser"/>
    <s v="04"/>
    <n v="20"/>
    <n v="64542"/>
    <n v="3227.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74.9529411764706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107.2461538461539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76.8240000000001"/>
    <s v="Green"/>
    <x v="13"/>
    <n v="75000"/>
    <s v="N"/>
    <s v="CR99CARGRE045"/>
  </r>
  <r>
    <s v="CR00CAR046"/>
    <s v="CR"/>
    <s v="Chrysler"/>
    <s v="CAR"/>
    <s v="Caravan"/>
    <s v="00"/>
    <n v="24"/>
    <n v="77243.100000000006"/>
    <n v="3218.4625000000001"/>
    <s v="Black"/>
    <x v="3"/>
    <n v="75000"/>
    <s v="N"/>
    <s v="CR00CARBLA046"/>
  </r>
  <r>
    <s v="CR04CAR047"/>
    <s v="CR"/>
    <s v="Chrysler"/>
    <s v="CAR"/>
    <s v="Caravan"/>
    <s v="04"/>
    <n v="20"/>
    <n v="72527.199999999997"/>
    <n v="3626.3599999999997"/>
    <s v="White"/>
    <x v="11"/>
    <n v="75000"/>
    <s v="Y"/>
    <s v="CR04CARWHI047"/>
  </r>
  <r>
    <s v="CR04CAR048"/>
    <s v="CR"/>
    <s v="Chrysler"/>
    <s v="CAR"/>
    <s v="Caravan"/>
    <s v="04"/>
    <n v="20"/>
    <n v="52699.4"/>
    <n v="2634.9700000000003"/>
    <s v="Red"/>
    <x v="11"/>
    <n v="75000"/>
    <s v="Y"/>
    <s v="CR04CARRED048"/>
  </r>
  <r>
    <s v="HY11ELA049"/>
    <s v="HY"/>
    <s v="Hyundai"/>
    <s v="ELA"/>
    <s v="Elantra"/>
    <s v="11"/>
    <n v="13"/>
    <n v="29102.3"/>
    <n v="2238.6384615384613"/>
    <s v="Black"/>
    <x v="12"/>
    <n v="100000"/>
    <s v="Y"/>
    <s v="HY11ELABLA049"/>
  </r>
  <r>
    <s v="HY12ELA050"/>
    <s v="HY"/>
    <s v="Hyundai"/>
    <s v="ELA"/>
    <s v="Elantra"/>
    <s v="12"/>
    <n v="12"/>
    <n v="22282"/>
    <n v="1856.8333333333333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838.5363636363638"/>
    <s v="Black"/>
    <x v="6"/>
    <n v="100000"/>
    <s v="Y"/>
    <s v="HY13ELABLA051"/>
  </r>
  <r>
    <s v="HY13ELA052"/>
    <s v="HY"/>
    <s v="Hyundai"/>
    <s v="ELA"/>
    <s v="Elantra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515E0-9E9C-461E-866A-D51D211D6D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7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3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A1BA7-F524-4E67-9F34-455B53C8E63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D7D6-2D71-4876-A594-DB27CA9C18F1}">
  <dimension ref="A1:AD25"/>
  <sheetViews>
    <sheetView tabSelected="1" zoomScale="70" zoomScaleNormal="70" workbookViewId="0">
      <selection activeCell="G44" sqref="G44"/>
    </sheetView>
  </sheetViews>
  <sheetFormatPr defaultRowHeight="15" x14ac:dyDescent="0.25"/>
  <cols>
    <col min="1" max="3" width="18.28515625" customWidth="1"/>
    <col min="4" max="30" width="14.28515625" customWidth="1"/>
  </cols>
  <sheetData>
    <row r="1" spans="1:30" x14ac:dyDescent="0.25">
      <c r="A1" t="s">
        <v>0</v>
      </c>
      <c r="C1" t="s">
        <v>44</v>
      </c>
    </row>
    <row r="2" spans="1:30" x14ac:dyDescent="0.25">
      <c r="D2" s="27" t="s">
        <v>4</v>
      </c>
      <c r="E2" s="27"/>
      <c r="F2" s="27"/>
      <c r="G2" s="27"/>
      <c r="H2" s="27"/>
      <c r="I2" s="27" t="s">
        <v>45</v>
      </c>
      <c r="J2" s="27"/>
      <c r="K2" s="27"/>
      <c r="L2" s="27"/>
      <c r="M2" s="27"/>
      <c r="N2" s="27" t="s">
        <v>5</v>
      </c>
      <c r="O2" s="27"/>
      <c r="P2" s="27"/>
      <c r="Q2" s="27"/>
      <c r="R2" s="27"/>
      <c r="S2" s="27" t="s">
        <v>46</v>
      </c>
      <c r="T2" s="27"/>
      <c r="U2" s="27"/>
      <c r="V2" s="27"/>
      <c r="W2" s="27"/>
      <c r="X2" s="27" t="s">
        <v>43</v>
      </c>
      <c r="Y2" s="27"/>
      <c r="Z2" s="27"/>
      <c r="AA2" s="27"/>
      <c r="AB2" s="27"/>
      <c r="AD2" t="s">
        <v>47</v>
      </c>
    </row>
    <row r="3" spans="1:30" x14ac:dyDescent="0.25">
      <c r="A3" s="15" t="s">
        <v>1</v>
      </c>
      <c r="B3" s="15" t="s">
        <v>2</v>
      </c>
      <c r="C3" s="17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  <c r="AC3" s="14"/>
      <c r="AD3" s="14"/>
    </row>
    <row r="4" spans="1:30" x14ac:dyDescent="0.25">
      <c r="A4" s="16" t="s">
        <v>6</v>
      </c>
      <c r="B4" s="16" t="s">
        <v>7</v>
      </c>
      <c r="C4" s="18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 D4-40, 0)</f>
        <v>1</v>
      </c>
      <c r="J4" s="7">
        <f>IF(E4&gt;40, E4-40, 0)</f>
        <v>2</v>
      </c>
      <c r="K4" s="7">
        <f t="shared" ref="J4:M19" si="5">IF(F4&gt;40, F4-40, 0)</f>
        <v>0</v>
      </c>
      <c r="L4" s="7">
        <f t="shared" si="5"/>
        <v>0</v>
      </c>
      <c r="M4" s="7">
        <f t="shared" si="5"/>
        <v>6</v>
      </c>
      <c r="N4" s="9">
        <f>$C4*D4</f>
        <v>651.9</v>
      </c>
      <c r="O4" s="9">
        <f t="shared" ref="O4:R19" si="6">$C4*E4</f>
        <v>667.80000000000007</v>
      </c>
      <c r="P4" s="9">
        <f t="shared" si="6"/>
        <v>620.1</v>
      </c>
      <c r="Q4" s="9">
        <f t="shared" si="6"/>
        <v>477</v>
      </c>
      <c r="R4" s="9">
        <f t="shared" si="6"/>
        <v>731.4</v>
      </c>
      <c r="S4" s="11">
        <f>0.5*$C4*I4</f>
        <v>7.95</v>
      </c>
      <c r="T4" s="11">
        <f t="shared" ref="T4:W19" si="7">0.5*$C4*J4</f>
        <v>15.9</v>
      </c>
      <c r="U4" s="11">
        <f t="shared" si="7"/>
        <v>0</v>
      </c>
      <c r="V4" s="11">
        <f t="shared" si="7"/>
        <v>0</v>
      </c>
      <c r="W4" s="11">
        <f t="shared" si="7"/>
        <v>47.7</v>
      </c>
      <c r="X4" s="13">
        <f>N4+S4</f>
        <v>659.85</v>
      </c>
      <c r="Y4" s="13">
        <f t="shared" ref="Y4:AB19" si="8">O4+T4</f>
        <v>683.7</v>
      </c>
      <c r="Z4" s="13">
        <f t="shared" si="8"/>
        <v>620.1</v>
      </c>
      <c r="AA4" s="13">
        <f t="shared" si="8"/>
        <v>477</v>
      </c>
      <c r="AB4" s="13">
        <f t="shared" si="8"/>
        <v>779.1</v>
      </c>
      <c r="AC4" s="1"/>
      <c r="AD4" s="1">
        <f>SUM(X4:AB4)</f>
        <v>3219.75</v>
      </c>
    </row>
    <row r="5" spans="1:30" x14ac:dyDescent="0.25">
      <c r="A5" s="16" t="s">
        <v>8</v>
      </c>
      <c r="B5" s="16" t="s">
        <v>9</v>
      </c>
      <c r="C5" s="18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20" si="9">IF(D5&gt;40, D5-40, 0)</f>
        <v>2</v>
      </c>
      <c r="J5" s="7">
        <f t="shared" si="5"/>
        <v>1</v>
      </c>
      <c r="K5" s="7">
        <f t="shared" si="5"/>
        <v>0</v>
      </c>
      <c r="L5" s="7">
        <f t="shared" si="5"/>
        <v>0</v>
      </c>
      <c r="M5" s="7">
        <f t="shared" si="5"/>
        <v>4</v>
      </c>
      <c r="N5" s="9">
        <f t="shared" ref="N5:N20" si="10">$C5*D5</f>
        <v>420</v>
      </c>
      <c r="O5" s="9">
        <f t="shared" si="6"/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 t="shared" ref="S5:S20" si="11">0.5*$C5*I5</f>
        <v>10</v>
      </c>
      <c r="T5" s="11">
        <f t="shared" si="7"/>
        <v>5</v>
      </c>
      <c r="U5" s="11">
        <f t="shared" si="7"/>
        <v>0</v>
      </c>
      <c r="V5" s="11">
        <f t="shared" si="7"/>
        <v>0</v>
      </c>
      <c r="W5" s="11">
        <f t="shared" si="7"/>
        <v>20</v>
      </c>
      <c r="X5" s="13">
        <f t="shared" ref="X5:X20" si="12">N5+S5</f>
        <v>430</v>
      </c>
      <c r="Y5" s="13">
        <f t="shared" si="8"/>
        <v>415</v>
      </c>
      <c r="Z5" s="13">
        <f t="shared" si="8"/>
        <v>400</v>
      </c>
      <c r="AA5" s="13">
        <f t="shared" si="8"/>
        <v>380</v>
      </c>
      <c r="AB5" s="13">
        <f t="shared" si="8"/>
        <v>460</v>
      </c>
      <c r="AC5" s="1"/>
      <c r="AD5" s="1">
        <f t="shared" ref="AD5:AD20" si="13">SUM(X5:AB5)</f>
        <v>2085</v>
      </c>
    </row>
    <row r="6" spans="1:30" x14ac:dyDescent="0.25">
      <c r="A6" s="16" t="s">
        <v>10</v>
      </c>
      <c r="B6" s="16" t="s">
        <v>11</v>
      </c>
      <c r="C6" s="18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9"/>
        <v>9</v>
      </c>
      <c r="J6" s="7">
        <f t="shared" si="5"/>
        <v>0</v>
      </c>
      <c r="K6" s="7">
        <f t="shared" si="5"/>
        <v>0</v>
      </c>
      <c r="L6" s="7">
        <f t="shared" si="5"/>
        <v>0</v>
      </c>
      <c r="M6" s="7">
        <f t="shared" si="5"/>
        <v>0</v>
      </c>
      <c r="N6" s="9">
        <f t="shared" si="10"/>
        <v>1082.9000000000001</v>
      </c>
      <c r="O6" s="9">
        <f t="shared" si="6"/>
        <v>884</v>
      </c>
      <c r="P6" s="9">
        <f t="shared" si="6"/>
        <v>729.30000000000007</v>
      </c>
      <c r="Q6" s="9">
        <f t="shared" si="6"/>
        <v>442</v>
      </c>
      <c r="R6" s="9">
        <f t="shared" si="6"/>
        <v>397.8</v>
      </c>
      <c r="S6" s="11">
        <f t="shared" si="11"/>
        <v>99.45</v>
      </c>
      <c r="T6" s="11">
        <f t="shared" si="7"/>
        <v>0</v>
      </c>
      <c r="U6" s="11">
        <f t="shared" si="7"/>
        <v>0</v>
      </c>
      <c r="V6" s="11">
        <f t="shared" si="7"/>
        <v>0</v>
      </c>
      <c r="W6" s="11">
        <f t="shared" si="7"/>
        <v>0</v>
      </c>
      <c r="X6" s="13">
        <f t="shared" si="12"/>
        <v>1182.3500000000001</v>
      </c>
      <c r="Y6" s="13">
        <f t="shared" si="8"/>
        <v>884</v>
      </c>
      <c r="Z6" s="13">
        <f t="shared" si="8"/>
        <v>729.30000000000007</v>
      </c>
      <c r="AA6" s="13">
        <f t="shared" si="8"/>
        <v>442</v>
      </c>
      <c r="AB6" s="13">
        <f t="shared" si="8"/>
        <v>397.8</v>
      </c>
      <c r="AC6" s="1"/>
      <c r="AD6" s="1">
        <f t="shared" si="13"/>
        <v>3635.4500000000007</v>
      </c>
    </row>
    <row r="7" spans="1:30" x14ac:dyDescent="0.25">
      <c r="A7" s="16" t="s">
        <v>12</v>
      </c>
      <c r="B7" s="16" t="s">
        <v>13</v>
      </c>
      <c r="C7" s="18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9"/>
        <v>1</v>
      </c>
      <c r="J7" s="7">
        <f t="shared" si="5"/>
        <v>10</v>
      </c>
      <c r="K7" s="7">
        <f t="shared" si="5"/>
        <v>7</v>
      </c>
      <c r="L7" s="7">
        <f t="shared" si="5"/>
        <v>0</v>
      </c>
      <c r="M7" s="7">
        <f t="shared" si="5"/>
        <v>0</v>
      </c>
      <c r="N7" s="9">
        <f t="shared" si="10"/>
        <v>783.1</v>
      </c>
      <c r="O7" s="9">
        <f t="shared" si="6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1"/>
        <v>9.5500000000000007</v>
      </c>
      <c r="T7" s="11">
        <f t="shared" si="7"/>
        <v>95.5</v>
      </c>
      <c r="U7" s="11">
        <f t="shared" si="7"/>
        <v>66.850000000000009</v>
      </c>
      <c r="V7" s="11">
        <f t="shared" si="7"/>
        <v>0</v>
      </c>
      <c r="W7" s="11">
        <f t="shared" si="7"/>
        <v>0</v>
      </c>
      <c r="X7" s="13">
        <f t="shared" si="12"/>
        <v>792.65</v>
      </c>
      <c r="Y7" s="13">
        <f t="shared" si="8"/>
        <v>1050.5</v>
      </c>
      <c r="Z7" s="13">
        <f t="shared" si="8"/>
        <v>964.55000000000007</v>
      </c>
      <c r="AA7" s="13">
        <f t="shared" si="8"/>
        <v>573</v>
      </c>
      <c r="AB7" s="13">
        <f t="shared" si="8"/>
        <v>744.90000000000009</v>
      </c>
      <c r="AC7" s="1"/>
      <c r="AD7" s="1">
        <f t="shared" si="13"/>
        <v>4125.6000000000004</v>
      </c>
    </row>
    <row r="8" spans="1:30" x14ac:dyDescent="0.25">
      <c r="A8" s="16" t="s">
        <v>14</v>
      </c>
      <c r="B8" s="16" t="s">
        <v>15</v>
      </c>
      <c r="C8" s="18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9"/>
        <v>0</v>
      </c>
      <c r="J8" s="7">
        <f t="shared" si="5"/>
        <v>12</v>
      </c>
      <c r="K8" s="7">
        <f t="shared" si="5"/>
        <v>2</v>
      </c>
      <c r="L8" s="7">
        <f t="shared" si="5"/>
        <v>0</v>
      </c>
      <c r="M8" s="7">
        <f t="shared" si="5"/>
        <v>0</v>
      </c>
      <c r="N8" s="9">
        <f t="shared" si="10"/>
        <v>269.10000000000002</v>
      </c>
      <c r="O8" s="9">
        <f t="shared" si="6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1"/>
        <v>0</v>
      </c>
      <c r="T8" s="11">
        <f t="shared" si="7"/>
        <v>41.400000000000006</v>
      </c>
      <c r="U8" s="11">
        <f t="shared" si="7"/>
        <v>6.9</v>
      </c>
      <c r="V8" s="11">
        <f t="shared" si="7"/>
        <v>0</v>
      </c>
      <c r="W8" s="11">
        <f t="shared" si="7"/>
        <v>0</v>
      </c>
      <c r="X8" s="13">
        <f t="shared" si="12"/>
        <v>269.10000000000002</v>
      </c>
      <c r="Y8" s="13">
        <f t="shared" si="8"/>
        <v>400.20000000000005</v>
      </c>
      <c r="Z8" s="13">
        <f t="shared" si="8"/>
        <v>296.7</v>
      </c>
      <c r="AA8" s="13">
        <f t="shared" si="8"/>
        <v>276</v>
      </c>
      <c r="AB8" s="13">
        <f t="shared" si="8"/>
        <v>276</v>
      </c>
      <c r="AC8" s="1"/>
      <c r="AD8" s="1">
        <f t="shared" si="13"/>
        <v>1518</v>
      </c>
    </row>
    <row r="9" spans="1:30" x14ac:dyDescent="0.25">
      <c r="A9" s="16" t="s">
        <v>16</v>
      </c>
      <c r="B9" s="16" t="s">
        <v>17</v>
      </c>
      <c r="C9" s="18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9"/>
        <v>4</v>
      </c>
      <c r="J9" s="7">
        <f t="shared" si="5"/>
        <v>11</v>
      </c>
      <c r="K9" s="7">
        <f t="shared" si="5"/>
        <v>2</v>
      </c>
      <c r="L9" s="7">
        <f t="shared" si="5"/>
        <v>0</v>
      </c>
      <c r="M9" s="7">
        <f t="shared" si="5"/>
        <v>0</v>
      </c>
      <c r="N9" s="9">
        <f t="shared" si="10"/>
        <v>624.79999999999995</v>
      </c>
      <c r="O9" s="9">
        <f t="shared" si="6"/>
        <v>724.19999999999993</v>
      </c>
      <c r="P9" s="9">
        <f t="shared" si="6"/>
        <v>596.4</v>
      </c>
      <c r="Q9" s="9">
        <f t="shared" si="6"/>
        <v>568</v>
      </c>
      <c r="R9" s="9">
        <f t="shared" si="6"/>
        <v>284</v>
      </c>
      <c r="S9" s="11">
        <f t="shared" si="11"/>
        <v>28.4</v>
      </c>
      <c r="T9" s="11">
        <f t="shared" si="7"/>
        <v>78.099999999999994</v>
      </c>
      <c r="U9" s="11">
        <f t="shared" si="7"/>
        <v>14.2</v>
      </c>
      <c r="V9" s="11">
        <f t="shared" si="7"/>
        <v>0</v>
      </c>
      <c r="W9" s="11">
        <f t="shared" si="7"/>
        <v>0</v>
      </c>
      <c r="X9" s="13">
        <f t="shared" si="12"/>
        <v>653.19999999999993</v>
      </c>
      <c r="Y9" s="13">
        <f t="shared" si="8"/>
        <v>802.3</v>
      </c>
      <c r="Z9" s="13">
        <f t="shared" si="8"/>
        <v>610.6</v>
      </c>
      <c r="AA9" s="13">
        <f t="shared" si="8"/>
        <v>568</v>
      </c>
      <c r="AB9" s="13">
        <f t="shared" si="8"/>
        <v>284</v>
      </c>
      <c r="AC9" s="1"/>
      <c r="AD9" s="1">
        <f t="shared" si="13"/>
        <v>2918.1</v>
      </c>
    </row>
    <row r="10" spans="1:30" x14ac:dyDescent="0.25">
      <c r="A10" s="16" t="s">
        <v>18</v>
      </c>
      <c r="B10" s="16" t="s">
        <v>19</v>
      </c>
      <c r="C10" s="18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9"/>
        <v>15</v>
      </c>
      <c r="J10" s="7">
        <f t="shared" si="5"/>
        <v>20</v>
      </c>
      <c r="K10" s="7">
        <f t="shared" si="5"/>
        <v>5</v>
      </c>
      <c r="L10" s="7">
        <f t="shared" si="5"/>
        <v>0</v>
      </c>
      <c r="M10" s="7">
        <f t="shared" si="5"/>
        <v>9</v>
      </c>
      <c r="N10" s="9">
        <f t="shared" si="10"/>
        <v>990</v>
      </c>
      <c r="O10" s="9">
        <f t="shared" si="6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1"/>
        <v>135</v>
      </c>
      <c r="T10" s="11">
        <f t="shared" si="7"/>
        <v>180</v>
      </c>
      <c r="U10" s="11">
        <f t="shared" si="7"/>
        <v>45</v>
      </c>
      <c r="V10" s="11">
        <f t="shared" si="7"/>
        <v>0</v>
      </c>
      <c r="W10" s="11">
        <f>0.5*$C10*M10</f>
        <v>81</v>
      </c>
      <c r="X10" s="13">
        <f t="shared" si="12"/>
        <v>1125</v>
      </c>
      <c r="Y10" s="13">
        <f t="shared" si="8"/>
        <v>1260</v>
      </c>
      <c r="Z10" s="13">
        <f t="shared" si="8"/>
        <v>855</v>
      </c>
      <c r="AA10" s="13">
        <f t="shared" si="8"/>
        <v>720</v>
      </c>
      <c r="AB10" s="13">
        <f t="shared" si="8"/>
        <v>963</v>
      </c>
      <c r="AC10" s="1"/>
      <c r="AD10" s="1">
        <f t="shared" si="13"/>
        <v>4923</v>
      </c>
    </row>
    <row r="11" spans="1:30" x14ac:dyDescent="0.25">
      <c r="A11" s="16" t="s">
        <v>20</v>
      </c>
      <c r="B11" s="16" t="s">
        <v>21</v>
      </c>
      <c r="C11" s="18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9"/>
        <v>0</v>
      </c>
      <c r="J11" s="7">
        <f t="shared" si="5"/>
        <v>0</v>
      </c>
      <c r="K11" s="7">
        <f t="shared" si="5"/>
        <v>14</v>
      </c>
      <c r="L11" s="7">
        <f t="shared" si="5"/>
        <v>0</v>
      </c>
      <c r="M11" s="7">
        <f t="shared" si="5"/>
        <v>0</v>
      </c>
      <c r="N11" s="9">
        <f t="shared" si="10"/>
        <v>577.5</v>
      </c>
      <c r="O11" s="9">
        <f t="shared" si="6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1"/>
        <v>0</v>
      </c>
      <c r="T11" s="11">
        <f t="shared" si="7"/>
        <v>0</v>
      </c>
      <c r="U11" s="11">
        <f t="shared" si="7"/>
        <v>122.5</v>
      </c>
      <c r="V11" s="11">
        <f t="shared" si="7"/>
        <v>0</v>
      </c>
      <c r="W11" s="11">
        <f t="shared" si="7"/>
        <v>0</v>
      </c>
      <c r="X11" s="13">
        <f t="shared" si="12"/>
        <v>577.5</v>
      </c>
      <c r="Y11" s="13">
        <f t="shared" si="8"/>
        <v>385</v>
      </c>
      <c r="Z11" s="13">
        <f t="shared" si="8"/>
        <v>1067.5</v>
      </c>
      <c r="AA11" s="13">
        <f t="shared" si="8"/>
        <v>700</v>
      </c>
      <c r="AB11" s="13">
        <f t="shared" si="8"/>
        <v>350</v>
      </c>
      <c r="AC11" s="1"/>
      <c r="AD11" s="1">
        <f t="shared" si="13"/>
        <v>3080</v>
      </c>
    </row>
    <row r="12" spans="1:30" x14ac:dyDescent="0.25">
      <c r="A12" s="16" t="s">
        <v>22</v>
      </c>
      <c r="B12" s="16" t="s">
        <v>23</v>
      </c>
      <c r="C12" s="18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9"/>
        <v>0</v>
      </c>
      <c r="J12" s="7">
        <f t="shared" si="5"/>
        <v>0</v>
      </c>
      <c r="K12" s="7">
        <f t="shared" si="5"/>
        <v>2</v>
      </c>
      <c r="L12" s="7">
        <f t="shared" si="5"/>
        <v>0</v>
      </c>
      <c r="M12" s="7">
        <f t="shared" si="5"/>
        <v>0</v>
      </c>
      <c r="N12" s="9">
        <f t="shared" si="10"/>
        <v>426.29999999999995</v>
      </c>
      <c r="O12" s="9">
        <f t="shared" si="6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1"/>
        <v>0</v>
      </c>
      <c r="T12" s="11">
        <f t="shared" si="7"/>
        <v>0</v>
      </c>
      <c r="U12" s="11">
        <f t="shared" si="7"/>
        <v>14.7</v>
      </c>
      <c r="V12" s="11">
        <f t="shared" si="7"/>
        <v>0</v>
      </c>
      <c r="W12" s="11">
        <f t="shared" si="7"/>
        <v>0</v>
      </c>
      <c r="X12" s="13">
        <f t="shared" si="12"/>
        <v>426.29999999999995</v>
      </c>
      <c r="Y12" s="13">
        <f t="shared" si="8"/>
        <v>588</v>
      </c>
      <c r="Z12" s="13">
        <f t="shared" si="8"/>
        <v>632.1</v>
      </c>
      <c r="AA12" s="13">
        <f t="shared" si="8"/>
        <v>588</v>
      </c>
      <c r="AB12" s="13">
        <f t="shared" si="8"/>
        <v>588</v>
      </c>
      <c r="AC12" s="1"/>
      <c r="AD12" s="1">
        <f t="shared" si="13"/>
        <v>2822.4</v>
      </c>
    </row>
    <row r="13" spans="1:30" x14ac:dyDescent="0.25">
      <c r="A13" s="16" t="s">
        <v>24</v>
      </c>
      <c r="B13" s="16" t="s">
        <v>25</v>
      </c>
      <c r="C13" s="18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9"/>
        <v>0</v>
      </c>
      <c r="J13" s="7">
        <f t="shared" si="5"/>
        <v>0</v>
      </c>
      <c r="K13" s="7">
        <f t="shared" si="5"/>
        <v>2</v>
      </c>
      <c r="L13" s="7">
        <f t="shared" si="5"/>
        <v>0</v>
      </c>
      <c r="M13" s="7">
        <f t="shared" si="5"/>
        <v>0</v>
      </c>
      <c r="N13" s="9">
        <f t="shared" si="10"/>
        <v>556</v>
      </c>
      <c r="O13" s="9">
        <f t="shared" si="6"/>
        <v>556</v>
      </c>
      <c r="P13" s="9">
        <f t="shared" si="6"/>
        <v>583.80000000000007</v>
      </c>
      <c r="Q13" s="9">
        <f>$C13*G13</f>
        <v>556</v>
      </c>
      <c r="R13" s="9">
        <f t="shared" si="6"/>
        <v>556</v>
      </c>
      <c r="S13" s="11">
        <f t="shared" si="11"/>
        <v>0</v>
      </c>
      <c r="T13" s="11">
        <f t="shared" si="7"/>
        <v>0</v>
      </c>
      <c r="U13" s="11">
        <f t="shared" si="7"/>
        <v>13.9</v>
      </c>
      <c r="V13" s="11">
        <f t="shared" si="7"/>
        <v>0</v>
      </c>
      <c r="W13" s="11">
        <f t="shared" si="7"/>
        <v>0</v>
      </c>
      <c r="X13" s="13">
        <f t="shared" si="12"/>
        <v>556</v>
      </c>
      <c r="Y13" s="13">
        <f t="shared" si="8"/>
        <v>556</v>
      </c>
      <c r="Z13" s="13">
        <f t="shared" si="8"/>
        <v>597.70000000000005</v>
      </c>
      <c r="AA13" s="13">
        <f t="shared" si="8"/>
        <v>556</v>
      </c>
      <c r="AB13" s="13">
        <f t="shared" si="8"/>
        <v>556</v>
      </c>
      <c r="AC13" s="1"/>
      <c r="AD13" s="1">
        <f t="shared" si="13"/>
        <v>2821.7</v>
      </c>
    </row>
    <row r="14" spans="1:30" x14ac:dyDescent="0.25">
      <c r="A14" s="16" t="s">
        <v>26</v>
      </c>
      <c r="B14" s="16" t="s">
        <v>27</v>
      </c>
      <c r="C14" s="18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9"/>
        <v>0</v>
      </c>
      <c r="J14" s="7">
        <f t="shared" si="5"/>
        <v>0</v>
      </c>
      <c r="K14" s="7">
        <f t="shared" si="5"/>
        <v>2</v>
      </c>
      <c r="L14" s="7">
        <f t="shared" si="5"/>
        <v>0</v>
      </c>
      <c r="M14" s="7">
        <f t="shared" si="5"/>
        <v>0</v>
      </c>
      <c r="N14" s="9">
        <f t="shared" si="10"/>
        <v>448</v>
      </c>
      <c r="O14" s="9">
        <f t="shared" si="6"/>
        <v>448</v>
      </c>
      <c r="P14" s="9">
        <f t="shared" si="6"/>
        <v>470.4</v>
      </c>
      <c r="Q14" s="9">
        <f t="shared" si="6"/>
        <v>436.79999999999995</v>
      </c>
      <c r="R14" s="9">
        <f>$C14*H14</f>
        <v>448</v>
      </c>
      <c r="S14" s="11">
        <f t="shared" si="11"/>
        <v>0</v>
      </c>
      <c r="T14" s="11">
        <f t="shared" si="7"/>
        <v>0</v>
      </c>
      <c r="U14" s="11">
        <f t="shared" si="7"/>
        <v>11.2</v>
      </c>
      <c r="V14" s="11">
        <f t="shared" si="7"/>
        <v>0</v>
      </c>
      <c r="W14" s="11">
        <f t="shared" si="7"/>
        <v>0</v>
      </c>
      <c r="X14" s="13">
        <f t="shared" si="12"/>
        <v>448</v>
      </c>
      <c r="Y14" s="13">
        <f t="shared" si="8"/>
        <v>448</v>
      </c>
      <c r="Z14" s="13">
        <f t="shared" si="8"/>
        <v>481.59999999999997</v>
      </c>
      <c r="AA14" s="13">
        <f t="shared" si="8"/>
        <v>436.79999999999995</v>
      </c>
      <c r="AB14" s="13">
        <f t="shared" si="8"/>
        <v>448</v>
      </c>
      <c r="AC14" s="1"/>
      <c r="AD14" s="1">
        <f t="shared" si="13"/>
        <v>2262.3999999999996</v>
      </c>
    </row>
    <row r="15" spans="1:30" x14ac:dyDescent="0.25">
      <c r="A15" s="16" t="s">
        <v>28</v>
      </c>
      <c r="B15" s="16" t="s">
        <v>29</v>
      </c>
      <c r="C15" s="18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9"/>
        <v>0</v>
      </c>
      <c r="J15" s="7">
        <f t="shared" si="5"/>
        <v>0</v>
      </c>
      <c r="K15" s="7">
        <f t="shared" si="5"/>
        <v>1</v>
      </c>
      <c r="L15" s="7">
        <f t="shared" si="5"/>
        <v>2</v>
      </c>
      <c r="M15" s="7">
        <f t="shared" si="5"/>
        <v>0</v>
      </c>
      <c r="N15" s="9">
        <f t="shared" si="10"/>
        <v>404</v>
      </c>
      <c r="O15" s="9">
        <f t="shared" si="6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1"/>
        <v>0</v>
      </c>
      <c r="T15" s="11">
        <f t="shared" si="7"/>
        <v>0</v>
      </c>
      <c r="U15" s="11">
        <f t="shared" si="7"/>
        <v>5.05</v>
      </c>
      <c r="V15" s="11">
        <f t="shared" si="7"/>
        <v>10.1</v>
      </c>
      <c r="W15" s="11">
        <f t="shared" si="7"/>
        <v>0</v>
      </c>
      <c r="X15" s="13">
        <f t="shared" si="12"/>
        <v>404</v>
      </c>
      <c r="Y15" s="13">
        <f t="shared" si="8"/>
        <v>404</v>
      </c>
      <c r="Z15" s="13">
        <f t="shared" si="8"/>
        <v>419.15</v>
      </c>
      <c r="AA15" s="13">
        <f t="shared" si="8"/>
        <v>434.3</v>
      </c>
      <c r="AB15" s="13">
        <f t="shared" si="8"/>
        <v>404</v>
      </c>
      <c r="AC15" s="1"/>
      <c r="AD15" s="1">
        <f t="shared" si="13"/>
        <v>2065.4499999999998</v>
      </c>
    </row>
    <row r="16" spans="1:30" x14ac:dyDescent="0.25">
      <c r="A16" s="16" t="s">
        <v>30</v>
      </c>
      <c r="B16" s="16" t="s">
        <v>31</v>
      </c>
      <c r="C16" s="18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9"/>
        <v>2</v>
      </c>
      <c r="J16" s="7">
        <f t="shared" si="5"/>
        <v>2</v>
      </c>
      <c r="K16" s="7">
        <f t="shared" si="5"/>
        <v>0</v>
      </c>
      <c r="L16" s="7">
        <f t="shared" si="5"/>
        <v>2</v>
      </c>
      <c r="M16" s="7">
        <f t="shared" si="5"/>
        <v>0</v>
      </c>
      <c r="N16" s="9">
        <f t="shared" si="10"/>
        <v>378</v>
      </c>
      <c r="O16" s="9">
        <f t="shared" si="6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1"/>
        <v>9</v>
      </c>
      <c r="T16" s="11">
        <f t="shared" si="7"/>
        <v>9</v>
      </c>
      <c r="U16" s="11">
        <f t="shared" si="7"/>
        <v>0</v>
      </c>
      <c r="V16" s="11">
        <f t="shared" si="7"/>
        <v>9</v>
      </c>
      <c r="W16" s="11">
        <f t="shared" si="7"/>
        <v>0</v>
      </c>
      <c r="X16" s="13">
        <f t="shared" si="12"/>
        <v>387</v>
      </c>
      <c r="Y16" s="13">
        <f t="shared" si="8"/>
        <v>387</v>
      </c>
      <c r="Z16" s="13">
        <f t="shared" si="8"/>
        <v>351</v>
      </c>
      <c r="AA16" s="13">
        <f t="shared" si="8"/>
        <v>387</v>
      </c>
      <c r="AB16" s="13">
        <f t="shared" si="8"/>
        <v>360</v>
      </c>
      <c r="AC16" s="1"/>
      <c r="AD16" s="1">
        <f t="shared" si="13"/>
        <v>1872</v>
      </c>
    </row>
    <row r="17" spans="1:30" x14ac:dyDescent="0.25">
      <c r="A17" s="16" t="s">
        <v>32</v>
      </c>
      <c r="B17" s="16" t="s">
        <v>33</v>
      </c>
      <c r="C17" s="18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9"/>
        <v>0</v>
      </c>
      <c r="J17" s="7">
        <f t="shared" si="5"/>
        <v>3</v>
      </c>
      <c r="K17" s="7">
        <f t="shared" si="5"/>
        <v>0</v>
      </c>
      <c r="L17" s="7">
        <f t="shared" si="5"/>
        <v>1</v>
      </c>
      <c r="M17" s="7">
        <f t="shared" si="5"/>
        <v>0</v>
      </c>
      <c r="N17" s="9">
        <f t="shared" si="10"/>
        <v>337.59999999999997</v>
      </c>
      <c r="O17" s="9">
        <f t="shared" si="6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1"/>
        <v>0</v>
      </c>
      <c r="T17" s="11">
        <f t="shared" si="7"/>
        <v>12.66</v>
      </c>
      <c r="U17" s="11">
        <f t="shared" si="7"/>
        <v>0</v>
      </c>
      <c r="V17" s="11">
        <f t="shared" si="7"/>
        <v>4.22</v>
      </c>
      <c r="W17" s="11">
        <f t="shared" si="7"/>
        <v>0</v>
      </c>
      <c r="X17" s="13">
        <f t="shared" si="12"/>
        <v>337.59999999999997</v>
      </c>
      <c r="Y17" s="13">
        <f t="shared" si="8"/>
        <v>375.58</v>
      </c>
      <c r="Z17" s="13">
        <f t="shared" si="8"/>
        <v>329.15999999999997</v>
      </c>
      <c r="AA17" s="13">
        <f t="shared" si="8"/>
        <v>350.26</v>
      </c>
      <c r="AB17" s="13">
        <f t="shared" si="8"/>
        <v>337.59999999999997</v>
      </c>
      <c r="AC17" s="1"/>
      <c r="AD17" s="1">
        <f t="shared" si="13"/>
        <v>1730.1999999999998</v>
      </c>
    </row>
    <row r="18" spans="1:30" x14ac:dyDescent="0.25">
      <c r="A18" s="16" t="s">
        <v>34</v>
      </c>
      <c r="B18" s="16" t="s">
        <v>35</v>
      </c>
      <c r="C18" s="18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9"/>
        <v>0</v>
      </c>
      <c r="J18" s="7">
        <f t="shared" si="5"/>
        <v>2</v>
      </c>
      <c r="K18" s="7">
        <f t="shared" si="5"/>
        <v>0</v>
      </c>
      <c r="L18" s="7">
        <f t="shared" si="5"/>
        <v>0</v>
      </c>
      <c r="M18" s="7">
        <f t="shared" si="5"/>
        <v>0</v>
      </c>
      <c r="N18" s="9">
        <f>$C18*D18</f>
        <v>568</v>
      </c>
      <c r="O18" s="9">
        <f t="shared" si="6"/>
        <v>596.4</v>
      </c>
      <c r="P18" s="9">
        <f t="shared" si="6"/>
        <v>553.79999999999995</v>
      </c>
      <c r="Q18" s="9">
        <f t="shared" si="6"/>
        <v>568</v>
      </c>
      <c r="R18" s="9">
        <f t="shared" si="6"/>
        <v>568</v>
      </c>
      <c r="S18" s="11">
        <f t="shared" si="11"/>
        <v>0</v>
      </c>
      <c r="T18" s="11">
        <f t="shared" si="7"/>
        <v>14.2</v>
      </c>
      <c r="U18" s="11">
        <f t="shared" si="7"/>
        <v>0</v>
      </c>
      <c r="V18" s="11">
        <f t="shared" si="7"/>
        <v>0</v>
      </c>
      <c r="W18" s="11">
        <f t="shared" si="7"/>
        <v>0</v>
      </c>
      <c r="X18" s="13">
        <f t="shared" si="12"/>
        <v>568</v>
      </c>
      <c r="Y18" s="13">
        <f t="shared" si="8"/>
        <v>610.6</v>
      </c>
      <c r="Z18" s="13">
        <f t="shared" si="8"/>
        <v>553.79999999999995</v>
      </c>
      <c r="AA18" s="13">
        <f t="shared" si="8"/>
        <v>568</v>
      </c>
      <c r="AB18" s="13">
        <f t="shared" si="8"/>
        <v>568</v>
      </c>
      <c r="AC18" s="1"/>
      <c r="AD18" s="1">
        <f t="shared" si="13"/>
        <v>2868.3999999999996</v>
      </c>
    </row>
    <row r="19" spans="1:30" x14ac:dyDescent="0.25">
      <c r="A19" s="16" t="s">
        <v>36</v>
      </c>
      <c r="B19" s="16" t="s">
        <v>37</v>
      </c>
      <c r="C19" s="18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9"/>
        <v>1</v>
      </c>
      <c r="J19" s="7">
        <f t="shared" si="5"/>
        <v>2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10"/>
        <v>1845</v>
      </c>
      <c r="O19" s="9">
        <f t="shared" si="6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1"/>
        <v>22.5</v>
      </c>
      <c r="T19" s="11">
        <f t="shared" si="7"/>
        <v>45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 t="shared" si="12"/>
        <v>1867.5</v>
      </c>
      <c r="Y19" s="13">
        <f t="shared" si="8"/>
        <v>1935</v>
      </c>
      <c r="Z19" s="13">
        <f t="shared" si="8"/>
        <v>1800</v>
      </c>
      <c r="AA19" s="13">
        <f t="shared" si="8"/>
        <v>1260</v>
      </c>
      <c r="AB19" s="13">
        <f t="shared" si="8"/>
        <v>1800</v>
      </c>
      <c r="AC19" s="1"/>
      <c r="AD19" s="1">
        <f t="shared" si="13"/>
        <v>8662.5</v>
      </c>
    </row>
    <row r="20" spans="1:30" x14ac:dyDescent="0.25">
      <c r="A20" s="16" t="s">
        <v>38</v>
      </c>
      <c r="B20" s="16" t="s">
        <v>39</v>
      </c>
      <c r="C20" s="18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9"/>
        <v>0</v>
      </c>
      <c r="J20" s="7">
        <f t="shared" ref="J20:M20" si="14">IF(E20&gt;40, E20-40, 0)</f>
        <v>40</v>
      </c>
      <c r="K20" s="7">
        <f t="shared" si="14"/>
        <v>0</v>
      </c>
      <c r="L20" s="7">
        <f t="shared" si="14"/>
        <v>0</v>
      </c>
      <c r="M20" s="7">
        <f t="shared" si="14"/>
        <v>0</v>
      </c>
      <c r="N20" s="9">
        <f t="shared" si="10"/>
        <v>1170</v>
      </c>
      <c r="O20" s="9">
        <f t="shared" ref="O20" si="15">$C20*E20</f>
        <v>2400</v>
      </c>
      <c r="P20" s="9">
        <f t="shared" ref="P20" si="16">$C20*F20</f>
        <v>1200</v>
      </c>
      <c r="Q20" s="9">
        <f t="shared" ref="Q20" si="17">$C20*G20</f>
        <v>600</v>
      </c>
      <c r="R20" s="9">
        <f t="shared" ref="R20" si="18">$C20*H20</f>
        <v>1200</v>
      </c>
      <c r="S20" s="11">
        <f t="shared" si="11"/>
        <v>0</v>
      </c>
      <c r="T20" s="11">
        <f t="shared" ref="T20" si="19">0.5*$C20*J20</f>
        <v>600</v>
      </c>
      <c r="U20" s="11">
        <f t="shared" ref="U20" si="20">0.5*$C20*K20</f>
        <v>0</v>
      </c>
      <c r="V20" s="11">
        <f t="shared" ref="V20" si="21">0.5*$C20*L20</f>
        <v>0</v>
      </c>
      <c r="W20" s="11">
        <f t="shared" ref="W20" si="22">0.5*$C20*M20</f>
        <v>0</v>
      </c>
      <c r="X20" s="13">
        <f t="shared" si="12"/>
        <v>1170</v>
      </c>
      <c r="Y20" s="13">
        <f t="shared" ref="Y20" si="23">O20+T20</f>
        <v>3000</v>
      </c>
      <c r="Z20" s="13">
        <f t="shared" ref="Z20" si="24">P20+U20</f>
        <v>1200</v>
      </c>
      <c r="AA20" s="13">
        <f t="shared" ref="AA20" si="25">Q20+V20</f>
        <v>600</v>
      </c>
      <c r="AB20" s="13">
        <f t="shared" ref="AB20" si="26">R20+W20</f>
        <v>1200</v>
      </c>
      <c r="AC20" s="1"/>
      <c r="AD20" s="1">
        <f t="shared" si="13"/>
        <v>7170</v>
      </c>
    </row>
    <row r="21" spans="1:30" x14ac:dyDescent="0.25">
      <c r="C21" s="1"/>
    </row>
    <row r="22" spans="1:30" x14ac:dyDescent="0.25">
      <c r="A22" t="s">
        <v>40</v>
      </c>
      <c r="C22" s="1">
        <f>MAX(C4:C20)</f>
        <v>45</v>
      </c>
      <c r="D22" s="3">
        <f>MAX(D4:D20)</f>
        <v>55</v>
      </c>
      <c r="E22" s="3">
        <f t="shared" ref="E22:H22" si="27">MAX(E4:E20)</f>
        <v>80</v>
      </c>
      <c r="F22" s="3">
        <f t="shared" si="27"/>
        <v>54</v>
      </c>
      <c r="G22" s="3">
        <f t="shared" si="27"/>
        <v>42</v>
      </c>
      <c r="H22" s="3">
        <f t="shared" si="27"/>
        <v>49</v>
      </c>
      <c r="I22" s="3"/>
      <c r="J22" s="3"/>
      <c r="K22" s="3"/>
      <c r="L22" s="3"/>
      <c r="M22" s="3"/>
      <c r="N22" s="1">
        <f>MAX(N4:N20)</f>
        <v>1845</v>
      </c>
      <c r="O22" s="1">
        <f t="shared" ref="O22:AB22" si="28">MAX(O4:O20)</f>
        <v>2400</v>
      </c>
      <c r="P22" s="1">
        <f t="shared" si="28"/>
        <v>1800</v>
      </c>
      <c r="Q22" s="1">
        <f t="shared" si="28"/>
        <v>1260</v>
      </c>
      <c r="R22" s="1">
        <f t="shared" si="28"/>
        <v>1800</v>
      </c>
      <c r="S22" s="1">
        <f t="shared" si="28"/>
        <v>135</v>
      </c>
      <c r="T22" s="1">
        <f t="shared" si="28"/>
        <v>600</v>
      </c>
      <c r="U22" s="1">
        <f t="shared" si="28"/>
        <v>122.5</v>
      </c>
      <c r="V22" s="1">
        <f t="shared" si="28"/>
        <v>10.1</v>
      </c>
      <c r="W22" s="1">
        <f t="shared" si="28"/>
        <v>81</v>
      </c>
      <c r="X22" s="1">
        <f t="shared" si="28"/>
        <v>1867.5</v>
      </c>
      <c r="Y22" s="1">
        <f t="shared" si="28"/>
        <v>3000</v>
      </c>
      <c r="Z22" s="1">
        <f t="shared" si="28"/>
        <v>1800</v>
      </c>
      <c r="AA22" s="1">
        <f t="shared" si="28"/>
        <v>1260</v>
      </c>
      <c r="AB22" s="1">
        <f t="shared" si="28"/>
        <v>1800</v>
      </c>
      <c r="AC22" s="1"/>
      <c r="AD22" s="1">
        <f t="shared" ref="AD22" si="29">MAX(AD4:AD20)</f>
        <v>8662.5</v>
      </c>
    </row>
    <row r="23" spans="1:30" x14ac:dyDescent="0.25">
      <c r="A23" t="s">
        <v>41</v>
      </c>
      <c r="C23" s="1">
        <f>MIN(C4:C20)</f>
        <v>6.9</v>
      </c>
      <c r="D23" s="3">
        <f>MIN(D4:D20)</f>
        <v>29</v>
      </c>
      <c r="E23" s="3">
        <f t="shared" ref="E23:H23" si="30">MIN(E4:E20)</f>
        <v>22</v>
      </c>
      <c r="F23" s="3">
        <f t="shared" si="30"/>
        <v>33</v>
      </c>
      <c r="G23" s="3">
        <f t="shared" si="30"/>
        <v>20</v>
      </c>
      <c r="H23" s="3">
        <f t="shared" si="30"/>
        <v>18</v>
      </c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31">MIN(O4:O20)</f>
        <v>358.8</v>
      </c>
      <c r="P23" s="1">
        <f t="shared" si="31"/>
        <v>289.8</v>
      </c>
      <c r="Q23" s="1">
        <f t="shared" si="31"/>
        <v>276</v>
      </c>
      <c r="R23" s="1">
        <f t="shared" si="31"/>
        <v>276</v>
      </c>
      <c r="S23" s="1">
        <f t="shared" si="31"/>
        <v>0</v>
      </c>
      <c r="T23" s="1">
        <f t="shared" si="31"/>
        <v>0</v>
      </c>
      <c r="U23" s="1">
        <f t="shared" si="31"/>
        <v>0</v>
      </c>
      <c r="V23" s="1">
        <f t="shared" si="31"/>
        <v>0</v>
      </c>
      <c r="W23" s="1">
        <f t="shared" si="31"/>
        <v>0</v>
      </c>
      <c r="X23" s="1">
        <f t="shared" si="31"/>
        <v>269.10000000000002</v>
      </c>
      <c r="Y23" s="1">
        <f t="shared" si="31"/>
        <v>375.58</v>
      </c>
      <c r="Z23" s="1">
        <f t="shared" si="31"/>
        <v>296.7</v>
      </c>
      <c r="AA23" s="1">
        <f t="shared" si="31"/>
        <v>276</v>
      </c>
      <c r="AB23" s="1">
        <f t="shared" si="31"/>
        <v>276</v>
      </c>
      <c r="AC23" s="1"/>
      <c r="AD23" s="1">
        <f t="shared" ref="AD23" si="32">MIN(AD4:AD20)</f>
        <v>1518</v>
      </c>
    </row>
    <row r="24" spans="1:30" x14ac:dyDescent="0.25">
      <c r="A24" t="s">
        <v>42</v>
      </c>
      <c r="C24" s="1">
        <f>AVERAGE(C4:C20)</f>
        <v>16.484705882352941</v>
      </c>
      <c r="D24" s="3">
        <f>AVERAGE(D4:D20)</f>
        <v>40.882352941176471</v>
      </c>
      <c r="E24" s="3">
        <f t="shared" ref="E24:H24" si="33">AVERAGE(E4:E20)</f>
        <v>45.117647058823529</v>
      </c>
      <c r="F24" s="3">
        <f t="shared" si="33"/>
        <v>41.529411764705884</v>
      </c>
      <c r="G24" s="3">
        <f t="shared" si="33"/>
        <v>35.882352941176471</v>
      </c>
      <c r="H24" s="3">
        <f t="shared" si="33"/>
        <v>37.411764705882355</v>
      </c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AB24" si="34">AVERAGE(O4:O20)</f>
        <v>769.88941176470587</v>
      </c>
      <c r="P24" s="1">
        <f t="shared" si="34"/>
        <v>682.82117647058828</v>
      </c>
      <c r="Q24" s="1">
        <f t="shared" si="34"/>
        <v>546.64941176470597</v>
      </c>
      <c r="R24" s="1">
        <f t="shared" si="34"/>
        <v>609.86470588235295</v>
      </c>
      <c r="S24" s="1">
        <f t="shared" si="34"/>
        <v>18.932352941176472</v>
      </c>
      <c r="T24" s="1">
        <f t="shared" si="34"/>
        <v>64.515294117647059</v>
      </c>
      <c r="U24" s="1">
        <f t="shared" si="34"/>
        <v>17.664705882352941</v>
      </c>
      <c r="V24" s="1">
        <f t="shared" si="34"/>
        <v>1.371764705882353</v>
      </c>
      <c r="W24" s="1">
        <f t="shared" si="34"/>
        <v>8.7470588235294109</v>
      </c>
      <c r="X24" s="1">
        <f t="shared" si="34"/>
        <v>697.29705882352937</v>
      </c>
      <c r="Y24" s="1">
        <f t="shared" si="34"/>
        <v>834.40470588235303</v>
      </c>
      <c r="Z24" s="1">
        <f t="shared" si="34"/>
        <v>700.48588235294119</v>
      </c>
      <c r="AA24" s="1">
        <f t="shared" si="34"/>
        <v>548.02117647058822</v>
      </c>
      <c r="AB24" s="1">
        <f t="shared" si="34"/>
        <v>618.61176470588248</v>
      </c>
      <c r="AC24" s="1"/>
      <c r="AD24" s="1">
        <f t="shared" ref="AD24" si="35">AVERAGE(AD4:AD20)</f>
        <v>3398.8205882352941</v>
      </c>
    </row>
    <row r="25" spans="1:30" x14ac:dyDescent="0.25">
      <c r="A25" t="s">
        <v>43</v>
      </c>
      <c r="C25" s="1">
        <f>SUM(C4:C20)</f>
        <v>280.24</v>
      </c>
      <c r="D25" s="3">
        <f>SUM(D4:D20)</f>
        <v>695</v>
      </c>
      <c r="E25" s="3">
        <f t="shared" ref="E25:H25" si="36">SUM(E4:E20)</f>
        <v>767</v>
      </c>
      <c r="F25" s="3">
        <f t="shared" si="36"/>
        <v>706</v>
      </c>
      <c r="G25" s="3">
        <f t="shared" si="36"/>
        <v>610</v>
      </c>
      <c r="H25" s="3">
        <f t="shared" si="36"/>
        <v>636</v>
      </c>
      <c r="I25" s="3"/>
      <c r="J25" s="3"/>
      <c r="K25" s="3"/>
      <c r="L25" s="3"/>
      <c r="M25" s="3"/>
      <c r="N25" s="1">
        <f>SUM(N4:N20)</f>
        <v>11532.2</v>
      </c>
      <c r="O25" s="1">
        <f t="shared" ref="O25:AB25" si="37">SUM(O4:O20)</f>
        <v>13088.119999999999</v>
      </c>
      <c r="P25" s="1">
        <f t="shared" si="37"/>
        <v>11607.960000000001</v>
      </c>
      <c r="Q25" s="1">
        <f t="shared" si="37"/>
        <v>9293.0400000000009</v>
      </c>
      <c r="R25" s="1">
        <f t="shared" si="37"/>
        <v>10367.700000000001</v>
      </c>
      <c r="S25" s="1">
        <f t="shared" si="37"/>
        <v>321.85000000000002</v>
      </c>
      <c r="T25" s="1">
        <f t="shared" si="37"/>
        <v>1096.76</v>
      </c>
      <c r="U25" s="1">
        <f t="shared" si="37"/>
        <v>300.3</v>
      </c>
      <c r="V25" s="1">
        <f t="shared" si="37"/>
        <v>23.32</v>
      </c>
      <c r="W25" s="1">
        <f t="shared" si="37"/>
        <v>148.69999999999999</v>
      </c>
      <c r="X25" s="1">
        <f t="shared" si="37"/>
        <v>11854.05</v>
      </c>
      <c r="Y25" s="1">
        <f t="shared" si="37"/>
        <v>14184.880000000001</v>
      </c>
      <c r="Z25" s="1">
        <f t="shared" si="37"/>
        <v>11908.26</v>
      </c>
      <c r="AA25" s="1">
        <f t="shared" si="37"/>
        <v>9316.36</v>
      </c>
      <c r="AB25" s="1">
        <f t="shared" si="37"/>
        <v>10516.400000000001</v>
      </c>
      <c r="AC25" s="1"/>
      <c r="AD25" s="1">
        <f t="shared" ref="AD25" si="38">SUM(AD4:AD20)</f>
        <v>57779.95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2750-FE1E-47FF-B0A7-3F27A6AFFE64}">
  <dimension ref="A2:C18"/>
  <sheetViews>
    <sheetView workbookViewId="0">
      <selection activeCell="F29" sqref="F29"/>
    </sheetView>
  </sheetViews>
  <sheetFormatPr defaultRowHeight="15" x14ac:dyDescent="0.25"/>
  <cols>
    <col min="1" max="1" width="14.28515625" bestFit="1" customWidth="1"/>
    <col min="2" max="3" width="14.28515625" customWidth="1"/>
  </cols>
  <sheetData>
    <row r="2" spans="1:3" x14ac:dyDescent="0.25">
      <c r="B2" s="19" t="s">
        <v>271</v>
      </c>
      <c r="C2" s="19" t="s">
        <v>272</v>
      </c>
    </row>
    <row r="3" spans="1:3" x14ac:dyDescent="0.25">
      <c r="A3" s="59" t="s">
        <v>273</v>
      </c>
      <c r="B3" s="32"/>
      <c r="C3" s="32"/>
    </row>
    <row r="4" spans="1:3" x14ac:dyDescent="0.25">
      <c r="A4" s="33" t="s">
        <v>274</v>
      </c>
      <c r="B4" s="9">
        <v>50</v>
      </c>
      <c r="C4" s="9">
        <v>90</v>
      </c>
    </row>
    <row r="5" spans="1:3" x14ac:dyDescent="0.25">
      <c r="A5" s="33" t="s">
        <v>275</v>
      </c>
      <c r="B5" s="9">
        <v>2.5</v>
      </c>
      <c r="C5" s="9">
        <v>2</v>
      </c>
    </row>
    <row r="6" spans="1:3" x14ac:dyDescent="0.25">
      <c r="A6" s="33" t="s">
        <v>276</v>
      </c>
      <c r="B6" s="9">
        <v>5.5</v>
      </c>
      <c r="C6" s="9">
        <v>4.5</v>
      </c>
    </row>
    <row r="7" spans="1:3" x14ac:dyDescent="0.25">
      <c r="A7" s="33" t="s">
        <v>277</v>
      </c>
      <c r="B7" s="9">
        <v>7</v>
      </c>
      <c r="C7" s="9">
        <v>7</v>
      </c>
    </row>
    <row r="8" spans="1:3" x14ac:dyDescent="0.25">
      <c r="A8" s="33" t="s">
        <v>278</v>
      </c>
      <c r="B8" s="9">
        <v>3</v>
      </c>
      <c r="C8" s="9">
        <v>0</v>
      </c>
    </row>
    <row r="9" spans="1:3" x14ac:dyDescent="0.25">
      <c r="A9" s="33" t="s">
        <v>279</v>
      </c>
      <c r="B9" s="9">
        <f>SUM(B4:B8)</f>
        <v>68</v>
      </c>
      <c r="C9" s="9">
        <f>SUM(C4:C8)</f>
        <v>103.5</v>
      </c>
    </row>
    <row r="11" spans="1:3" x14ac:dyDescent="0.25">
      <c r="A11" s="59" t="s">
        <v>280</v>
      </c>
      <c r="B11" s="32"/>
      <c r="C11" s="32"/>
    </row>
    <row r="12" spans="1:3" x14ac:dyDescent="0.25">
      <c r="A12" s="33" t="s">
        <v>281</v>
      </c>
      <c r="B12" s="9">
        <v>21</v>
      </c>
      <c r="C12" s="9">
        <v>11</v>
      </c>
    </row>
    <row r="13" spans="1:3" x14ac:dyDescent="0.25">
      <c r="A13" s="33" t="s">
        <v>282</v>
      </c>
      <c r="B13" s="9">
        <v>0</v>
      </c>
      <c r="C13" s="9">
        <v>8</v>
      </c>
    </row>
    <row r="14" spans="1:3" x14ac:dyDescent="0.25">
      <c r="A14" s="33" t="s">
        <v>283</v>
      </c>
      <c r="B14" s="9">
        <v>3</v>
      </c>
      <c r="C14" s="9">
        <v>0</v>
      </c>
    </row>
    <row r="15" spans="1:3" x14ac:dyDescent="0.25">
      <c r="A15" s="33" t="s">
        <v>284</v>
      </c>
      <c r="B15" s="9">
        <f>SUM(B12:B14)</f>
        <v>24</v>
      </c>
      <c r="C15" s="9">
        <f>SUM(C12:C14)</f>
        <v>19</v>
      </c>
    </row>
    <row r="16" spans="1:3" x14ac:dyDescent="0.25">
      <c r="A16" s="33" t="s">
        <v>285</v>
      </c>
      <c r="B16" s="9">
        <f>2*B15</f>
        <v>48</v>
      </c>
      <c r="C16" s="9">
        <f>2*C15</f>
        <v>38</v>
      </c>
    </row>
    <row r="17" spans="1:3" x14ac:dyDescent="0.25">
      <c r="B17" s="19" t="s">
        <v>271</v>
      </c>
      <c r="C17" s="19" t="s">
        <v>272</v>
      </c>
    </row>
    <row r="18" spans="1:3" x14ac:dyDescent="0.25">
      <c r="A18" s="32" t="s">
        <v>286</v>
      </c>
      <c r="B18" s="60">
        <f>B9+(12*B16)</f>
        <v>644</v>
      </c>
      <c r="C18" s="60">
        <f>C9+(12*C16)</f>
        <v>559.5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D3C1-1FF2-476A-883A-7619C1FAE32B}">
  <dimension ref="A1:M24"/>
  <sheetViews>
    <sheetView workbookViewId="0">
      <selection activeCell="M23" sqref="M23"/>
    </sheetView>
  </sheetViews>
  <sheetFormatPr defaultRowHeight="15" x14ac:dyDescent="0.25"/>
  <cols>
    <col min="1" max="2" width="14.28515625" customWidth="1"/>
    <col min="3" max="6" width="10.7109375" customWidth="1"/>
    <col min="7" max="7" width="7.140625" customWidth="1"/>
    <col min="8" max="11" width="10.7109375" customWidth="1"/>
    <col min="12" max="12" width="7.140625" customWidth="1"/>
    <col min="13" max="26" width="14.28515625" customWidth="1"/>
  </cols>
  <sheetData>
    <row r="1" spans="1:13" ht="126.75" x14ac:dyDescent="0.25">
      <c r="A1" s="19" t="s">
        <v>48</v>
      </c>
      <c r="C1" s="21" t="s">
        <v>49</v>
      </c>
      <c r="D1" s="21" t="s">
        <v>50</v>
      </c>
      <c r="E1" s="21" t="s">
        <v>51</v>
      </c>
      <c r="F1" s="21" t="s">
        <v>52</v>
      </c>
      <c r="H1" s="23" t="s">
        <v>49</v>
      </c>
      <c r="I1" s="23" t="s">
        <v>50</v>
      </c>
      <c r="J1" s="23" t="s">
        <v>51</v>
      </c>
      <c r="K1" s="23" t="s">
        <v>52</v>
      </c>
      <c r="M1" s="25" t="s">
        <v>54</v>
      </c>
    </row>
    <row r="2" spans="1:13" x14ac:dyDescent="0.25">
      <c r="B2" t="s">
        <v>53</v>
      </c>
      <c r="C2" s="22">
        <v>10</v>
      </c>
      <c r="D2" s="22">
        <v>20</v>
      </c>
      <c r="E2" s="22">
        <v>100</v>
      </c>
      <c r="F2" s="22">
        <v>1</v>
      </c>
    </row>
    <row r="3" spans="1:13" x14ac:dyDescent="0.25">
      <c r="A3" s="15" t="s">
        <v>1</v>
      </c>
      <c r="B3" s="15" t="s">
        <v>2</v>
      </c>
    </row>
    <row r="4" spans="1:13" x14ac:dyDescent="0.25">
      <c r="A4" s="16" t="s">
        <v>6</v>
      </c>
      <c r="B4" s="16" t="s">
        <v>7</v>
      </c>
      <c r="C4" s="5">
        <v>10</v>
      </c>
      <c r="D4" s="5">
        <v>19</v>
      </c>
      <c r="E4" s="5">
        <v>93</v>
      </c>
      <c r="F4" s="5">
        <v>1</v>
      </c>
      <c r="H4" s="24">
        <f>C4/C$2</f>
        <v>1</v>
      </c>
      <c r="I4" s="24">
        <f t="shared" ref="I4:K19" si="0">D4/D$2</f>
        <v>0.95</v>
      </c>
      <c r="J4" s="24">
        <f t="shared" si="0"/>
        <v>0.93</v>
      </c>
      <c r="K4" s="24">
        <f t="shared" si="0"/>
        <v>1</v>
      </c>
      <c r="M4" s="26" t="b">
        <f>OR(H4&lt;50%, I4&lt;50%, J4&lt;50%, K4&lt;50%)</f>
        <v>0</v>
      </c>
    </row>
    <row r="5" spans="1:13" x14ac:dyDescent="0.25">
      <c r="A5" s="16" t="s">
        <v>8</v>
      </c>
      <c r="B5" s="16" t="s">
        <v>9</v>
      </c>
      <c r="C5" s="5">
        <v>9</v>
      </c>
      <c r="D5" s="5">
        <v>20</v>
      </c>
      <c r="E5" s="5">
        <v>100</v>
      </c>
      <c r="F5" s="5">
        <v>1</v>
      </c>
      <c r="H5" s="24">
        <f t="shared" ref="H5:H20" si="1">C5/C$2</f>
        <v>0.9</v>
      </c>
      <c r="I5" s="24">
        <f t="shared" si="0"/>
        <v>1</v>
      </c>
      <c r="J5" s="24">
        <f t="shared" si="0"/>
        <v>1</v>
      </c>
      <c r="K5" s="24">
        <f t="shared" si="0"/>
        <v>1</v>
      </c>
      <c r="M5" s="26" t="b">
        <f t="shared" ref="M5:M20" si="2">OR(H5&lt;50%, I5&lt;50%, J5&lt;50%, K5&lt;50%)</f>
        <v>0</v>
      </c>
    </row>
    <row r="6" spans="1:13" x14ac:dyDescent="0.25">
      <c r="A6" s="16" t="s">
        <v>10</v>
      </c>
      <c r="B6" s="16" t="s">
        <v>11</v>
      </c>
      <c r="C6" s="5">
        <v>8</v>
      </c>
      <c r="D6" s="5">
        <v>17</v>
      </c>
      <c r="E6" s="5">
        <v>82</v>
      </c>
      <c r="F6" s="5">
        <v>1</v>
      </c>
      <c r="H6" s="24">
        <f t="shared" si="1"/>
        <v>0.8</v>
      </c>
      <c r="I6" s="24">
        <f t="shared" si="0"/>
        <v>0.85</v>
      </c>
      <c r="J6" s="24">
        <f t="shared" si="0"/>
        <v>0.82</v>
      </c>
      <c r="K6" s="24">
        <f t="shared" si="0"/>
        <v>1</v>
      </c>
      <c r="M6" s="26" t="b">
        <f t="shared" si="2"/>
        <v>0</v>
      </c>
    </row>
    <row r="7" spans="1:13" x14ac:dyDescent="0.25">
      <c r="A7" s="16" t="s">
        <v>12</v>
      </c>
      <c r="B7" s="16" t="s">
        <v>13</v>
      </c>
      <c r="C7" s="5">
        <v>9</v>
      </c>
      <c r="D7" s="5">
        <v>10</v>
      </c>
      <c r="E7" s="5">
        <v>73</v>
      </c>
      <c r="F7" s="5">
        <v>1</v>
      </c>
      <c r="H7" s="24">
        <f t="shared" si="1"/>
        <v>0.9</v>
      </c>
      <c r="I7" s="24">
        <f t="shared" si="0"/>
        <v>0.5</v>
      </c>
      <c r="J7" s="24">
        <f t="shared" si="0"/>
        <v>0.73</v>
      </c>
      <c r="K7" s="24">
        <f t="shared" si="0"/>
        <v>1</v>
      </c>
      <c r="M7" s="26" t="b">
        <f t="shared" si="2"/>
        <v>0</v>
      </c>
    </row>
    <row r="8" spans="1:13" x14ac:dyDescent="0.25">
      <c r="A8" s="16" t="s">
        <v>14</v>
      </c>
      <c r="B8" s="16" t="s">
        <v>15</v>
      </c>
      <c r="C8" s="5">
        <v>10</v>
      </c>
      <c r="D8" s="5">
        <v>20</v>
      </c>
      <c r="E8" s="5">
        <v>59</v>
      </c>
      <c r="F8" s="5">
        <v>1</v>
      </c>
      <c r="H8" s="24">
        <f t="shared" si="1"/>
        <v>1</v>
      </c>
      <c r="I8" s="24">
        <f t="shared" si="0"/>
        <v>1</v>
      </c>
      <c r="J8" s="24">
        <f t="shared" si="0"/>
        <v>0.59</v>
      </c>
      <c r="K8" s="24">
        <f t="shared" si="0"/>
        <v>1</v>
      </c>
      <c r="M8" s="26" t="b">
        <f t="shared" si="2"/>
        <v>0</v>
      </c>
    </row>
    <row r="9" spans="1:13" x14ac:dyDescent="0.25">
      <c r="A9" s="16" t="s">
        <v>16</v>
      </c>
      <c r="B9" s="16" t="s">
        <v>17</v>
      </c>
      <c r="C9" s="5">
        <v>9</v>
      </c>
      <c r="D9" s="5">
        <v>17</v>
      </c>
      <c r="E9" s="5">
        <v>100</v>
      </c>
      <c r="F9" s="5">
        <v>1</v>
      </c>
      <c r="H9" s="24">
        <f t="shared" si="1"/>
        <v>0.9</v>
      </c>
      <c r="I9" s="24">
        <f t="shared" si="0"/>
        <v>0.85</v>
      </c>
      <c r="J9" s="24">
        <f t="shared" si="0"/>
        <v>1</v>
      </c>
      <c r="K9" s="24">
        <f t="shared" si="0"/>
        <v>1</v>
      </c>
      <c r="M9" s="26" t="b">
        <f t="shared" si="2"/>
        <v>0</v>
      </c>
    </row>
    <row r="10" spans="1:13" x14ac:dyDescent="0.25">
      <c r="A10" s="16" t="s">
        <v>18</v>
      </c>
      <c r="B10" s="16" t="s">
        <v>19</v>
      </c>
      <c r="C10" s="5">
        <v>8</v>
      </c>
      <c r="D10" s="5">
        <v>20</v>
      </c>
      <c r="E10" s="5">
        <v>100</v>
      </c>
      <c r="F10" s="5">
        <v>0</v>
      </c>
      <c r="H10" s="24">
        <f t="shared" si="1"/>
        <v>0.8</v>
      </c>
      <c r="I10" s="24">
        <f t="shared" si="0"/>
        <v>1</v>
      </c>
      <c r="J10" s="24">
        <f t="shared" si="0"/>
        <v>1</v>
      </c>
      <c r="K10" s="24">
        <f t="shared" si="0"/>
        <v>0</v>
      </c>
      <c r="M10" s="26" t="b">
        <f t="shared" si="2"/>
        <v>1</v>
      </c>
    </row>
    <row r="11" spans="1:13" x14ac:dyDescent="0.25">
      <c r="A11" s="16" t="s">
        <v>20</v>
      </c>
      <c r="B11" s="16" t="s">
        <v>21</v>
      </c>
      <c r="C11" s="5">
        <v>5</v>
      </c>
      <c r="D11" s="5">
        <v>6</v>
      </c>
      <c r="E11" s="5">
        <v>100</v>
      </c>
      <c r="F11" s="5">
        <v>1</v>
      </c>
      <c r="H11" s="24">
        <f t="shared" si="1"/>
        <v>0.5</v>
      </c>
      <c r="I11" s="24">
        <f t="shared" si="0"/>
        <v>0.3</v>
      </c>
      <c r="J11" s="24">
        <f t="shared" si="0"/>
        <v>1</v>
      </c>
      <c r="K11" s="24">
        <f t="shared" si="0"/>
        <v>1</v>
      </c>
      <c r="M11" s="26" t="b">
        <f t="shared" si="2"/>
        <v>1</v>
      </c>
    </row>
    <row r="12" spans="1:13" x14ac:dyDescent="0.25">
      <c r="A12" s="16" t="s">
        <v>22</v>
      </c>
      <c r="B12" s="16" t="s">
        <v>23</v>
      </c>
      <c r="C12" s="5">
        <v>10</v>
      </c>
      <c r="D12" s="5">
        <v>20</v>
      </c>
      <c r="E12" s="5">
        <v>67</v>
      </c>
      <c r="F12" s="5">
        <v>1</v>
      </c>
      <c r="H12" s="24">
        <f t="shared" si="1"/>
        <v>1</v>
      </c>
      <c r="I12" s="24">
        <f t="shared" si="0"/>
        <v>1</v>
      </c>
      <c r="J12" s="24">
        <f t="shared" si="0"/>
        <v>0.67</v>
      </c>
      <c r="K12" s="24">
        <f t="shared" si="0"/>
        <v>1</v>
      </c>
      <c r="M12" s="26" t="b">
        <f t="shared" si="2"/>
        <v>0</v>
      </c>
    </row>
    <row r="13" spans="1:13" x14ac:dyDescent="0.25">
      <c r="A13" s="16" t="s">
        <v>24</v>
      </c>
      <c r="B13" s="16" t="s">
        <v>25</v>
      </c>
      <c r="C13" s="5">
        <v>9</v>
      </c>
      <c r="D13" s="5">
        <v>20</v>
      </c>
      <c r="E13" s="5">
        <v>70</v>
      </c>
      <c r="F13" s="5">
        <v>1</v>
      </c>
      <c r="H13" s="24">
        <f t="shared" si="1"/>
        <v>0.9</v>
      </c>
      <c r="I13" s="24">
        <f t="shared" si="0"/>
        <v>1</v>
      </c>
      <c r="J13" s="24">
        <f t="shared" si="0"/>
        <v>0.7</v>
      </c>
      <c r="K13" s="24">
        <f t="shared" si="0"/>
        <v>1</v>
      </c>
      <c r="M13" s="26" t="b">
        <f t="shared" si="2"/>
        <v>0</v>
      </c>
    </row>
    <row r="14" spans="1:13" x14ac:dyDescent="0.25">
      <c r="A14" s="16" t="s">
        <v>26</v>
      </c>
      <c r="B14" s="16" t="s">
        <v>27</v>
      </c>
      <c r="C14" s="5">
        <v>10</v>
      </c>
      <c r="D14" s="5">
        <v>19</v>
      </c>
      <c r="E14" s="5">
        <v>80</v>
      </c>
      <c r="F14" s="5">
        <v>1</v>
      </c>
      <c r="H14" s="24">
        <f t="shared" si="1"/>
        <v>1</v>
      </c>
      <c r="I14" s="24">
        <f t="shared" si="0"/>
        <v>0.95</v>
      </c>
      <c r="J14" s="24">
        <f t="shared" si="0"/>
        <v>0.8</v>
      </c>
      <c r="K14" s="24">
        <f t="shared" si="0"/>
        <v>1</v>
      </c>
      <c r="M14" s="26" t="b">
        <f t="shared" si="2"/>
        <v>0</v>
      </c>
    </row>
    <row r="15" spans="1:13" x14ac:dyDescent="0.25">
      <c r="A15" s="16" t="s">
        <v>28</v>
      </c>
      <c r="B15" s="16" t="s">
        <v>29</v>
      </c>
      <c r="C15" s="5">
        <v>8</v>
      </c>
      <c r="D15" s="5">
        <v>17</v>
      </c>
      <c r="E15" s="5">
        <v>90</v>
      </c>
      <c r="F15" s="5">
        <v>1</v>
      </c>
      <c r="H15" s="24">
        <f t="shared" si="1"/>
        <v>0.8</v>
      </c>
      <c r="I15" s="24">
        <f t="shared" si="0"/>
        <v>0.85</v>
      </c>
      <c r="J15" s="24">
        <f t="shared" si="0"/>
        <v>0.9</v>
      </c>
      <c r="K15" s="24">
        <f t="shared" si="0"/>
        <v>1</v>
      </c>
      <c r="M15" s="26" t="b">
        <f t="shared" si="2"/>
        <v>0</v>
      </c>
    </row>
    <row r="16" spans="1:13" x14ac:dyDescent="0.25">
      <c r="A16" s="16" t="s">
        <v>30</v>
      </c>
      <c r="B16" s="16" t="s">
        <v>31</v>
      </c>
      <c r="C16" s="5">
        <v>9</v>
      </c>
      <c r="D16" s="5">
        <v>19</v>
      </c>
      <c r="E16" s="5">
        <v>45</v>
      </c>
      <c r="F16" s="5">
        <v>0</v>
      </c>
      <c r="H16" s="24">
        <f t="shared" si="1"/>
        <v>0.9</v>
      </c>
      <c r="I16" s="24">
        <f t="shared" si="0"/>
        <v>0.95</v>
      </c>
      <c r="J16" s="24">
        <f t="shared" si="0"/>
        <v>0.45</v>
      </c>
      <c r="K16" s="24">
        <f t="shared" si="0"/>
        <v>0</v>
      </c>
      <c r="M16" s="26" t="b">
        <f t="shared" si="2"/>
        <v>1</v>
      </c>
    </row>
    <row r="17" spans="1:13" x14ac:dyDescent="0.25">
      <c r="A17" s="16" t="s">
        <v>32</v>
      </c>
      <c r="B17" s="16" t="s">
        <v>33</v>
      </c>
      <c r="C17" s="5">
        <v>7</v>
      </c>
      <c r="D17" s="5">
        <v>20</v>
      </c>
      <c r="E17" s="5">
        <v>90</v>
      </c>
      <c r="F17" s="5">
        <v>1</v>
      </c>
      <c r="H17" s="24">
        <f t="shared" si="1"/>
        <v>0.7</v>
      </c>
      <c r="I17" s="24">
        <f t="shared" si="0"/>
        <v>1</v>
      </c>
      <c r="J17" s="24">
        <f t="shared" si="0"/>
        <v>0.9</v>
      </c>
      <c r="K17" s="24">
        <f t="shared" si="0"/>
        <v>1</v>
      </c>
      <c r="M17" s="26" t="b">
        <f t="shared" si="2"/>
        <v>0</v>
      </c>
    </row>
    <row r="18" spans="1:13" x14ac:dyDescent="0.25">
      <c r="A18" s="16" t="s">
        <v>34</v>
      </c>
      <c r="B18" s="16" t="s">
        <v>35</v>
      </c>
      <c r="C18" s="5">
        <v>10</v>
      </c>
      <c r="D18" s="5">
        <v>10</v>
      </c>
      <c r="E18" s="5">
        <v>80</v>
      </c>
      <c r="F18" s="5">
        <v>1</v>
      </c>
      <c r="H18" s="24">
        <f t="shared" si="1"/>
        <v>1</v>
      </c>
      <c r="I18" s="24">
        <f t="shared" si="0"/>
        <v>0.5</v>
      </c>
      <c r="J18" s="24">
        <f t="shared" si="0"/>
        <v>0.8</v>
      </c>
      <c r="K18" s="24">
        <f t="shared" si="0"/>
        <v>1</v>
      </c>
      <c r="M18" s="26" t="b">
        <f t="shared" si="2"/>
        <v>0</v>
      </c>
    </row>
    <row r="19" spans="1:13" x14ac:dyDescent="0.25">
      <c r="A19" s="16" t="s">
        <v>36</v>
      </c>
      <c r="B19" s="16" t="s">
        <v>37</v>
      </c>
      <c r="C19" s="5">
        <v>11</v>
      </c>
      <c r="D19" s="5">
        <v>20</v>
      </c>
      <c r="E19" s="5">
        <v>69</v>
      </c>
      <c r="F19" s="5">
        <v>1</v>
      </c>
      <c r="H19" s="24">
        <f t="shared" si="1"/>
        <v>1.1000000000000001</v>
      </c>
      <c r="I19" s="24">
        <f t="shared" si="0"/>
        <v>1</v>
      </c>
      <c r="J19" s="24">
        <f t="shared" si="0"/>
        <v>0.69</v>
      </c>
      <c r="K19" s="24">
        <f t="shared" si="0"/>
        <v>1</v>
      </c>
      <c r="M19" s="26" t="b">
        <f t="shared" si="2"/>
        <v>0</v>
      </c>
    </row>
    <row r="20" spans="1:13" x14ac:dyDescent="0.25">
      <c r="A20" s="16" t="s">
        <v>38</v>
      </c>
      <c r="B20" s="16" t="s">
        <v>39</v>
      </c>
      <c r="C20" s="5">
        <v>10</v>
      </c>
      <c r="D20" s="5">
        <v>14</v>
      </c>
      <c r="E20" s="5">
        <v>90</v>
      </c>
      <c r="F20" s="5">
        <v>1</v>
      </c>
      <c r="H20" s="24">
        <f t="shared" si="1"/>
        <v>1</v>
      </c>
      <c r="I20" s="24">
        <f t="shared" ref="I20" si="3">D20/D$2</f>
        <v>0.7</v>
      </c>
      <c r="J20" s="24">
        <f t="shared" ref="J20" si="4">E20/E$2</f>
        <v>0.9</v>
      </c>
      <c r="K20" s="24">
        <f t="shared" ref="K20" si="5">F20/F$2</f>
        <v>1</v>
      </c>
      <c r="M20" s="26" t="b">
        <f t="shared" si="2"/>
        <v>0</v>
      </c>
    </row>
    <row r="22" spans="1:13" x14ac:dyDescent="0.25">
      <c r="A22" t="s">
        <v>40</v>
      </c>
      <c r="C22">
        <f>MAX(C4:C20)</f>
        <v>11</v>
      </c>
      <c r="D22">
        <f t="shared" ref="D22:E22" si="6">MAX(D4:D20)</f>
        <v>20</v>
      </c>
      <c r="E22">
        <f t="shared" si="6"/>
        <v>100</v>
      </c>
      <c r="F22">
        <f t="shared" ref="F22:H22" si="7">MAX(F4:F20)</f>
        <v>1</v>
      </c>
      <c r="H22" s="20">
        <f t="shared" si="7"/>
        <v>1.1000000000000001</v>
      </c>
      <c r="I22" s="20">
        <f t="shared" ref="I22:K22" si="8">MAX(I4:I20)</f>
        <v>1</v>
      </c>
      <c r="J22" s="20">
        <f t="shared" si="8"/>
        <v>1</v>
      </c>
      <c r="K22" s="20">
        <f t="shared" si="8"/>
        <v>1</v>
      </c>
    </row>
    <row r="23" spans="1:13" x14ac:dyDescent="0.25">
      <c r="A23" t="s">
        <v>41</v>
      </c>
      <c r="C23">
        <f>MIN(C4:C20)</f>
        <v>5</v>
      </c>
      <c r="D23">
        <f t="shared" ref="D23:E23" si="9">MIN(D4:D20)</f>
        <v>6</v>
      </c>
      <c r="E23">
        <f t="shared" si="9"/>
        <v>45</v>
      </c>
      <c r="F23">
        <f t="shared" ref="F23:H23" si="10">MIN(F4:F20)</f>
        <v>0</v>
      </c>
      <c r="H23" s="20">
        <f t="shared" si="10"/>
        <v>0.5</v>
      </c>
      <c r="I23" s="20">
        <f t="shared" ref="I23:K23" si="11">MIN(I4:I20)</f>
        <v>0.3</v>
      </c>
      <c r="J23" s="20">
        <f t="shared" si="11"/>
        <v>0.45</v>
      </c>
      <c r="K23" s="20">
        <f t="shared" si="11"/>
        <v>0</v>
      </c>
    </row>
    <row r="24" spans="1:13" x14ac:dyDescent="0.25">
      <c r="A24" t="s">
        <v>42</v>
      </c>
      <c r="C24" s="2">
        <f>AVERAGE(C4:C20)</f>
        <v>8.9411764705882355</v>
      </c>
      <c r="D24" s="2">
        <f t="shared" ref="D24:E24" si="12">AVERAGE(D4:D20)</f>
        <v>16.941176470588236</v>
      </c>
      <c r="E24" s="2">
        <f t="shared" si="12"/>
        <v>81.647058823529406</v>
      </c>
      <c r="F24" s="2">
        <f t="shared" ref="F24:H24" si="13">AVERAGE(F4:F20)</f>
        <v>0.88235294117647056</v>
      </c>
      <c r="H24" s="20">
        <f t="shared" si="13"/>
        <v>0.89411764705882346</v>
      </c>
      <c r="I24" s="20">
        <f t="shared" ref="I24:K24" si="14">AVERAGE(I4:I20)</f>
        <v>0.84705882352941153</v>
      </c>
      <c r="J24" s="20">
        <f t="shared" si="14"/>
        <v>0.81647058823529417</v>
      </c>
      <c r="K24" s="20">
        <f t="shared" si="14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CD3B-8979-4ECD-961C-ECFD38AD3747}">
  <dimension ref="A1:L9"/>
  <sheetViews>
    <sheetView workbookViewId="0">
      <selection activeCell="D27" sqref="D27"/>
    </sheetView>
  </sheetViews>
  <sheetFormatPr defaultRowHeight="15" x14ac:dyDescent="0.25"/>
  <cols>
    <col min="1" max="31" width="14.28515625" customWidth="1"/>
  </cols>
  <sheetData>
    <row r="1" spans="1:12" x14ac:dyDescent="0.25">
      <c r="A1" s="44" t="s">
        <v>55</v>
      </c>
    </row>
    <row r="2" spans="1:12" x14ac:dyDescent="0.25">
      <c r="A2" s="44"/>
    </row>
    <row r="3" spans="1:12" ht="30" x14ac:dyDescent="0.25">
      <c r="C3" s="43" t="s">
        <v>66</v>
      </c>
      <c r="E3" s="43" t="s">
        <v>66</v>
      </c>
      <c r="G3" s="43" t="s">
        <v>66</v>
      </c>
      <c r="I3" s="43" t="s">
        <v>66</v>
      </c>
      <c r="K3" s="43" t="s">
        <v>66</v>
      </c>
    </row>
    <row r="4" spans="1:12" x14ac:dyDescent="0.25">
      <c r="A4" t="s">
        <v>56</v>
      </c>
      <c r="B4" s="36" t="s">
        <v>5</v>
      </c>
      <c r="C4" s="28">
        <v>5</v>
      </c>
      <c r="D4" s="37" t="s">
        <v>57</v>
      </c>
      <c r="E4" s="30">
        <v>5</v>
      </c>
      <c r="F4" s="38" t="s">
        <v>58</v>
      </c>
      <c r="G4" s="31">
        <v>3</v>
      </c>
      <c r="H4" s="39" t="s">
        <v>59</v>
      </c>
      <c r="I4" s="32">
        <v>3</v>
      </c>
      <c r="J4" s="40" t="s">
        <v>60</v>
      </c>
      <c r="K4" s="34">
        <v>1</v>
      </c>
      <c r="L4" s="41" t="s">
        <v>43</v>
      </c>
    </row>
    <row r="5" spans="1:12" x14ac:dyDescent="0.25">
      <c r="A5" t="s">
        <v>61</v>
      </c>
      <c r="B5" s="29">
        <v>1</v>
      </c>
      <c r="C5" s="29">
        <f>C$4*B5</f>
        <v>5</v>
      </c>
      <c r="D5" s="5">
        <v>5</v>
      </c>
      <c r="E5" s="5">
        <f>E$4*D5</f>
        <v>25</v>
      </c>
      <c r="F5" s="7">
        <v>1</v>
      </c>
      <c r="G5" s="7">
        <f>G$4*F5</f>
        <v>3</v>
      </c>
      <c r="H5" s="33">
        <v>5</v>
      </c>
      <c r="I5" s="33">
        <f>I$4*H5</f>
        <v>15</v>
      </c>
      <c r="J5" s="35">
        <v>1</v>
      </c>
      <c r="K5" s="35">
        <f>K$4*J5</f>
        <v>1</v>
      </c>
      <c r="L5">
        <f>SUM(C5,E5,G5,I5,K5)</f>
        <v>49</v>
      </c>
    </row>
    <row r="6" spans="1:12" x14ac:dyDescent="0.25">
      <c r="A6" t="s">
        <v>62</v>
      </c>
      <c r="B6" s="29">
        <v>4</v>
      </c>
      <c r="C6" s="29">
        <f t="shared" ref="C6:E9" si="0">C$4*B6</f>
        <v>20</v>
      </c>
      <c r="D6" s="5">
        <v>5</v>
      </c>
      <c r="E6" s="5">
        <f t="shared" si="0"/>
        <v>25</v>
      </c>
      <c r="F6" s="7">
        <v>5</v>
      </c>
      <c r="G6" s="7">
        <f t="shared" ref="G6" si="1">G$4*F6</f>
        <v>15</v>
      </c>
      <c r="H6" s="33">
        <v>4</v>
      </c>
      <c r="I6" s="33">
        <f t="shared" ref="I6" si="2">I$4*H6</f>
        <v>12</v>
      </c>
      <c r="J6" s="35">
        <v>2</v>
      </c>
      <c r="K6" s="35">
        <f t="shared" ref="K6" si="3">K$4*J6</f>
        <v>2</v>
      </c>
      <c r="L6">
        <f t="shared" ref="L6:L9" si="4">SUM(C6,E6,G6,I6,K6)</f>
        <v>74</v>
      </c>
    </row>
    <row r="7" spans="1:12" x14ac:dyDescent="0.25">
      <c r="A7" t="s">
        <v>63</v>
      </c>
      <c r="B7" s="29">
        <v>5</v>
      </c>
      <c r="C7" s="29">
        <f t="shared" si="0"/>
        <v>25</v>
      </c>
      <c r="D7" s="5">
        <v>4</v>
      </c>
      <c r="E7" s="5">
        <f t="shared" si="0"/>
        <v>20</v>
      </c>
      <c r="F7" s="7">
        <v>4</v>
      </c>
      <c r="G7" s="7">
        <f t="shared" ref="G7" si="5">G$4*F7</f>
        <v>12</v>
      </c>
      <c r="H7" s="33">
        <v>3</v>
      </c>
      <c r="I7" s="33">
        <f t="shared" ref="I7" si="6">I$4*H7</f>
        <v>9</v>
      </c>
      <c r="J7" s="35">
        <v>4</v>
      </c>
      <c r="K7" s="35">
        <f t="shared" ref="K7" si="7">K$4*J7</f>
        <v>4</v>
      </c>
      <c r="L7">
        <f t="shared" si="4"/>
        <v>70</v>
      </c>
    </row>
    <row r="8" spans="1:12" x14ac:dyDescent="0.25">
      <c r="A8" t="s">
        <v>64</v>
      </c>
      <c r="B8" s="29">
        <v>4</v>
      </c>
      <c r="C8" s="29">
        <f t="shared" si="0"/>
        <v>20</v>
      </c>
      <c r="D8" s="5">
        <v>2</v>
      </c>
      <c r="E8" s="5">
        <f t="shared" si="0"/>
        <v>10</v>
      </c>
      <c r="F8" s="7">
        <v>1</v>
      </c>
      <c r="G8" s="7">
        <f t="shared" ref="G8" si="8">G$4*F8</f>
        <v>3</v>
      </c>
      <c r="H8" s="33">
        <v>1</v>
      </c>
      <c r="I8" s="33">
        <f t="shared" ref="I8" si="9">I$4*H8</f>
        <v>3</v>
      </c>
      <c r="J8" s="35">
        <v>4</v>
      </c>
      <c r="K8" s="35">
        <f t="shared" ref="K8" si="10">K$4*J8</f>
        <v>4</v>
      </c>
      <c r="L8">
        <f t="shared" si="4"/>
        <v>40</v>
      </c>
    </row>
    <row r="9" spans="1:12" x14ac:dyDescent="0.25">
      <c r="A9" t="s">
        <v>65</v>
      </c>
      <c r="B9" s="29">
        <v>3</v>
      </c>
      <c r="C9" s="29">
        <f t="shared" si="0"/>
        <v>15</v>
      </c>
      <c r="D9" s="5">
        <v>2</v>
      </c>
      <c r="E9" s="5">
        <f t="shared" si="0"/>
        <v>10</v>
      </c>
      <c r="F9" s="7">
        <v>3</v>
      </c>
      <c r="G9" s="7">
        <f t="shared" ref="G9" si="11">G$4*F9</f>
        <v>9</v>
      </c>
      <c r="H9" s="33">
        <v>2</v>
      </c>
      <c r="I9" s="33">
        <f t="shared" ref="I9" si="12">I$4*H9</f>
        <v>6</v>
      </c>
      <c r="J9" s="35">
        <v>3</v>
      </c>
      <c r="K9" s="35">
        <f t="shared" ref="K9" si="13">K$4*J9</f>
        <v>3</v>
      </c>
      <c r="L9">
        <f t="shared" si="4"/>
        <v>43</v>
      </c>
    </row>
  </sheetData>
  <mergeCells count="1">
    <mergeCell ref="A1:A2"/>
  </mergeCells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C0F7-54AA-4AB2-8E4C-021027E08D28}">
  <dimension ref="A1:K176"/>
  <sheetViews>
    <sheetView workbookViewId="0">
      <selection activeCell="H25" sqref="H25"/>
    </sheetView>
  </sheetViews>
  <sheetFormatPr defaultRowHeight="15" x14ac:dyDescent="0.25"/>
  <cols>
    <col min="1" max="3" width="14.28515625" customWidth="1"/>
    <col min="4" max="4" width="21.42578125" customWidth="1"/>
    <col min="5" max="8" width="14.28515625" style="1" customWidth="1"/>
    <col min="9" max="27" width="14.28515625" customWidth="1"/>
  </cols>
  <sheetData>
    <row r="1" spans="1:11" ht="75" x14ac:dyDescent="0.25">
      <c r="A1" s="42" t="s">
        <v>67</v>
      </c>
      <c r="B1" s="42" t="s">
        <v>68</v>
      </c>
      <c r="C1" s="42" t="s">
        <v>69</v>
      </c>
      <c r="D1" s="42" t="s">
        <v>70</v>
      </c>
      <c r="E1" s="42" t="s">
        <v>71</v>
      </c>
      <c r="F1" s="42" t="s">
        <v>72</v>
      </c>
      <c r="G1" s="42" t="s">
        <v>73</v>
      </c>
      <c r="H1" s="42" t="s">
        <v>110</v>
      </c>
      <c r="I1" s="42" t="s">
        <v>2</v>
      </c>
      <c r="J1" s="42" t="s">
        <v>1</v>
      </c>
      <c r="K1" s="42" t="s">
        <v>74</v>
      </c>
    </row>
    <row r="2" spans="1:11" x14ac:dyDescent="0.25">
      <c r="A2" s="45" t="s">
        <v>75</v>
      </c>
      <c r="B2" s="46">
        <v>1001</v>
      </c>
      <c r="C2">
        <v>9822</v>
      </c>
      <c r="D2" t="s">
        <v>76</v>
      </c>
      <c r="E2" s="1">
        <v>58.3</v>
      </c>
      <c r="F2" s="1">
        <v>98.4</v>
      </c>
      <c r="G2" s="1">
        <f>F2-E2</f>
        <v>40.100000000000009</v>
      </c>
      <c r="H2" s="1">
        <f>IF(F2&lt;50, G2*0.1, G2*0.2)</f>
        <v>8.0200000000000014</v>
      </c>
      <c r="I2" t="s">
        <v>103</v>
      </c>
      <c r="J2" t="s">
        <v>104</v>
      </c>
      <c r="K2" t="s">
        <v>77</v>
      </c>
    </row>
    <row r="3" spans="1:11" x14ac:dyDescent="0.25">
      <c r="A3" s="45" t="s">
        <v>75</v>
      </c>
      <c r="B3" s="46">
        <v>1002</v>
      </c>
      <c r="C3">
        <v>2877</v>
      </c>
      <c r="D3" t="s">
        <v>78</v>
      </c>
      <c r="E3" s="1">
        <v>11.4</v>
      </c>
      <c r="F3" s="1">
        <v>16.3</v>
      </c>
      <c r="G3" s="1">
        <f>F3-E3</f>
        <v>4.9000000000000004</v>
      </c>
      <c r="H3" s="1">
        <f>IF(F3&lt;50, G3*0.1, G3*0.2)</f>
        <v>0.49000000000000005</v>
      </c>
      <c r="I3" t="s">
        <v>105</v>
      </c>
      <c r="J3" t="s">
        <v>106</v>
      </c>
      <c r="K3" t="s">
        <v>79</v>
      </c>
    </row>
    <row r="4" spans="1:11" x14ac:dyDescent="0.25">
      <c r="A4" s="45" t="s">
        <v>75</v>
      </c>
      <c r="B4" s="46">
        <v>1003</v>
      </c>
      <c r="C4">
        <v>2499</v>
      </c>
      <c r="D4" t="s">
        <v>80</v>
      </c>
      <c r="E4" s="1">
        <v>6.2</v>
      </c>
      <c r="F4" s="1">
        <v>9.1999999999999993</v>
      </c>
      <c r="G4" s="1">
        <f>F4-E4</f>
        <v>2.9999999999999991</v>
      </c>
      <c r="H4" s="1">
        <f>IF(F4&lt;50, G4*0.1, G4*0.2)</f>
        <v>0.29999999999999993</v>
      </c>
      <c r="I4" t="s">
        <v>107</v>
      </c>
      <c r="J4" t="s">
        <v>14</v>
      </c>
      <c r="K4" t="s">
        <v>81</v>
      </c>
    </row>
    <row r="5" spans="1:11" x14ac:dyDescent="0.25">
      <c r="A5" s="45" t="s">
        <v>75</v>
      </c>
      <c r="B5" s="46">
        <v>1004</v>
      </c>
      <c r="C5">
        <v>8722</v>
      </c>
      <c r="D5" t="s">
        <v>82</v>
      </c>
      <c r="E5" s="1">
        <v>344</v>
      </c>
      <c r="F5" s="1">
        <v>502</v>
      </c>
      <c r="G5" s="1">
        <f>F5-E5</f>
        <v>158</v>
      </c>
      <c r="H5" s="1">
        <f>IF(F5&lt;50, G5*0.1, G5*0.2)</f>
        <v>31.6</v>
      </c>
      <c r="I5" t="s">
        <v>103</v>
      </c>
      <c r="J5" t="s">
        <v>104</v>
      </c>
      <c r="K5" t="s">
        <v>81</v>
      </c>
    </row>
    <row r="6" spans="1:11" x14ac:dyDescent="0.25">
      <c r="A6" s="45" t="s">
        <v>75</v>
      </c>
      <c r="B6" s="46">
        <v>1005</v>
      </c>
      <c r="C6">
        <v>1109</v>
      </c>
      <c r="D6" t="s">
        <v>83</v>
      </c>
      <c r="E6" s="1">
        <v>3</v>
      </c>
      <c r="F6" s="1">
        <v>8</v>
      </c>
      <c r="G6" s="1">
        <f>F6-E6</f>
        <v>5</v>
      </c>
      <c r="H6" s="1">
        <f>IF(F6&lt;50, G6*0.1, G6*0.2)</f>
        <v>0.5</v>
      </c>
      <c r="I6" t="s">
        <v>107</v>
      </c>
      <c r="J6" t="s">
        <v>14</v>
      </c>
      <c r="K6" t="s">
        <v>81</v>
      </c>
    </row>
    <row r="7" spans="1:11" x14ac:dyDescent="0.25">
      <c r="A7" s="45" t="s">
        <v>75</v>
      </c>
      <c r="B7" s="46">
        <v>1006</v>
      </c>
      <c r="C7">
        <v>9822</v>
      </c>
      <c r="D7" t="s">
        <v>76</v>
      </c>
      <c r="E7" s="1">
        <v>58.3</v>
      </c>
      <c r="F7" s="1">
        <v>98.4</v>
      </c>
      <c r="G7" s="1">
        <f>F7-E7</f>
        <v>40.100000000000009</v>
      </c>
      <c r="H7" s="1">
        <f>IF(F7&lt;50, G7*0.1, G7*0.2)</f>
        <v>8.0200000000000014</v>
      </c>
      <c r="I7" t="s">
        <v>107</v>
      </c>
      <c r="J7" t="s">
        <v>14</v>
      </c>
      <c r="K7" t="s">
        <v>81</v>
      </c>
    </row>
    <row r="8" spans="1:11" x14ac:dyDescent="0.25">
      <c r="A8" s="45" t="s">
        <v>75</v>
      </c>
      <c r="B8" s="46">
        <v>1007</v>
      </c>
      <c r="C8">
        <v>1109</v>
      </c>
      <c r="D8" t="s">
        <v>83</v>
      </c>
      <c r="E8" s="1">
        <v>3</v>
      </c>
      <c r="F8" s="1">
        <v>8</v>
      </c>
      <c r="G8" s="1">
        <f>F8-E8</f>
        <v>5</v>
      </c>
      <c r="H8" s="1">
        <f>IF(F8&lt;50, G8*0.1, G8*0.2)</f>
        <v>0.5</v>
      </c>
      <c r="I8" t="s">
        <v>108</v>
      </c>
      <c r="J8" t="s">
        <v>109</v>
      </c>
      <c r="K8" t="s">
        <v>77</v>
      </c>
    </row>
    <row r="9" spans="1:11" x14ac:dyDescent="0.25">
      <c r="A9" s="45" t="s">
        <v>75</v>
      </c>
      <c r="B9" s="46">
        <v>1008</v>
      </c>
      <c r="C9">
        <v>2877</v>
      </c>
      <c r="D9" t="s">
        <v>78</v>
      </c>
      <c r="E9" s="1">
        <v>11.4</v>
      </c>
      <c r="F9" s="1">
        <v>16.3</v>
      </c>
      <c r="G9" s="1">
        <f>F9-E9</f>
        <v>4.9000000000000004</v>
      </c>
      <c r="H9" s="1">
        <f>IF(F9&lt;50, G9*0.1, G9*0.2)</f>
        <v>0.49000000000000005</v>
      </c>
      <c r="I9" t="s">
        <v>107</v>
      </c>
      <c r="J9" t="s">
        <v>14</v>
      </c>
      <c r="K9" t="s">
        <v>77</v>
      </c>
    </row>
    <row r="10" spans="1:11" x14ac:dyDescent="0.25">
      <c r="A10" s="45" t="s">
        <v>75</v>
      </c>
      <c r="B10" s="46">
        <v>1009</v>
      </c>
      <c r="C10">
        <v>1109</v>
      </c>
      <c r="D10" t="s">
        <v>83</v>
      </c>
      <c r="E10" s="1">
        <v>3</v>
      </c>
      <c r="F10" s="1">
        <v>8</v>
      </c>
      <c r="G10" s="1">
        <f>F10-E10</f>
        <v>5</v>
      </c>
      <c r="H10" s="1">
        <f>IF(F10&lt;50, G10*0.1, G10*0.2)</f>
        <v>0.5</v>
      </c>
      <c r="I10" t="s">
        <v>107</v>
      </c>
      <c r="J10" t="s">
        <v>14</v>
      </c>
      <c r="K10" t="s">
        <v>81</v>
      </c>
    </row>
    <row r="11" spans="1:11" x14ac:dyDescent="0.25">
      <c r="A11" s="45" t="s">
        <v>75</v>
      </c>
      <c r="B11" s="46">
        <v>1010</v>
      </c>
      <c r="C11">
        <v>2877</v>
      </c>
      <c r="D11" t="s">
        <v>78</v>
      </c>
      <c r="E11" s="1">
        <v>11.4</v>
      </c>
      <c r="F11" s="1">
        <v>16.3</v>
      </c>
      <c r="G11" s="1">
        <f>F11-E11</f>
        <v>4.9000000000000004</v>
      </c>
      <c r="H11" s="1">
        <f>IF(F11&lt;50, G11*0.1, G11*0.2)</f>
        <v>0.49000000000000005</v>
      </c>
      <c r="I11" t="s">
        <v>105</v>
      </c>
      <c r="J11" t="s">
        <v>106</v>
      </c>
      <c r="K11" t="s">
        <v>84</v>
      </c>
    </row>
    <row r="12" spans="1:11" x14ac:dyDescent="0.25">
      <c r="A12" s="45" t="s">
        <v>75</v>
      </c>
      <c r="B12" s="46">
        <v>1011</v>
      </c>
      <c r="C12">
        <v>2877</v>
      </c>
      <c r="D12" t="s">
        <v>78</v>
      </c>
      <c r="E12" s="1">
        <v>11.4</v>
      </c>
      <c r="F12" s="1">
        <v>16.3</v>
      </c>
      <c r="G12" s="1">
        <f>F12-E12</f>
        <v>4.9000000000000004</v>
      </c>
      <c r="H12" s="1">
        <f>IF(F12&lt;50, G12*0.1, G12*0.2)</f>
        <v>0.49000000000000005</v>
      </c>
      <c r="I12" t="s">
        <v>105</v>
      </c>
      <c r="J12" t="s">
        <v>106</v>
      </c>
      <c r="K12" t="s">
        <v>81</v>
      </c>
    </row>
    <row r="13" spans="1:11" x14ac:dyDescent="0.25">
      <c r="A13" s="45" t="s">
        <v>75</v>
      </c>
      <c r="B13" s="46">
        <v>1012</v>
      </c>
      <c r="C13">
        <v>4421</v>
      </c>
      <c r="D13" t="s">
        <v>85</v>
      </c>
      <c r="E13" s="1">
        <v>45</v>
      </c>
      <c r="F13" s="1">
        <v>87</v>
      </c>
      <c r="G13" s="1">
        <f>F13-E13</f>
        <v>42</v>
      </c>
      <c r="H13" s="1">
        <f>IF(F13&lt;50, G13*0.1, G13*0.2)</f>
        <v>8.4</v>
      </c>
      <c r="I13" t="s">
        <v>107</v>
      </c>
      <c r="J13" t="s">
        <v>14</v>
      </c>
      <c r="K13" t="s">
        <v>77</v>
      </c>
    </row>
    <row r="14" spans="1:11" x14ac:dyDescent="0.25">
      <c r="A14" s="45" t="s">
        <v>75</v>
      </c>
      <c r="B14" s="46">
        <v>1013</v>
      </c>
      <c r="C14">
        <v>9212</v>
      </c>
      <c r="D14" t="s">
        <v>86</v>
      </c>
      <c r="E14" s="1">
        <v>4</v>
      </c>
      <c r="F14" s="1">
        <v>7</v>
      </c>
      <c r="G14" s="1">
        <f>F14-E14</f>
        <v>3</v>
      </c>
      <c r="H14" s="1">
        <f>IF(F14&lt;50, G14*0.1, G14*0.2)</f>
        <v>0.30000000000000004</v>
      </c>
      <c r="I14" t="s">
        <v>108</v>
      </c>
      <c r="J14" t="s">
        <v>109</v>
      </c>
      <c r="K14" t="s">
        <v>84</v>
      </c>
    </row>
    <row r="15" spans="1:11" x14ac:dyDescent="0.25">
      <c r="A15" s="45" t="s">
        <v>75</v>
      </c>
      <c r="B15" s="46">
        <v>1014</v>
      </c>
      <c r="C15">
        <v>8722</v>
      </c>
      <c r="D15" t="s">
        <v>82</v>
      </c>
      <c r="E15" s="1">
        <v>344</v>
      </c>
      <c r="F15" s="1">
        <v>502</v>
      </c>
      <c r="G15" s="1">
        <f>F15-E15</f>
        <v>158</v>
      </c>
      <c r="H15" s="1">
        <f>IF(F15&lt;50, G15*0.1, G15*0.2)</f>
        <v>31.6</v>
      </c>
      <c r="I15" t="s">
        <v>103</v>
      </c>
      <c r="J15" t="s">
        <v>104</v>
      </c>
      <c r="K15" t="s">
        <v>79</v>
      </c>
    </row>
    <row r="16" spans="1:11" x14ac:dyDescent="0.25">
      <c r="A16" s="45" t="s">
        <v>75</v>
      </c>
      <c r="B16" s="46">
        <v>1015</v>
      </c>
      <c r="C16">
        <v>2877</v>
      </c>
      <c r="D16" t="s">
        <v>78</v>
      </c>
      <c r="E16" s="1">
        <v>11.4</v>
      </c>
      <c r="F16" s="1">
        <v>16.3</v>
      </c>
      <c r="G16" s="1">
        <f>F16-E16</f>
        <v>4.9000000000000004</v>
      </c>
      <c r="H16" s="1">
        <f>IF(F16&lt;50, G16*0.1, G16*0.2)</f>
        <v>0.49000000000000005</v>
      </c>
      <c r="I16" t="s">
        <v>108</v>
      </c>
      <c r="J16" t="s">
        <v>109</v>
      </c>
      <c r="K16" t="s">
        <v>81</v>
      </c>
    </row>
    <row r="17" spans="1:11" x14ac:dyDescent="0.25">
      <c r="A17" s="45" t="s">
        <v>75</v>
      </c>
      <c r="B17" s="46">
        <v>1016</v>
      </c>
      <c r="C17">
        <v>2499</v>
      </c>
      <c r="D17" t="s">
        <v>80</v>
      </c>
      <c r="E17" s="1">
        <v>6.2</v>
      </c>
      <c r="F17" s="1">
        <v>9.1999999999999993</v>
      </c>
      <c r="G17" s="1">
        <f>F17-E17</f>
        <v>2.9999999999999991</v>
      </c>
      <c r="H17" s="1">
        <f>IF(F17&lt;50, G17*0.1, G17*0.2)</f>
        <v>0.29999999999999993</v>
      </c>
      <c r="I17" t="s">
        <v>107</v>
      </c>
      <c r="J17" t="s">
        <v>14</v>
      </c>
      <c r="K17" t="s">
        <v>79</v>
      </c>
    </row>
    <row r="18" spans="1:11" x14ac:dyDescent="0.25">
      <c r="A18" s="45" t="s">
        <v>87</v>
      </c>
      <c r="B18" s="46">
        <v>1017</v>
      </c>
      <c r="C18">
        <v>2242</v>
      </c>
      <c r="D18" t="s">
        <v>88</v>
      </c>
      <c r="E18" s="1">
        <v>60</v>
      </c>
      <c r="F18" s="1">
        <v>124</v>
      </c>
      <c r="G18" s="1">
        <f>F18-E18</f>
        <v>64</v>
      </c>
      <c r="H18" s="1">
        <f>IF(F18&lt;50, G18*0.1, G18*0.2)</f>
        <v>12.8</v>
      </c>
      <c r="I18" t="s">
        <v>105</v>
      </c>
      <c r="J18" t="s">
        <v>106</v>
      </c>
      <c r="K18" t="s">
        <v>77</v>
      </c>
    </row>
    <row r="19" spans="1:11" x14ac:dyDescent="0.25">
      <c r="A19" s="45" t="s">
        <v>87</v>
      </c>
      <c r="B19" s="46">
        <v>1018</v>
      </c>
      <c r="C19">
        <v>1109</v>
      </c>
      <c r="D19" t="s">
        <v>83</v>
      </c>
      <c r="E19" s="1">
        <v>3</v>
      </c>
      <c r="F19" s="1">
        <v>8</v>
      </c>
      <c r="G19" s="1">
        <f>F19-E19</f>
        <v>5</v>
      </c>
      <c r="H19" s="1">
        <f>IF(F19&lt;50, G19*0.1, G19*0.2)</f>
        <v>0.5</v>
      </c>
      <c r="I19" t="s">
        <v>107</v>
      </c>
      <c r="J19" t="s">
        <v>14</v>
      </c>
      <c r="K19" t="s">
        <v>79</v>
      </c>
    </row>
    <row r="20" spans="1:11" x14ac:dyDescent="0.25">
      <c r="A20" s="45" t="s">
        <v>87</v>
      </c>
      <c r="B20" s="46">
        <v>1019</v>
      </c>
      <c r="C20">
        <v>2499</v>
      </c>
      <c r="D20" t="s">
        <v>80</v>
      </c>
      <c r="E20" s="1">
        <v>6.2</v>
      </c>
      <c r="F20" s="1">
        <v>9.1999999999999993</v>
      </c>
      <c r="G20" s="1">
        <f>F20-E20</f>
        <v>2.9999999999999991</v>
      </c>
      <c r="H20" s="1">
        <f>IF(F20&lt;50, G20*0.1, G20*0.2)</f>
        <v>0.29999999999999993</v>
      </c>
      <c r="I20" t="s">
        <v>107</v>
      </c>
      <c r="J20" t="s">
        <v>14</v>
      </c>
      <c r="K20" t="s">
        <v>84</v>
      </c>
    </row>
    <row r="21" spans="1:11" x14ac:dyDescent="0.25">
      <c r="A21" s="45" t="s">
        <v>87</v>
      </c>
      <c r="B21" s="46">
        <v>1020</v>
      </c>
      <c r="C21">
        <v>2499</v>
      </c>
      <c r="D21" t="s">
        <v>80</v>
      </c>
      <c r="E21" s="1">
        <v>6.2</v>
      </c>
      <c r="F21" s="1">
        <v>9.1999999999999993</v>
      </c>
      <c r="G21" s="1">
        <f>F21-E21</f>
        <v>2.9999999999999991</v>
      </c>
      <c r="H21" s="1">
        <f>IF(F21&lt;50, G21*0.1, G21*0.2)</f>
        <v>0.29999999999999993</v>
      </c>
      <c r="I21" t="s">
        <v>107</v>
      </c>
      <c r="J21" t="s">
        <v>14</v>
      </c>
      <c r="K21" t="s">
        <v>89</v>
      </c>
    </row>
    <row r="22" spans="1:11" x14ac:dyDescent="0.25">
      <c r="A22" s="45" t="s">
        <v>87</v>
      </c>
      <c r="B22" s="46">
        <v>1021</v>
      </c>
      <c r="C22">
        <v>1109</v>
      </c>
      <c r="D22" t="s">
        <v>83</v>
      </c>
      <c r="E22" s="1">
        <v>3</v>
      </c>
      <c r="F22" s="1">
        <v>8</v>
      </c>
      <c r="G22" s="1">
        <f>F22-E22</f>
        <v>5</v>
      </c>
      <c r="H22" s="1">
        <f>IF(F22&lt;50, G22*0.1, G22*0.2)</f>
        <v>0.5</v>
      </c>
      <c r="I22" t="s">
        <v>105</v>
      </c>
      <c r="J22" t="s">
        <v>106</v>
      </c>
      <c r="K22" t="s">
        <v>84</v>
      </c>
    </row>
    <row r="23" spans="1:11" x14ac:dyDescent="0.25">
      <c r="A23" s="45" t="s">
        <v>87</v>
      </c>
      <c r="B23" s="46">
        <v>1022</v>
      </c>
      <c r="C23">
        <v>2877</v>
      </c>
      <c r="D23" t="s">
        <v>78</v>
      </c>
      <c r="E23" s="1">
        <v>11.4</v>
      </c>
      <c r="F23" s="1">
        <v>16.3</v>
      </c>
      <c r="G23" s="1">
        <f>F23-E23</f>
        <v>4.9000000000000004</v>
      </c>
      <c r="H23" s="1">
        <f>IF(F23&lt;50, G23*0.1, G23*0.2)</f>
        <v>0.49000000000000005</v>
      </c>
      <c r="I23" t="s">
        <v>107</v>
      </c>
      <c r="J23" t="s">
        <v>14</v>
      </c>
      <c r="K23" t="s">
        <v>90</v>
      </c>
    </row>
    <row r="24" spans="1:11" x14ac:dyDescent="0.25">
      <c r="A24" s="45" t="s">
        <v>87</v>
      </c>
      <c r="B24" s="46">
        <v>1023</v>
      </c>
      <c r="C24">
        <v>1109</v>
      </c>
      <c r="D24" t="s">
        <v>83</v>
      </c>
      <c r="E24" s="1">
        <v>3</v>
      </c>
      <c r="F24" s="1">
        <v>8</v>
      </c>
      <c r="G24" s="1">
        <f>F24-E24</f>
        <v>5</v>
      </c>
      <c r="H24" s="1">
        <f>IF(F24&lt;50, G24*0.1, G24*0.2)</f>
        <v>0.5</v>
      </c>
      <c r="I24" t="s">
        <v>108</v>
      </c>
      <c r="J24" t="s">
        <v>109</v>
      </c>
      <c r="K24" t="s">
        <v>77</v>
      </c>
    </row>
    <row r="25" spans="1:11" x14ac:dyDescent="0.25">
      <c r="A25" s="45" t="s">
        <v>87</v>
      </c>
      <c r="B25" s="46">
        <v>1024</v>
      </c>
      <c r="C25">
        <v>9212</v>
      </c>
      <c r="D25" t="s">
        <v>86</v>
      </c>
      <c r="E25" s="1">
        <v>4</v>
      </c>
      <c r="F25" s="1">
        <v>7</v>
      </c>
      <c r="G25" s="1">
        <f>F25-E25</f>
        <v>3</v>
      </c>
      <c r="H25" s="1">
        <f>IF(F25&lt;50, G25*0.1, G25*0.2)</f>
        <v>0.30000000000000004</v>
      </c>
      <c r="I25" t="s">
        <v>105</v>
      </c>
      <c r="J25" t="s">
        <v>106</v>
      </c>
      <c r="K25" t="s">
        <v>90</v>
      </c>
    </row>
    <row r="26" spans="1:11" x14ac:dyDescent="0.25">
      <c r="A26" s="45" t="s">
        <v>87</v>
      </c>
      <c r="B26" s="46">
        <v>1025</v>
      </c>
      <c r="C26">
        <v>2877</v>
      </c>
      <c r="D26" t="s">
        <v>78</v>
      </c>
      <c r="E26" s="1">
        <v>11.4</v>
      </c>
      <c r="F26" s="1">
        <v>16.3</v>
      </c>
      <c r="G26" s="1">
        <f>F26-E26</f>
        <v>4.9000000000000004</v>
      </c>
      <c r="H26" s="1">
        <f>IF(F26&lt;50, G26*0.1, G26*0.2)</f>
        <v>0.49000000000000005</v>
      </c>
      <c r="I26" t="s">
        <v>108</v>
      </c>
      <c r="J26" t="s">
        <v>109</v>
      </c>
      <c r="K26" t="s">
        <v>89</v>
      </c>
    </row>
    <row r="27" spans="1:11" x14ac:dyDescent="0.25">
      <c r="A27" s="45" t="s">
        <v>87</v>
      </c>
      <c r="B27" s="46">
        <v>1026</v>
      </c>
      <c r="C27">
        <v>6119</v>
      </c>
      <c r="D27" t="s">
        <v>91</v>
      </c>
      <c r="E27" s="1">
        <v>9</v>
      </c>
      <c r="F27" s="1">
        <v>14</v>
      </c>
      <c r="G27" s="1">
        <f>F27-E27</f>
        <v>5</v>
      </c>
      <c r="H27" s="1">
        <f>IF(F27&lt;50, G27*0.1, G27*0.2)</f>
        <v>0.5</v>
      </c>
      <c r="I27" t="s">
        <v>108</v>
      </c>
      <c r="J27" t="s">
        <v>109</v>
      </c>
      <c r="K27" t="s">
        <v>77</v>
      </c>
    </row>
    <row r="28" spans="1:11" x14ac:dyDescent="0.25">
      <c r="A28" s="45" t="s">
        <v>87</v>
      </c>
      <c r="B28" s="46">
        <v>1027</v>
      </c>
      <c r="C28">
        <v>6119</v>
      </c>
      <c r="D28" t="s">
        <v>91</v>
      </c>
      <c r="E28" s="1">
        <v>9</v>
      </c>
      <c r="F28" s="1">
        <v>14</v>
      </c>
      <c r="G28" s="1">
        <f>F28-E28</f>
        <v>5</v>
      </c>
      <c r="H28" s="1">
        <f>IF(F28&lt;50, G28*0.1, G28*0.2)</f>
        <v>0.5</v>
      </c>
      <c r="I28" t="s">
        <v>103</v>
      </c>
      <c r="J28" t="s">
        <v>104</v>
      </c>
      <c r="K28" t="s">
        <v>89</v>
      </c>
    </row>
    <row r="29" spans="1:11" x14ac:dyDescent="0.25">
      <c r="A29" s="45" t="s">
        <v>87</v>
      </c>
      <c r="B29" s="46">
        <v>1028</v>
      </c>
      <c r="C29">
        <v>8722</v>
      </c>
      <c r="D29" t="s">
        <v>82</v>
      </c>
      <c r="E29" s="1">
        <v>344</v>
      </c>
      <c r="F29" s="1">
        <v>502</v>
      </c>
      <c r="G29" s="1">
        <f>F29-E29</f>
        <v>158</v>
      </c>
      <c r="H29" s="1">
        <f>IF(F29&lt;50, G29*0.1, G29*0.2)</f>
        <v>31.6</v>
      </c>
      <c r="I29" t="s">
        <v>103</v>
      </c>
      <c r="J29" t="s">
        <v>104</v>
      </c>
      <c r="K29" t="s">
        <v>81</v>
      </c>
    </row>
    <row r="30" spans="1:11" x14ac:dyDescent="0.25">
      <c r="A30" s="45" t="s">
        <v>87</v>
      </c>
      <c r="B30" s="46">
        <v>1029</v>
      </c>
      <c r="C30">
        <v>2499</v>
      </c>
      <c r="D30" t="s">
        <v>80</v>
      </c>
      <c r="E30" s="1">
        <v>6.2</v>
      </c>
      <c r="F30" s="1">
        <v>9.1999999999999993</v>
      </c>
      <c r="G30" s="1">
        <f>F30-E30</f>
        <v>2.9999999999999991</v>
      </c>
      <c r="H30" s="1">
        <f>IF(F30&lt;50, G30*0.1, G30*0.2)</f>
        <v>0.29999999999999993</v>
      </c>
      <c r="I30" t="s">
        <v>105</v>
      </c>
      <c r="J30" t="s">
        <v>106</v>
      </c>
      <c r="K30" t="s">
        <v>81</v>
      </c>
    </row>
    <row r="31" spans="1:11" x14ac:dyDescent="0.25">
      <c r="A31" s="45" t="s">
        <v>87</v>
      </c>
      <c r="B31" s="46">
        <v>1030</v>
      </c>
      <c r="C31">
        <v>4421</v>
      </c>
      <c r="D31" t="s">
        <v>85</v>
      </c>
      <c r="E31" s="1">
        <v>45</v>
      </c>
      <c r="F31" s="1">
        <v>87</v>
      </c>
      <c r="G31" s="1">
        <f>F31-E31</f>
        <v>42</v>
      </c>
      <c r="H31" s="1">
        <f>IF(F31&lt;50, G31*0.1, G31*0.2)</f>
        <v>8.4</v>
      </c>
      <c r="I31" t="s">
        <v>105</v>
      </c>
      <c r="J31" t="s">
        <v>106</v>
      </c>
      <c r="K31" t="s">
        <v>89</v>
      </c>
    </row>
    <row r="32" spans="1:11" x14ac:dyDescent="0.25">
      <c r="A32" s="45" t="s">
        <v>87</v>
      </c>
      <c r="B32" s="46">
        <v>1031</v>
      </c>
      <c r="C32">
        <v>1109</v>
      </c>
      <c r="D32" t="s">
        <v>83</v>
      </c>
      <c r="E32" s="1">
        <v>3</v>
      </c>
      <c r="F32" s="1">
        <v>8</v>
      </c>
      <c r="G32" s="1">
        <f>F32-E32</f>
        <v>5</v>
      </c>
      <c r="H32" s="1">
        <f>IF(F32&lt;50, G32*0.1, G32*0.2)</f>
        <v>0.5</v>
      </c>
      <c r="I32" t="s">
        <v>105</v>
      </c>
      <c r="J32" t="s">
        <v>106</v>
      </c>
      <c r="K32" t="s">
        <v>79</v>
      </c>
    </row>
    <row r="33" spans="1:11" x14ac:dyDescent="0.25">
      <c r="A33" s="45" t="s">
        <v>87</v>
      </c>
      <c r="B33" s="46">
        <v>1032</v>
      </c>
      <c r="C33">
        <v>2877</v>
      </c>
      <c r="D33" t="s">
        <v>78</v>
      </c>
      <c r="E33" s="1">
        <v>11.4</v>
      </c>
      <c r="F33" s="1">
        <v>16.3</v>
      </c>
      <c r="G33" s="1">
        <f>F33-E33</f>
        <v>4.9000000000000004</v>
      </c>
      <c r="H33" s="1">
        <f>IF(F33&lt;50, G33*0.1, G33*0.2)</f>
        <v>0.49000000000000005</v>
      </c>
      <c r="I33" t="s">
        <v>103</v>
      </c>
      <c r="J33" t="s">
        <v>104</v>
      </c>
      <c r="K33" t="s">
        <v>81</v>
      </c>
    </row>
    <row r="34" spans="1:11" x14ac:dyDescent="0.25">
      <c r="A34" s="45" t="s">
        <v>87</v>
      </c>
      <c r="B34" s="46">
        <v>1033</v>
      </c>
      <c r="C34">
        <v>9822</v>
      </c>
      <c r="D34" t="s">
        <v>76</v>
      </c>
      <c r="E34" s="1">
        <v>58.3</v>
      </c>
      <c r="F34" s="1">
        <v>98.4</v>
      </c>
      <c r="G34" s="1">
        <f>F34-E34</f>
        <v>40.100000000000009</v>
      </c>
      <c r="H34" s="1">
        <f>IF(F34&lt;50, G34*0.1, G34*0.2)</f>
        <v>8.0200000000000014</v>
      </c>
      <c r="I34" t="s">
        <v>105</v>
      </c>
      <c r="J34" t="s">
        <v>106</v>
      </c>
      <c r="K34" t="s">
        <v>79</v>
      </c>
    </row>
    <row r="35" spans="1:11" x14ac:dyDescent="0.25">
      <c r="A35" s="45" t="s">
        <v>87</v>
      </c>
      <c r="B35" s="46">
        <v>1034</v>
      </c>
      <c r="C35">
        <v>2877</v>
      </c>
      <c r="D35" t="s">
        <v>78</v>
      </c>
      <c r="E35" s="1">
        <v>11.4</v>
      </c>
      <c r="F35" s="1">
        <v>16.3</v>
      </c>
      <c r="G35" s="1">
        <f>F35-E35</f>
        <v>4.9000000000000004</v>
      </c>
      <c r="H35" s="1">
        <f>IF(F35&lt;50, G35*0.1, G35*0.2)</f>
        <v>0.49000000000000005</v>
      </c>
      <c r="I35" t="s">
        <v>105</v>
      </c>
      <c r="J35" t="s">
        <v>106</v>
      </c>
      <c r="K35" t="s">
        <v>84</v>
      </c>
    </row>
    <row r="36" spans="1:11" x14ac:dyDescent="0.25">
      <c r="A36" s="45" t="s">
        <v>92</v>
      </c>
      <c r="B36" s="46">
        <v>1035</v>
      </c>
      <c r="C36">
        <v>2499</v>
      </c>
      <c r="D36" t="s">
        <v>80</v>
      </c>
      <c r="E36" s="1">
        <v>6.2</v>
      </c>
      <c r="F36" s="1">
        <v>9.1999999999999993</v>
      </c>
      <c r="G36" s="1">
        <f>F36-E36</f>
        <v>2.9999999999999991</v>
      </c>
      <c r="H36" s="1">
        <f>IF(F36&lt;50, G36*0.1, G36*0.2)</f>
        <v>0.29999999999999993</v>
      </c>
      <c r="I36" t="s">
        <v>108</v>
      </c>
      <c r="J36" t="s">
        <v>109</v>
      </c>
      <c r="K36" t="s">
        <v>79</v>
      </c>
    </row>
    <row r="37" spans="1:11" x14ac:dyDescent="0.25">
      <c r="A37" s="45" t="s">
        <v>92</v>
      </c>
      <c r="B37" s="46">
        <v>1036</v>
      </c>
      <c r="C37">
        <v>2499</v>
      </c>
      <c r="D37" t="s">
        <v>80</v>
      </c>
      <c r="E37" s="1">
        <v>6.2</v>
      </c>
      <c r="F37" s="1">
        <v>9.1999999999999993</v>
      </c>
      <c r="G37" s="1">
        <f>F37-E37</f>
        <v>2.9999999999999991</v>
      </c>
      <c r="H37" s="1">
        <f>IF(F37&lt;50, G37*0.1, G37*0.2)</f>
        <v>0.29999999999999993</v>
      </c>
      <c r="I37" t="s">
        <v>105</v>
      </c>
      <c r="J37" t="s">
        <v>106</v>
      </c>
      <c r="K37" t="s">
        <v>89</v>
      </c>
    </row>
    <row r="38" spans="1:11" x14ac:dyDescent="0.25">
      <c r="A38" s="45" t="s">
        <v>92</v>
      </c>
      <c r="B38" s="46">
        <v>1037</v>
      </c>
      <c r="C38">
        <v>6622</v>
      </c>
      <c r="D38" t="s">
        <v>93</v>
      </c>
      <c r="E38" s="1">
        <v>42</v>
      </c>
      <c r="F38" s="1">
        <v>77</v>
      </c>
      <c r="G38" s="1">
        <f>F38-E38</f>
        <v>35</v>
      </c>
      <c r="H38" s="1">
        <f>IF(F38&lt;50, G38*0.1, G38*0.2)</f>
        <v>7</v>
      </c>
      <c r="I38" t="s">
        <v>105</v>
      </c>
      <c r="J38" t="s">
        <v>106</v>
      </c>
      <c r="K38" t="s">
        <v>89</v>
      </c>
    </row>
    <row r="39" spans="1:11" x14ac:dyDescent="0.25">
      <c r="A39" s="45" t="s">
        <v>92</v>
      </c>
      <c r="B39" s="46">
        <v>1038</v>
      </c>
      <c r="C39">
        <v>2499</v>
      </c>
      <c r="D39" t="s">
        <v>80</v>
      </c>
      <c r="E39" s="1">
        <v>6.2</v>
      </c>
      <c r="F39" s="1">
        <v>9.1999999999999993</v>
      </c>
      <c r="G39" s="1">
        <f>F39-E39</f>
        <v>2.9999999999999991</v>
      </c>
      <c r="H39" s="1">
        <f>IF(F39&lt;50, G39*0.1, G39*0.2)</f>
        <v>0.29999999999999993</v>
      </c>
      <c r="I39" t="s">
        <v>105</v>
      </c>
      <c r="J39" t="s">
        <v>106</v>
      </c>
      <c r="K39" t="s">
        <v>89</v>
      </c>
    </row>
    <row r="40" spans="1:11" x14ac:dyDescent="0.25">
      <c r="A40" s="45" t="s">
        <v>92</v>
      </c>
      <c r="B40" s="46">
        <v>1039</v>
      </c>
      <c r="C40">
        <v>2877</v>
      </c>
      <c r="D40" t="s">
        <v>78</v>
      </c>
      <c r="E40" s="1">
        <v>11.4</v>
      </c>
      <c r="F40" s="1">
        <v>16.3</v>
      </c>
      <c r="G40" s="1">
        <f>F40-E40</f>
        <v>4.9000000000000004</v>
      </c>
      <c r="H40" s="1">
        <f>IF(F40&lt;50, G40*0.1, G40*0.2)</f>
        <v>0.49000000000000005</v>
      </c>
      <c r="I40" t="s">
        <v>105</v>
      </c>
      <c r="J40" t="s">
        <v>106</v>
      </c>
      <c r="K40" t="s">
        <v>79</v>
      </c>
    </row>
    <row r="41" spans="1:11" x14ac:dyDescent="0.25">
      <c r="A41" s="45" t="s">
        <v>92</v>
      </c>
      <c r="B41" s="46">
        <v>1040</v>
      </c>
      <c r="C41">
        <v>1109</v>
      </c>
      <c r="D41" t="s">
        <v>83</v>
      </c>
      <c r="E41" s="1">
        <v>3</v>
      </c>
      <c r="F41" s="1">
        <v>8</v>
      </c>
      <c r="G41" s="1">
        <f>F41-E41</f>
        <v>5</v>
      </c>
      <c r="H41" s="1">
        <f>IF(F41&lt;50, G41*0.1, G41*0.2)</f>
        <v>0.5</v>
      </c>
      <c r="I41" t="s">
        <v>105</v>
      </c>
      <c r="J41" t="s">
        <v>106</v>
      </c>
      <c r="K41" t="s">
        <v>81</v>
      </c>
    </row>
    <row r="42" spans="1:11" x14ac:dyDescent="0.25">
      <c r="A42" s="45" t="s">
        <v>92</v>
      </c>
      <c r="B42" s="46">
        <v>1041</v>
      </c>
      <c r="C42">
        <v>2499</v>
      </c>
      <c r="D42" t="s">
        <v>80</v>
      </c>
      <c r="E42" s="1">
        <v>6.2</v>
      </c>
      <c r="F42" s="1">
        <v>9.1999999999999993</v>
      </c>
      <c r="G42" s="1">
        <f>F42-E42</f>
        <v>2.9999999999999991</v>
      </c>
      <c r="H42" s="1">
        <f>IF(F42&lt;50, G42*0.1, G42*0.2)</f>
        <v>0.29999999999999993</v>
      </c>
      <c r="I42" t="s">
        <v>103</v>
      </c>
      <c r="J42" t="s">
        <v>104</v>
      </c>
      <c r="K42" t="s">
        <v>77</v>
      </c>
    </row>
    <row r="43" spans="1:11" x14ac:dyDescent="0.25">
      <c r="A43" s="45" t="s">
        <v>92</v>
      </c>
      <c r="B43" s="46">
        <v>1042</v>
      </c>
      <c r="C43">
        <v>8722</v>
      </c>
      <c r="D43" t="s">
        <v>82</v>
      </c>
      <c r="E43" s="1">
        <v>344</v>
      </c>
      <c r="F43" s="1">
        <v>502</v>
      </c>
      <c r="G43" s="1">
        <f>F43-E43</f>
        <v>158</v>
      </c>
      <c r="H43" s="1">
        <f>IF(F43&lt;50, G43*0.1, G43*0.2)</f>
        <v>31.6</v>
      </c>
      <c r="I43" t="s">
        <v>107</v>
      </c>
      <c r="J43" t="s">
        <v>14</v>
      </c>
      <c r="K43" t="s">
        <v>77</v>
      </c>
    </row>
    <row r="44" spans="1:11" x14ac:dyDescent="0.25">
      <c r="A44" s="45" t="s">
        <v>92</v>
      </c>
      <c r="B44" s="46">
        <v>1043</v>
      </c>
      <c r="C44">
        <v>2242</v>
      </c>
      <c r="D44" t="s">
        <v>88</v>
      </c>
      <c r="E44" s="1">
        <v>60</v>
      </c>
      <c r="F44" s="1">
        <v>124</v>
      </c>
      <c r="G44" s="1">
        <f>F44-E44</f>
        <v>64</v>
      </c>
      <c r="H44" s="1">
        <f>IF(F44&lt;50, G44*0.1, G44*0.2)</f>
        <v>12.8</v>
      </c>
      <c r="I44" t="s">
        <v>107</v>
      </c>
      <c r="J44" t="s">
        <v>14</v>
      </c>
      <c r="K44" t="s">
        <v>79</v>
      </c>
    </row>
    <row r="45" spans="1:11" x14ac:dyDescent="0.25">
      <c r="A45" s="45" t="s">
        <v>92</v>
      </c>
      <c r="B45" s="46">
        <v>1044</v>
      </c>
      <c r="C45">
        <v>2877</v>
      </c>
      <c r="D45" t="s">
        <v>78</v>
      </c>
      <c r="E45" s="1">
        <v>11.4</v>
      </c>
      <c r="F45" s="1">
        <v>16.3</v>
      </c>
      <c r="G45" s="1">
        <f>F45-E45</f>
        <v>4.9000000000000004</v>
      </c>
      <c r="H45" s="1">
        <f>IF(F45&lt;50, G45*0.1, G45*0.2)</f>
        <v>0.49000000000000005</v>
      </c>
      <c r="I45" t="s">
        <v>107</v>
      </c>
      <c r="J45" t="s">
        <v>14</v>
      </c>
      <c r="K45" t="s">
        <v>79</v>
      </c>
    </row>
    <row r="46" spans="1:11" x14ac:dyDescent="0.25">
      <c r="A46" s="45" t="s">
        <v>92</v>
      </c>
      <c r="B46" s="46">
        <v>1045</v>
      </c>
      <c r="C46">
        <v>8722</v>
      </c>
      <c r="D46" t="s">
        <v>82</v>
      </c>
      <c r="E46" s="1">
        <v>344</v>
      </c>
      <c r="F46" s="1">
        <v>502</v>
      </c>
      <c r="G46" s="1">
        <f>F46-E46</f>
        <v>158</v>
      </c>
      <c r="H46" s="1">
        <f>IF(F46&lt;50, G46*0.1, G46*0.2)</f>
        <v>31.6</v>
      </c>
      <c r="I46" t="s">
        <v>108</v>
      </c>
      <c r="J46" t="s">
        <v>109</v>
      </c>
      <c r="K46" t="s">
        <v>81</v>
      </c>
    </row>
    <row r="47" spans="1:11" x14ac:dyDescent="0.25">
      <c r="A47" s="45" t="s">
        <v>92</v>
      </c>
      <c r="B47" s="46">
        <v>1046</v>
      </c>
      <c r="C47">
        <v>6119</v>
      </c>
      <c r="D47" t="s">
        <v>91</v>
      </c>
      <c r="E47" s="1">
        <v>9</v>
      </c>
      <c r="F47" s="1">
        <v>14</v>
      </c>
      <c r="G47" s="1">
        <f>F47-E47</f>
        <v>5</v>
      </c>
      <c r="H47" s="1">
        <f>IF(F47&lt;50, G47*0.1, G47*0.2)</f>
        <v>0.5</v>
      </c>
      <c r="I47" t="s">
        <v>105</v>
      </c>
      <c r="J47" t="s">
        <v>106</v>
      </c>
      <c r="K47" t="s">
        <v>90</v>
      </c>
    </row>
    <row r="48" spans="1:11" x14ac:dyDescent="0.25">
      <c r="A48" s="45" t="s">
        <v>92</v>
      </c>
      <c r="B48" s="46">
        <v>1047</v>
      </c>
      <c r="C48">
        <v>6622</v>
      </c>
      <c r="D48" t="s">
        <v>93</v>
      </c>
      <c r="E48" s="1">
        <v>42</v>
      </c>
      <c r="F48" s="1">
        <v>77</v>
      </c>
      <c r="G48" s="1">
        <f>F48-E48</f>
        <v>35</v>
      </c>
      <c r="H48" s="1">
        <f>IF(F48&lt;50, G48*0.1, G48*0.2)</f>
        <v>7</v>
      </c>
      <c r="I48" t="s">
        <v>108</v>
      </c>
      <c r="J48" t="s">
        <v>109</v>
      </c>
      <c r="K48" t="s">
        <v>81</v>
      </c>
    </row>
    <row r="49" spans="1:11" x14ac:dyDescent="0.25">
      <c r="A49" s="45" t="s">
        <v>92</v>
      </c>
      <c r="B49" s="46">
        <v>1048</v>
      </c>
      <c r="C49">
        <v>8722</v>
      </c>
      <c r="D49" t="s">
        <v>82</v>
      </c>
      <c r="E49" s="1">
        <v>344</v>
      </c>
      <c r="F49" s="1">
        <v>502</v>
      </c>
      <c r="G49" s="1">
        <f>F49-E49</f>
        <v>158</v>
      </c>
      <c r="H49" s="1">
        <f>IF(F49&lt;50, G49*0.1, G49*0.2)</f>
        <v>31.6</v>
      </c>
      <c r="I49" t="s">
        <v>103</v>
      </c>
      <c r="J49" t="s">
        <v>104</v>
      </c>
      <c r="K49" t="s">
        <v>81</v>
      </c>
    </row>
    <row r="50" spans="1:11" x14ac:dyDescent="0.25">
      <c r="A50" s="45" t="s">
        <v>94</v>
      </c>
      <c r="B50" s="46">
        <v>1049</v>
      </c>
      <c r="C50">
        <v>2499</v>
      </c>
      <c r="D50" t="s">
        <v>80</v>
      </c>
      <c r="E50" s="1">
        <v>6.2</v>
      </c>
      <c r="F50" s="1">
        <v>9.1999999999999993</v>
      </c>
      <c r="G50" s="1">
        <f>F50-E50</f>
        <v>2.9999999999999991</v>
      </c>
      <c r="H50" s="1">
        <f>IF(F50&lt;50, G50*0.1, G50*0.2)</f>
        <v>0.29999999999999993</v>
      </c>
      <c r="I50" t="s">
        <v>103</v>
      </c>
      <c r="J50" t="s">
        <v>104</v>
      </c>
      <c r="K50" t="s">
        <v>84</v>
      </c>
    </row>
    <row r="51" spans="1:11" x14ac:dyDescent="0.25">
      <c r="A51" s="45" t="s">
        <v>94</v>
      </c>
      <c r="B51" s="46">
        <v>1050</v>
      </c>
      <c r="C51">
        <v>2877</v>
      </c>
      <c r="D51" t="s">
        <v>78</v>
      </c>
      <c r="E51" s="1">
        <v>11.4</v>
      </c>
      <c r="F51" s="1">
        <v>16.3</v>
      </c>
      <c r="G51" s="1">
        <f>F51-E51</f>
        <v>4.9000000000000004</v>
      </c>
      <c r="H51" s="1">
        <f>IF(F51&lt;50, G51*0.1, G51*0.2)</f>
        <v>0.49000000000000005</v>
      </c>
      <c r="I51" t="s">
        <v>103</v>
      </c>
      <c r="J51" t="s">
        <v>104</v>
      </c>
      <c r="K51" t="s">
        <v>81</v>
      </c>
    </row>
    <row r="52" spans="1:11" x14ac:dyDescent="0.25">
      <c r="A52" s="45" t="s">
        <v>94</v>
      </c>
      <c r="B52" s="46">
        <v>1051</v>
      </c>
      <c r="C52">
        <v>6119</v>
      </c>
      <c r="D52" t="s">
        <v>91</v>
      </c>
      <c r="E52" s="1">
        <v>9</v>
      </c>
      <c r="F52" s="1">
        <v>14</v>
      </c>
      <c r="G52" s="1">
        <f>F52-E52</f>
        <v>5</v>
      </c>
      <c r="H52" s="1">
        <f>IF(F52&lt;50, G52*0.1, G52*0.2)</f>
        <v>0.5</v>
      </c>
      <c r="I52" t="s">
        <v>107</v>
      </c>
      <c r="J52" t="s">
        <v>14</v>
      </c>
      <c r="K52" t="s">
        <v>90</v>
      </c>
    </row>
    <row r="53" spans="1:11" x14ac:dyDescent="0.25">
      <c r="A53" s="45" t="s">
        <v>94</v>
      </c>
      <c r="B53" s="46">
        <v>1052</v>
      </c>
      <c r="C53">
        <v>6622</v>
      </c>
      <c r="D53" t="s">
        <v>93</v>
      </c>
      <c r="E53" s="1">
        <v>42</v>
      </c>
      <c r="F53" s="1">
        <v>77</v>
      </c>
      <c r="G53" s="1">
        <f>F53-E53</f>
        <v>35</v>
      </c>
      <c r="H53" s="1">
        <f>IF(F53&lt;50, G53*0.1, G53*0.2)</f>
        <v>7</v>
      </c>
      <c r="I53" t="s">
        <v>107</v>
      </c>
      <c r="J53" t="s">
        <v>14</v>
      </c>
      <c r="K53" t="s">
        <v>81</v>
      </c>
    </row>
    <row r="54" spans="1:11" x14ac:dyDescent="0.25">
      <c r="A54" s="45" t="s">
        <v>94</v>
      </c>
      <c r="B54" s="46">
        <v>1053</v>
      </c>
      <c r="C54">
        <v>2242</v>
      </c>
      <c r="D54" t="s">
        <v>88</v>
      </c>
      <c r="E54" s="1">
        <v>60</v>
      </c>
      <c r="F54" s="1">
        <v>124</v>
      </c>
      <c r="G54" s="1">
        <f>F54-E54</f>
        <v>64</v>
      </c>
      <c r="H54" s="1">
        <f>IF(F54&lt;50, G54*0.1, G54*0.2)</f>
        <v>12.8</v>
      </c>
      <c r="I54" t="s">
        <v>103</v>
      </c>
      <c r="J54" t="s">
        <v>104</v>
      </c>
      <c r="K54" t="s">
        <v>79</v>
      </c>
    </row>
    <row r="55" spans="1:11" x14ac:dyDescent="0.25">
      <c r="A55" s="45" t="s">
        <v>94</v>
      </c>
      <c r="B55" s="46">
        <v>1054</v>
      </c>
      <c r="C55">
        <v>4421</v>
      </c>
      <c r="D55" t="s">
        <v>85</v>
      </c>
      <c r="E55" s="1">
        <v>45</v>
      </c>
      <c r="F55" s="1">
        <v>87</v>
      </c>
      <c r="G55" s="1">
        <f>F55-E55</f>
        <v>42</v>
      </c>
      <c r="H55" s="1">
        <f>IF(F55&lt;50, G55*0.1, G55*0.2)</f>
        <v>8.4</v>
      </c>
      <c r="I55" t="s">
        <v>107</v>
      </c>
      <c r="J55" t="s">
        <v>14</v>
      </c>
      <c r="K55" t="s">
        <v>89</v>
      </c>
    </row>
    <row r="56" spans="1:11" x14ac:dyDescent="0.25">
      <c r="A56" s="45" t="s">
        <v>94</v>
      </c>
      <c r="B56" s="46">
        <v>1055</v>
      </c>
      <c r="C56">
        <v>6119</v>
      </c>
      <c r="D56" t="s">
        <v>91</v>
      </c>
      <c r="E56" s="1">
        <v>9</v>
      </c>
      <c r="F56" s="1">
        <v>14</v>
      </c>
      <c r="G56" s="1">
        <f>F56-E56</f>
        <v>5</v>
      </c>
      <c r="H56" s="1">
        <f>IF(F56&lt;50, G56*0.1, G56*0.2)</f>
        <v>0.5</v>
      </c>
      <c r="I56" t="s">
        <v>105</v>
      </c>
      <c r="J56" t="s">
        <v>106</v>
      </c>
      <c r="K56" t="s">
        <v>89</v>
      </c>
    </row>
    <row r="57" spans="1:11" x14ac:dyDescent="0.25">
      <c r="A57" s="45" t="s">
        <v>94</v>
      </c>
      <c r="B57" s="46">
        <v>1056</v>
      </c>
      <c r="C57">
        <v>1109</v>
      </c>
      <c r="D57" t="s">
        <v>83</v>
      </c>
      <c r="E57" s="1">
        <v>3</v>
      </c>
      <c r="F57" s="1">
        <v>8</v>
      </c>
      <c r="G57" s="1">
        <f>F57-E57</f>
        <v>5</v>
      </c>
      <c r="H57" s="1">
        <f>IF(F57&lt;50, G57*0.1, G57*0.2)</f>
        <v>0.5</v>
      </c>
      <c r="I57" t="s">
        <v>107</v>
      </c>
      <c r="J57" t="s">
        <v>14</v>
      </c>
      <c r="K57" t="s">
        <v>79</v>
      </c>
    </row>
    <row r="58" spans="1:11" x14ac:dyDescent="0.25">
      <c r="A58" s="45" t="s">
        <v>94</v>
      </c>
      <c r="B58" s="46">
        <v>1057</v>
      </c>
      <c r="C58">
        <v>2499</v>
      </c>
      <c r="D58" t="s">
        <v>80</v>
      </c>
      <c r="E58" s="1">
        <v>6.2</v>
      </c>
      <c r="F58" s="1">
        <v>9.1999999999999993</v>
      </c>
      <c r="G58" s="1">
        <f>F58-E58</f>
        <v>2.9999999999999991</v>
      </c>
      <c r="H58" s="1">
        <f>IF(F58&lt;50, G58*0.1, G58*0.2)</f>
        <v>0.29999999999999993</v>
      </c>
      <c r="I58" t="s">
        <v>105</v>
      </c>
      <c r="J58" t="s">
        <v>106</v>
      </c>
      <c r="K58" t="s">
        <v>79</v>
      </c>
    </row>
    <row r="59" spans="1:11" x14ac:dyDescent="0.25">
      <c r="A59" s="45" t="s">
        <v>94</v>
      </c>
      <c r="B59" s="46">
        <v>1058</v>
      </c>
      <c r="C59">
        <v>6119</v>
      </c>
      <c r="D59" t="s">
        <v>91</v>
      </c>
      <c r="E59" s="1">
        <v>9</v>
      </c>
      <c r="F59" s="1">
        <v>14</v>
      </c>
      <c r="G59" s="1">
        <f>F59-E59</f>
        <v>5</v>
      </c>
      <c r="H59" s="1">
        <f>IF(F59&lt;50, G59*0.1, G59*0.2)</f>
        <v>0.5</v>
      </c>
      <c r="I59" t="s">
        <v>108</v>
      </c>
      <c r="J59" t="s">
        <v>109</v>
      </c>
      <c r="K59" t="s">
        <v>81</v>
      </c>
    </row>
    <row r="60" spans="1:11" x14ac:dyDescent="0.25">
      <c r="A60" s="45" t="s">
        <v>94</v>
      </c>
      <c r="B60" s="46">
        <v>1059</v>
      </c>
      <c r="C60">
        <v>2242</v>
      </c>
      <c r="D60" t="s">
        <v>88</v>
      </c>
      <c r="E60" s="1">
        <v>60</v>
      </c>
      <c r="F60" s="1">
        <v>124</v>
      </c>
      <c r="G60" s="1">
        <f>F60-E60</f>
        <v>64</v>
      </c>
      <c r="H60" s="1">
        <f>IF(F60&lt;50, G60*0.1, G60*0.2)</f>
        <v>12.8</v>
      </c>
      <c r="I60" t="s">
        <v>107</v>
      </c>
      <c r="J60" t="s">
        <v>14</v>
      </c>
      <c r="K60" t="s">
        <v>81</v>
      </c>
    </row>
    <row r="61" spans="1:11" x14ac:dyDescent="0.25">
      <c r="A61" s="45" t="s">
        <v>94</v>
      </c>
      <c r="B61" s="46">
        <v>1060</v>
      </c>
      <c r="C61">
        <v>6119</v>
      </c>
      <c r="D61" t="s">
        <v>91</v>
      </c>
      <c r="E61" s="1">
        <v>9</v>
      </c>
      <c r="F61" s="1">
        <v>14</v>
      </c>
      <c r="G61" s="1">
        <f>F61-E61</f>
        <v>5</v>
      </c>
      <c r="H61" s="1">
        <f>IF(F61&lt;50, G61*0.1, G61*0.2)</f>
        <v>0.5</v>
      </c>
      <c r="I61" t="s">
        <v>107</v>
      </c>
      <c r="J61" t="s">
        <v>14</v>
      </c>
      <c r="K61" t="s">
        <v>89</v>
      </c>
    </row>
    <row r="62" spans="1:11" x14ac:dyDescent="0.25">
      <c r="A62" s="45" t="s">
        <v>95</v>
      </c>
      <c r="B62" s="46">
        <v>1061</v>
      </c>
      <c r="C62">
        <v>1109</v>
      </c>
      <c r="D62" t="s">
        <v>83</v>
      </c>
      <c r="E62" s="1">
        <v>3</v>
      </c>
      <c r="F62" s="1">
        <v>8</v>
      </c>
      <c r="G62" s="1">
        <f>F62-E62</f>
        <v>5</v>
      </c>
      <c r="H62" s="1">
        <f>IF(F62&lt;50, G62*0.1, G62*0.2)</f>
        <v>0.5</v>
      </c>
      <c r="I62" t="s">
        <v>107</v>
      </c>
      <c r="J62" t="s">
        <v>14</v>
      </c>
      <c r="K62" t="s">
        <v>89</v>
      </c>
    </row>
    <row r="63" spans="1:11" x14ac:dyDescent="0.25">
      <c r="A63" s="45" t="s">
        <v>95</v>
      </c>
      <c r="B63" s="46">
        <v>1062</v>
      </c>
      <c r="C63">
        <v>2499</v>
      </c>
      <c r="D63" t="s">
        <v>80</v>
      </c>
      <c r="E63" s="1">
        <v>6.2</v>
      </c>
      <c r="F63" s="1">
        <v>9.1999999999999993</v>
      </c>
      <c r="G63" s="1">
        <f>F63-E63</f>
        <v>2.9999999999999991</v>
      </c>
      <c r="H63" s="1">
        <f>IF(F63&lt;50, G63*0.1, G63*0.2)</f>
        <v>0.29999999999999993</v>
      </c>
      <c r="I63" t="s">
        <v>103</v>
      </c>
      <c r="J63" t="s">
        <v>104</v>
      </c>
      <c r="K63" t="s">
        <v>81</v>
      </c>
    </row>
    <row r="64" spans="1:11" x14ac:dyDescent="0.25">
      <c r="A64" s="45" t="s">
        <v>95</v>
      </c>
      <c r="B64" s="46">
        <v>1063</v>
      </c>
      <c r="C64">
        <v>1109</v>
      </c>
      <c r="D64" t="s">
        <v>83</v>
      </c>
      <c r="E64" s="1">
        <v>3</v>
      </c>
      <c r="F64" s="1">
        <v>8</v>
      </c>
      <c r="G64" s="1">
        <f>F64-E64</f>
        <v>5</v>
      </c>
      <c r="H64" s="1">
        <f>IF(F64&lt;50, G64*0.1, G64*0.2)</f>
        <v>0.5</v>
      </c>
      <c r="I64" t="s">
        <v>107</v>
      </c>
      <c r="J64" t="s">
        <v>14</v>
      </c>
      <c r="K64" t="s">
        <v>79</v>
      </c>
    </row>
    <row r="65" spans="1:11" x14ac:dyDescent="0.25">
      <c r="A65" s="45" t="s">
        <v>95</v>
      </c>
      <c r="B65" s="46">
        <v>1064</v>
      </c>
      <c r="C65">
        <v>2499</v>
      </c>
      <c r="D65" t="s">
        <v>80</v>
      </c>
      <c r="E65" s="1">
        <v>6.2</v>
      </c>
      <c r="F65" s="1">
        <v>9.1999999999999993</v>
      </c>
      <c r="G65" s="1">
        <f>F65-E65</f>
        <v>2.9999999999999991</v>
      </c>
      <c r="H65" s="1">
        <f>IF(F65&lt;50, G65*0.1, G65*0.2)</f>
        <v>0.29999999999999993</v>
      </c>
      <c r="I65" t="s">
        <v>108</v>
      </c>
      <c r="J65" t="s">
        <v>109</v>
      </c>
      <c r="K65" t="s">
        <v>81</v>
      </c>
    </row>
    <row r="66" spans="1:11" x14ac:dyDescent="0.25">
      <c r="A66" s="45" t="s">
        <v>95</v>
      </c>
      <c r="B66" s="46">
        <v>1065</v>
      </c>
      <c r="C66">
        <v>2499</v>
      </c>
      <c r="D66" t="s">
        <v>80</v>
      </c>
      <c r="E66" s="1">
        <v>6.2</v>
      </c>
      <c r="F66" s="1">
        <v>9.1999999999999993</v>
      </c>
      <c r="G66" s="1">
        <f>F66-E66</f>
        <v>2.9999999999999991</v>
      </c>
      <c r="H66" s="1">
        <f>IF(F66&lt;50, G66*0.1, G66*0.2)</f>
        <v>0.29999999999999993</v>
      </c>
      <c r="I66" t="s">
        <v>107</v>
      </c>
      <c r="J66" t="s">
        <v>14</v>
      </c>
      <c r="K66" t="s">
        <v>77</v>
      </c>
    </row>
    <row r="67" spans="1:11" x14ac:dyDescent="0.25">
      <c r="A67" s="45" t="s">
        <v>95</v>
      </c>
      <c r="B67" s="46">
        <v>1066</v>
      </c>
      <c r="C67">
        <v>2877</v>
      </c>
      <c r="D67" t="s">
        <v>78</v>
      </c>
      <c r="E67" s="1">
        <v>11.4</v>
      </c>
      <c r="F67" s="1">
        <v>16.3</v>
      </c>
      <c r="G67" s="1">
        <f>F67-E67</f>
        <v>4.9000000000000004</v>
      </c>
      <c r="H67" s="1">
        <f>IF(F67&lt;50, G67*0.1, G67*0.2)</f>
        <v>0.49000000000000005</v>
      </c>
      <c r="I67" t="s">
        <v>107</v>
      </c>
      <c r="J67" t="s">
        <v>14</v>
      </c>
      <c r="K67" t="s">
        <v>89</v>
      </c>
    </row>
    <row r="68" spans="1:11" x14ac:dyDescent="0.25">
      <c r="A68" s="45" t="s">
        <v>95</v>
      </c>
      <c r="B68" s="46">
        <v>1067</v>
      </c>
      <c r="C68">
        <v>2877</v>
      </c>
      <c r="D68" t="s">
        <v>78</v>
      </c>
      <c r="E68" s="1">
        <v>11.4</v>
      </c>
      <c r="F68" s="1">
        <v>16.3</v>
      </c>
      <c r="G68" s="1">
        <f>F68-E68</f>
        <v>4.9000000000000004</v>
      </c>
      <c r="H68" s="1">
        <f>IF(F68&lt;50, G68*0.1, G68*0.2)</f>
        <v>0.49000000000000005</v>
      </c>
      <c r="I68" t="s">
        <v>107</v>
      </c>
      <c r="J68" t="s">
        <v>14</v>
      </c>
      <c r="K68" t="s">
        <v>90</v>
      </c>
    </row>
    <row r="69" spans="1:11" x14ac:dyDescent="0.25">
      <c r="A69" s="45" t="s">
        <v>95</v>
      </c>
      <c r="B69" s="46">
        <v>1068</v>
      </c>
      <c r="C69">
        <v>6119</v>
      </c>
      <c r="D69" t="s">
        <v>91</v>
      </c>
      <c r="E69" s="1">
        <v>9</v>
      </c>
      <c r="F69" s="1">
        <v>14</v>
      </c>
      <c r="G69" s="1">
        <f>F69-E69</f>
        <v>5</v>
      </c>
      <c r="H69" s="1">
        <f>IF(F69&lt;50, G69*0.1, G69*0.2)</f>
        <v>0.5</v>
      </c>
      <c r="I69" t="s">
        <v>105</v>
      </c>
      <c r="J69" t="s">
        <v>106</v>
      </c>
      <c r="K69" t="s">
        <v>79</v>
      </c>
    </row>
    <row r="70" spans="1:11" x14ac:dyDescent="0.25">
      <c r="A70" s="45" t="s">
        <v>95</v>
      </c>
      <c r="B70" s="46">
        <v>1069</v>
      </c>
      <c r="C70">
        <v>1109</v>
      </c>
      <c r="D70" t="s">
        <v>83</v>
      </c>
      <c r="E70" s="1">
        <v>3</v>
      </c>
      <c r="F70" s="1">
        <v>8</v>
      </c>
      <c r="G70" s="1">
        <f>F70-E70</f>
        <v>5</v>
      </c>
      <c r="H70" s="1">
        <f>IF(F70&lt;50, G70*0.1, G70*0.2)</f>
        <v>0.5</v>
      </c>
      <c r="I70" t="s">
        <v>107</v>
      </c>
      <c r="J70" t="s">
        <v>14</v>
      </c>
      <c r="K70" t="s">
        <v>81</v>
      </c>
    </row>
    <row r="71" spans="1:11" x14ac:dyDescent="0.25">
      <c r="A71" s="45" t="s">
        <v>95</v>
      </c>
      <c r="B71" s="46">
        <v>1070</v>
      </c>
      <c r="C71">
        <v>2499</v>
      </c>
      <c r="D71" t="s">
        <v>80</v>
      </c>
      <c r="E71" s="1">
        <v>6.2</v>
      </c>
      <c r="F71" s="1">
        <v>9.1999999999999993</v>
      </c>
      <c r="G71" s="1">
        <f>F71-E71</f>
        <v>2.9999999999999991</v>
      </c>
      <c r="H71" s="1">
        <f>IF(F71&lt;50, G71*0.1, G71*0.2)</f>
        <v>0.29999999999999993</v>
      </c>
      <c r="I71" t="s">
        <v>108</v>
      </c>
      <c r="J71" t="s">
        <v>109</v>
      </c>
      <c r="K71" t="s">
        <v>81</v>
      </c>
    </row>
    <row r="72" spans="1:11" x14ac:dyDescent="0.25">
      <c r="A72" s="45" t="s">
        <v>95</v>
      </c>
      <c r="B72" s="46">
        <v>1071</v>
      </c>
      <c r="C72">
        <v>1109</v>
      </c>
      <c r="D72" t="s">
        <v>83</v>
      </c>
      <c r="E72" s="1">
        <v>3</v>
      </c>
      <c r="F72" s="1">
        <v>8</v>
      </c>
      <c r="G72" s="1">
        <f>F72-E72</f>
        <v>5</v>
      </c>
      <c r="H72" s="1">
        <f>IF(F72&lt;50, G72*0.1, G72*0.2)</f>
        <v>0.5</v>
      </c>
      <c r="I72" t="s">
        <v>103</v>
      </c>
      <c r="J72" t="s">
        <v>104</v>
      </c>
      <c r="K72" t="s">
        <v>81</v>
      </c>
    </row>
    <row r="73" spans="1:11" x14ac:dyDescent="0.25">
      <c r="A73" s="45" t="s">
        <v>95</v>
      </c>
      <c r="B73" s="46">
        <v>1072</v>
      </c>
      <c r="C73">
        <v>1109</v>
      </c>
      <c r="D73" t="s">
        <v>83</v>
      </c>
      <c r="E73" s="1">
        <v>3</v>
      </c>
      <c r="F73" s="1">
        <v>8</v>
      </c>
      <c r="G73" s="1">
        <f>F73-E73</f>
        <v>5</v>
      </c>
      <c r="H73" s="1">
        <f>IF(F73&lt;50, G73*0.1, G73*0.2)</f>
        <v>0.5</v>
      </c>
      <c r="I73" t="s">
        <v>107</v>
      </c>
      <c r="J73" t="s">
        <v>14</v>
      </c>
      <c r="K73" t="s">
        <v>89</v>
      </c>
    </row>
    <row r="74" spans="1:11" x14ac:dyDescent="0.25">
      <c r="A74" s="45" t="s">
        <v>95</v>
      </c>
      <c r="B74" s="46">
        <v>1073</v>
      </c>
      <c r="C74">
        <v>6622</v>
      </c>
      <c r="D74" t="s">
        <v>93</v>
      </c>
      <c r="E74" s="1">
        <v>42</v>
      </c>
      <c r="F74" s="1">
        <v>77</v>
      </c>
      <c r="G74" s="1">
        <f>F74-E74</f>
        <v>35</v>
      </c>
      <c r="H74" s="1">
        <f>IF(F74&lt;50, G74*0.1, G74*0.2)</f>
        <v>7</v>
      </c>
      <c r="I74" t="s">
        <v>107</v>
      </c>
      <c r="J74" t="s">
        <v>14</v>
      </c>
      <c r="K74" t="s">
        <v>79</v>
      </c>
    </row>
    <row r="75" spans="1:11" x14ac:dyDescent="0.25">
      <c r="A75" s="45" t="s">
        <v>95</v>
      </c>
      <c r="B75" s="46">
        <v>1074</v>
      </c>
      <c r="C75">
        <v>2877</v>
      </c>
      <c r="D75" t="s">
        <v>78</v>
      </c>
      <c r="E75" s="1">
        <v>11.4</v>
      </c>
      <c r="F75" s="1">
        <v>16.3</v>
      </c>
      <c r="G75" s="1">
        <f>F75-E75</f>
        <v>4.9000000000000004</v>
      </c>
      <c r="H75" s="1">
        <f>IF(F75&lt;50, G75*0.1, G75*0.2)</f>
        <v>0.49000000000000005</v>
      </c>
      <c r="I75" t="s">
        <v>107</v>
      </c>
      <c r="J75" t="s">
        <v>14</v>
      </c>
      <c r="K75" t="s">
        <v>81</v>
      </c>
    </row>
    <row r="76" spans="1:11" x14ac:dyDescent="0.25">
      <c r="A76" s="45" t="s">
        <v>95</v>
      </c>
      <c r="B76" s="46">
        <v>1075</v>
      </c>
      <c r="C76">
        <v>1109</v>
      </c>
      <c r="D76" t="s">
        <v>83</v>
      </c>
      <c r="E76" s="1">
        <v>3</v>
      </c>
      <c r="F76" s="1">
        <v>8</v>
      </c>
      <c r="G76" s="1">
        <f>F76-E76</f>
        <v>5</v>
      </c>
      <c r="H76" s="1">
        <f>IF(F76&lt;50, G76*0.1, G76*0.2)</f>
        <v>0.5</v>
      </c>
      <c r="I76" t="s">
        <v>108</v>
      </c>
      <c r="J76" t="s">
        <v>109</v>
      </c>
      <c r="K76" t="s">
        <v>79</v>
      </c>
    </row>
    <row r="77" spans="1:11" x14ac:dyDescent="0.25">
      <c r="A77" s="45" t="s">
        <v>95</v>
      </c>
      <c r="B77" s="46">
        <v>1076</v>
      </c>
      <c r="C77">
        <v>1109</v>
      </c>
      <c r="D77" t="s">
        <v>83</v>
      </c>
      <c r="E77" s="1">
        <v>3</v>
      </c>
      <c r="F77" s="1">
        <v>8</v>
      </c>
      <c r="G77" s="1">
        <f>F77-E77</f>
        <v>5</v>
      </c>
      <c r="H77" s="1">
        <f>IF(F77&lt;50, G77*0.1, G77*0.2)</f>
        <v>0.5</v>
      </c>
      <c r="I77" t="s">
        <v>105</v>
      </c>
      <c r="J77" t="s">
        <v>106</v>
      </c>
      <c r="K77" t="s">
        <v>81</v>
      </c>
    </row>
    <row r="78" spans="1:11" x14ac:dyDescent="0.25">
      <c r="A78" s="45" t="s">
        <v>95</v>
      </c>
      <c r="B78" s="46">
        <v>1077</v>
      </c>
      <c r="C78">
        <v>9822</v>
      </c>
      <c r="D78" t="s">
        <v>76</v>
      </c>
      <c r="E78" s="1">
        <v>58.3</v>
      </c>
      <c r="F78" s="1">
        <v>98.4</v>
      </c>
      <c r="G78" s="1">
        <f>F78-E78</f>
        <v>40.100000000000009</v>
      </c>
      <c r="H78" s="1">
        <f>IF(F78&lt;50, G78*0.1, G78*0.2)</f>
        <v>8.0200000000000014</v>
      </c>
      <c r="I78" t="s">
        <v>108</v>
      </c>
      <c r="J78" t="s">
        <v>109</v>
      </c>
      <c r="K78" t="s">
        <v>81</v>
      </c>
    </row>
    <row r="79" spans="1:11" x14ac:dyDescent="0.25">
      <c r="A79" s="45" t="s">
        <v>95</v>
      </c>
      <c r="B79" s="46">
        <v>1078</v>
      </c>
      <c r="C79">
        <v>2877</v>
      </c>
      <c r="D79" t="s">
        <v>78</v>
      </c>
      <c r="E79" s="1">
        <v>11.4</v>
      </c>
      <c r="F79" s="1">
        <v>16.3</v>
      </c>
      <c r="G79" s="1">
        <f>F79-E79</f>
        <v>4.9000000000000004</v>
      </c>
      <c r="H79" s="1">
        <f>IF(F79&lt;50, G79*0.1, G79*0.2)</f>
        <v>0.49000000000000005</v>
      </c>
      <c r="I79" t="s">
        <v>105</v>
      </c>
      <c r="J79" t="s">
        <v>106</v>
      </c>
      <c r="K79" t="s">
        <v>89</v>
      </c>
    </row>
    <row r="80" spans="1:11" x14ac:dyDescent="0.25">
      <c r="A80" s="45" t="s">
        <v>96</v>
      </c>
      <c r="B80" s="46">
        <v>1079</v>
      </c>
      <c r="C80">
        <v>2877</v>
      </c>
      <c r="D80" t="s">
        <v>78</v>
      </c>
      <c r="E80" s="1">
        <v>11.4</v>
      </c>
      <c r="F80" s="1">
        <v>16.3</v>
      </c>
      <c r="G80" s="1">
        <f>F80-E80</f>
        <v>4.9000000000000004</v>
      </c>
      <c r="H80" s="1">
        <f>IF(F80&lt;50, G80*0.1, G80*0.2)</f>
        <v>0.49000000000000005</v>
      </c>
      <c r="I80" t="s">
        <v>105</v>
      </c>
      <c r="J80" t="s">
        <v>106</v>
      </c>
      <c r="K80" t="s">
        <v>77</v>
      </c>
    </row>
    <row r="81" spans="1:11" x14ac:dyDescent="0.25">
      <c r="A81" s="45" t="s">
        <v>96</v>
      </c>
      <c r="B81" s="46">
        <v>1080</v>
      </c>
      <c r="C81">
        <v>4421</v>
      </c>
      <c r="D81" t="s">
        <v>85</v>
      </c>
      <c r="E81" s="1">
        <v>45</v>
      </c>
      <c r="F81" s="1">
        <v>87</v>
      </c>
      <c r="G81" s="1">
        <f>F81-E81</f>
        <v>42</v>
      </c>
      <c r="H81" s="1">
        <f>IF(F81&lt;50, G81*0.1, G81*0.2)</f>
        <v>8.4</v>
      </c>
      <c r="I81" t="s">
        <v>107</v>
      </c>
      <c r="J81" t="s">
        <v>14</v>
      </c>
      <c r="K81" t="s">
        <v>79</v>
      </c>
    </row>
    <row r="82" spans="1:11" x14ac:dyDescent="0.25">
      <c r="A82" s="45" t="s">
        <v>96</v>
      </c>
      <c r="B82" s="46">
        <v>1081</v>
      </c>
      <c r="C82">
        <v>6119</v>
      </c>
      <c r="D82" t="s">
        <v>91</v>
      </c>
      <c r="E82" s="1">
        <v>9</v>
      </c>
      <c r="F82" s="1">
        <v>14</v>
      </c>
      <c r="G82" s="1">
        <f>F82-E82</f>
        <v>5</v>
      </c>
      <c r="H82" s="1">
        <f>IF(F82&lt;50, G82*0.1, G82*0.2)</f>
        <v>0.5</v>
      </c>
      <c r="I82" t="s">
        <v>107</v>
      </c>
      <c r="J82" t="s">
        <v>14</v>
      </c>
      <c r="K82" t="s">
        <v>90</v>
      </c>
    </row>
    <row r="83" spans="1:11" x14ac:dyDescent="0.25">
      <c r="A83" s="45" t="s">
        <v>96</v>
      </c>
      <c r="B83" s="46">
        <v>1082</v>
      </c>
      <c r="C83">
        <v>1109</v>
      </c>
      <c r="D83" t="s">
        <v>83</v>
      </c>
      <c r="E83" s="1">
        <v>3</v>
      </c>
      <c r="F83" s="1">
        <v>8</v>
      </c>
      <c r="G83" s="1">
        <f>F83-E83</f>
        <v>5</v>
      </c>
      <c r="H83" s="1">
        <f>IF(F83&lt;50, G83*0.1, G83*0.2)</f>
        <v>0.5</v>
      </c>
      <c r="I83" t="s">
        <v>103</v>
      </c>
      <c r="J83" t="s">
        <v>104</v>
      </c>
      <c r="K83" t="s">
        <v>79</v>
      </c>
    </row>
    <row r="84" spans="1:11" x14ac:dyDescent="0.25">
      <c r="A84" s="45" t="s">
        <v>96</v>
      </c>
      <c r="B84" s="46">
        <v>1083</v>
      </c>
      <c r="C84">
        <v>1109</v>
      </c>
      <c r="D84" t="s">
        <v>83</v>
      </c>
      <c r="E84" s="1">
        <v>3</v>
      </c>
      <c r="F84" s="1">
        <v>8</v>
      </c>
      <c r="G84" s="1">
        <f>F84-E84</f>
        <v>5</v>
      </c>
      <c r="H84" s="1">
        <f>IF(F84&lt;50, G84*0.1, G84*0.2)</f>
        <v>0.5</v>
      </c>
      <c r="I84" t="s">
        <v>103</v>
      </c>
      <c r="J84" t="s">
        <v>104</v>
      </c>
      <c r="K84" t="s">
        <v>89</v>
      </c>
    </row>
    <row r="85" spans="1:11" x14ac:dyDescent="0.25">
      <c r="A85" s="45" t="s">
        <v>96</v>
      </c>
      <c r="B85" s="46">
        <v>1084</v>
      </c>
      <c r="C85">
        <v>6119</v>
      </c>
      <c r="D85" t="s">
        <v>91</v>
      </c>
      <c r="E85" s="1">
        <v>9</v>
      </c>
      <c r="F85" s="1">
        <v>14</v>
      </c>
      <c r="G85" s="1">
        <f>F85-E85</f>
        <v>5</v>
      </c>
      <c r="H85" s="1">
        <f>IF(F85&lt;50, G85*0.1, G85*0.2)</f>
        <v>0.5</v>
      </c>
      <c r="I85" t="s">
        <v>103</v>
      </c>
      <c r="J85" t="s">
        <v>104</v>
      </c>
      <c r="K85" t="s">
        <v>81</v>
      </c>
    </row>
    <row r="86" spans="1:11" x14ac:dyDescent="0.25">
      <c r="A86" s="45" t="s">
        <v>96</v>
      </c>
      <c r="B86" s="46">
        <v>1085</v>
      </c>
      <c r="C86">
        <v>9822</v>
      </c>
      <c r="D86" t="s">
        <v>76</v>
      </c>
      <c r="E86" s="1">
        <v>58.3</v>
      </c>
      <c r="F86" s="1">
        <v>98.4</v>
      </c>
      <c r="G86" s="1">
        <f>F86-E86</f>
        <v>40.100000000000009</v>
      </c>
      <c r="H86" s="1">
        <f>IF(F86&lt;50, G86*0.1, G86*0.2)</f>
        <v>8.0200000000000014</v>
      </c>
      <c r="I86" t="s">
        <v>107</v>
      </c>
      <c r="J86" t="s">
        <v>14</v>
      </c>
      <c r="K86" t="s">
        <v>89</v>
      </c>
    </row>
    <row r="87" spans="1:11" x14ac:dyDescent="0.25">
      <c r="A87" s="45" t="s">
        <v>96</v>
      </c>
      <c r="B87" s="46">
        <v>1086</v>
      </c>
      <c r="C87">
        <v>1109</v>
      </c>
      <c r="D87" t="s">
        <v>83</v>
      </c>
      <c r="E87" s="1">
        <v>3</v>
      </c>
      <c r="F87" s="1">
        <v>8</v>
      </c>
      <c r="G87" s="1">
        <f>F87-E87</f>
        <v>5</v>
      </c>
      <c r="H87" s="1">
        <f>IF(F87&lt;50, G87*0.1, G87*0.2)</f>
        <v>0.5</v>
      </c>
      <c r="I87" t="s">
        <v>108</v>
      </c>
      <c r="J87" t="s">
        <v>109</v>
      </c>
      <c r="K87" t="s">
        <v>81</v>
      </c>
    </row>
    <row r="88" spans="1:11" x14ac:dyDescent="0.25">
      <c r="A88" s="45" t="s">
        <v>96</v>
      </c>
      <c r="B88" s="46">
        <v>1087</v>
      </c>
      <c r="C88">
        <v>2499</v>
      </c>
      <c r="D88" t="s">
        <v>80</v>
      </c>
      <c r="E88" s="1">
        <v>6.2</v>
      </c>
      <c r="F88" s="1">
        <v>9.1999999999999993</v>
      </c>
      <c r="G88" s="1">
        <f>F88-E88</f>
        <v>2.9999999999999991</v>
      </c>
      <c r="H88" s="1">
        <f>IF(F88&lt;50, G88*0.1, G88*0.2)</f>
        <v>0.29999999999999993</v>
      </c>
      <c r="I88" t="s">
        <v>103</v>
      </c>
      <c r="J88" t="s">
        <v>104</v>
      </c>
      <c r="K88" t="s">
        <v>79</v>
      </c>
    </row>
    <row r="89" spans="1:11" x14ac:dyDescent="0.25">
      <c r="A89" s="45" t="s">
        <v>96</v>
      </c>
      <c r="B89" s="46">
        <v>1088</v>
      </c>
      <c r="C89">
        <v>2499</v>
      </c>
      <c r="D89" t="s">
        <v>80</v>
      </c>
      <c r="E89" s="1">
        <v>6.2</v>
      </c>
      <c r="F89" s="1">
        <v>9.1999999999999993</v>
      </c>
      <c r="G89" s="1">
        <f>F89-E89</f>
        <v>2.9999999999999991</v>
      </c>
      <c r="H89" s="1">
        <f>IF(F89&lt;50, G89*0.1, G89*0.2)</f>
        <v>0.29999999999999993</v>
      </c>
      <c r="I89" t="s">
        <v>103</v>
      </c>
      <c r="J89" t="s">
        <v>104</v>
      </c>
      <c r="K89" t="s">
        <v>77</v>
      </c>
    </row>
    <row r="90" spans="1:11" x14ac:dyDescent="0.25">
      <c r="A90" s="45" t="s">
        <v>96</v>
      </c>
      <c r="B90" s="46">
        <v>1089</v>
      </c>
      <c r="C90">
        <v>6119</v>
      </c>
      <c r="D90" t="s">
        <v>91</v>
      </c>
      <c r="E90" s="1">
        <v>9</v>
      </c>
      <c r="F90" s="1">
        <v>14</v>
      </c>
      <c r="G90" s="1">
        <f>F90-E90</f>
        <v>5</v>
      </c>
      <c r="H90" s="1">
        <f>IF(F90&lt;50, G90*0.1, G90*0.2)</f>
        <v>0.5</v>
      </c>
      <c r="I90" t="s">
        <v>107</v>
      </c>
      <c r="J90" t="s">
        <v>14</v>
      </c>
      <c r="K90" t="s">
        <v>89</v>
      </c>
    </row>
    <row r="91" spans="1:11" x14ac:dyDescent="0.25">
      <c r="A91" s="45" t="s">
        <v>96</v>
      </c>
      <c r="B91" s="46">
        <v>1090</v>
      </c>
      <c r="C91">
        <v>2877</v>
      </c>
      <c r="D91" t="s">
        <v>78</v>
      </c>
      <c r="E91" s="1">
        <v>11.4</v>
      </c>
      <c r="F91" s="1">
        <v>16.3</v>
      </c>
      <c r="G91" s="1">
        <f>F91-E91</f>
        <v>4.9000000000000004</v>
      </c>
      <c r="H91" s="1">
        <f>IF(F91&lt;50, G91*0.1, G91*0.2)</f>
        <v>0.49000000000000005</v>
      </c>
      <c r="I91" t="s">
        <v>103</v>
      </c>
      <c r="J91" t="s">
        <v>104</v>
      </c>
      <c r="K91" t="s">
        <v>79</v>
      </c>
    </row>
    <row r="92" spans="1:11" x14ac:dyDescent="0.25">
      <c r="A92" s="45" t="s">
        <v>96</v>
      </c>
      <c r="B92" s="46">
        <v>1091</v>
      </c>
      <c r="C92">
        <v>2877</v>
      </c>
      <c r="D92" t="s">
        <v>78</v>
      </c>
      <c r="E92" s="1">
        <v>11.4</v>
      </c>
      <c r="F92" s="1">
        <v>16.3</v>
      </c>
      <c r="G92" s="1">
        <f>F92-E92</f>
        <v>4.9000000000000004</v>
      </c>
      <c r="H92" s="1">
        <f>IF(F92&lt;50, G92*0.1, G92*0.2)</f>
        <v>0.49000000000000005</v>
      </c>
      <c r="I92" t="s">
        <v>108</v>
      </c>
      <c r="J92" t="s">
        <v>109</v>
      </c>
      <c r="K92" t="s">
        <v>89</v>
      </c>
    </row>
    <row r="93" spans="1:11" x14ac:dyDescent="0.25">
      <c r="A93" s="45" t="s">
        <v>96</v>
      </c>
      <c r="B93" s="46">
        <v>1092</v>
      </c>
      <c r="C93">
        <v>2877</v>
      </c>
      <c r="D93" t="s">
        <v>78</v>
      </c>
      <c r="E93" s="1">
        <v>11.4</v>
      </c>
      <c r="F93" s="1">
        <v>16.3</v>
      </c>
      <c r="G93" s="1">
        <f>F93-E93</f>
        <v>4.9000000000000004</v>
      </c>
      <c r="H93" s="1">
        <f>IF(F93&lt;50, G93*0.1, G93*0.2)</f>
        <v>0.49000000000000005</v>
      </c>
      <c r="I93" t="s">
        <v>107</v>
      </c>
      <c r="J93" t="s">
        <v>14</v>
      </c>
      <c r="K93" t="s">
        <v>79</v>
      </c>
    </row>
    <row r="94" spans="1:11" x14ac:dyDescent="0.25">
      <c r="A94" s="45" t="s">
        <v>96</v>
      </c>
      <c r="B94" s="46">
        <v>1093</v>
      </c>
      <c r="C94">
        <v>6119</v>
      </c>
      <c r="D94" t="s">
        <v>91</v>
      </c>
      <c r="E94" s="1">
        <v>9</v>
      </c>
      <c r="F94" s="1">
        <v>14</v>
      </c>
      <c r="G94" s="1">
        <f>F94-E94</f>
        <v>5</v>
      </c>
      <c r="H94" s="1">
        <f>IF(F94&lt;50, G94*0.1, G94*0.2)</f>
        <v>0.5</v>
      </c>
      <c r="I94" t="s">
        <v>105</v>
      </c>
      <c r="J94" t="s">
        <v>106</v>
      </c>
      <c r="K94" t="s">
        <v>81</v>
      </c>
    </row>
    <row r="95" spans="1:11" x14ac:dyDescent="0.25">
      <c r="A95" s="45" t="s">
        <v>96</v>
      </c>
      <c r="B95" s="46">
        <v>1094</v>
      </c>
      <c r="C95">
        <v>6119</v>
      </c>
      <c r="D95" t="s">
        <v>91</v>
      </c>
      <c r="E95" s="1">
        <v>9</v>
      </c>
      <c r="F95" s="1">
        <v>14</v>
      </c>
      <c r="G95" s="1">
        <f>F95-E95</f>
        <v>5</v>
      </c>
      <c r="H95" s="1">
        <f>IF(F95&lt;50, G95*0.1, G95*0.2)</f>
        <v>0.5</v>
      </c>
      <c r="I95" t="s">
        <v>107</v>
      </c>
      <c r="J95" t="s">
        <v>14</v>
      </c>
      <c r="K95" t="s">
        <v>79</v>
      </c>
    </row>
    <row r="96" spans="1:11" x14ac:dyDescent="0.25">
      <c r="A96" s="45" t="s">
        <v>96</v>
      </c>
      <c r="B96" s="46">
        <v>1095</v>
      </c>
      <c r="C96">
        <v>2499</v>
      </c>
      <c r="D96" t="s">
        <v>80</v>
      </c>
      <c r="E96" s="1">
        <v>6.2</v>
      </c>
      <c r="F96" s="1">
        <v>9.1999999999999993</v>
      </c>
      <c r="G96" s="1">
        <f>F96-E96</f>
        <v>2.9999999999999991</v>
      </c>
      <c r="H96" s="1">
        <f>IF(F96&lt;50, G96*0.1, G96*0.2)</f>
        <v>0.29999999999999993</v>
      </c>
      <c r="I96" t="s">
        <v>108</v>
      </c>
      <c r="J96" t="s">
        <v>109</v>
      </c>
      <c r="K96" t="s">
        <v>81</v>
      </c>
    </row>
    <row r="97" spans="1:11" x14ac:dyDescent="0.25">
      <c r="A97" s="45" t="s">
        <v>96</v>
      </c>
      <c r="B97" s="46">
        <v>1096</v>
      </c>
      <c r="C97">
        <v>6119</v>
      </c>
      <c r="D97" t="s">
        <v>91</v>
      </c>
      <c r="E97" s="1">
        <v>9</v>
      </c>
      <c r="F97" s="1">
        <v>14</v>
      </c>
      <c r="G97" s="1">
        <f>F97-E97</f>
        <v>5</v>
      </c>
      <c r="H97" s="1">
        <f>IF(F97&lt;50, G97*0.1, G97*0.2)</f>
        <v>0.5</v>
      </c>
      <c r="I97" t="s">
        <v>107</v>
      </c>
      <c r="J97" t="s">
        <v>14</v>
      </c>
      <c r="K97" t="s">
        <v>81</v>
      </c>
    </row>
    <row r="98" spans="1:11" x14ac:dyDescent="0.25">
      <c r="A98" s="45" t="s">
        <v>96</v>
      </c>
      <c r="B98" s="46">
        <v>1097</v>
      </c>
      <c r="C98">
        <v>9212</v>
      </c>
      <c r="D98" t="s">
        <v>86</v>
      </c>
      <c r="E98" s="1">
        <v>4</v>
      </c>
      <c r="F98" s="1">
        <v>7</v>
      </c>
      <c r="G98" s="1">
        <f>F98-E98</f>
        <v>3</v>
      </c>
      <c r="H98" s="1">
        <f>IF(F98&lt;50, G98*0.1, G98*0.2)</f>
        <v>0.30000000000000004</v>
      </c>
      <c r="I98" t="s">
        <v>108</v>
      </c>
      <c r="J98" t="s">
        <v>109</v>
      </c>
      <c r="K98" t="s">
        <v>89</v>
      </c>
    </row>
    <row r="99" spans="1:11" x14ac:dyDescent="0.25">
      <c r="A99" s="45" t="s">
        <v>96</v>
      </c>
      <c r="B99" s="46">
        <v>1098</v>
      </c>
      <c r="C99">
        <v>2877</v>
      </c>
      <c r="D99" t="s">
        <v>78</v>
      </c>
      <c r="E99" s="1">
        <v>11.4</v>
      </c>
      <c r="F99" s="1">
        <v>16.3</v>
      </c>
      <c r="G99" s="1">
        <f>F99-E99</f>
        <v>4.9000000000000004</v>
      </c>
      <c r="H99" s="1">
        <f>IF(F99&lt;50, G99*0.1, G99*0.2)</f>
        <v>0.49000000000000005</v>
      </c>
      <c r="I99" t="s">
        <v>105</v>
      </c>
      <c r="J99" t="s">
        <v>106</v>
      </c>
      <c r="K99" t="s">
        <v>77</v>
      </c>
    </row>
    <row r="100" spans="1:11" x14ac:dyDescent="0.25">
      <c r="A100" s="45" t="s">
        <v>97</v>
      </c>
      <c r="B100" s="46">
        <v>1099</v>
      </c>
      <c r="C100">
        <v>2877</v>
      </c>
      <c r="D100" t="s">
        <v>78</v>
      </c>
      <c r="E100" s="1">
        <v>11.4</v>
      </c>
      <c r="F100" s="1">
        <v>16.3</v>
      </c>
      <c r="G100" s="1">
        <f>F100-E100</f>
        <v>4.9000000000000004</v>
      </c>
      <c r="H100" s="1">
        <f>IF(F100&lt;50, G100*0.1, G100*0.2)</f>
        <v>0.49000000000000005</v>
      </c>
      <c r="I100" t="s">
        <v>107</v>
      </c>
      <c r="J100" t="s">
        <v>14</v>
      </c>
      <c r="K100" t="s">
        <v>79</v>
      </c>
    </row>
    <row r="101" spans="1:11" x14ac:dyDescent="0.25">
      <c r="A101" s="45" t="s">
        <v>97</v>
      </c>
      <c r="B101" s="46">
        <v>1100</v>
      </c>
      <c r="C101">
        <v>6119</v>
      </c>
      <c r="D101" t="s">
        <v>91</v>
      </c>
      <c r="E101" s="1">
        <v>9</v>
      </c>
      <c r="F101" s="1">
        <v>14</v>
      </c>
      <c r="G101" s="1">
        <f>F101-E101</f>
        <v>5</v>
      </c>
      <c r="H101" s="1">
        <f>IF(F101&lt;50, G101*0.1, G101*0.2)</f>
        <v>0.5</v>
      </c>
      <c r="I101" t="s">
        <v>103</v>
      </c>
      <c r="J101" t="s">
        <v>104</v>
      </c>
      <c r="K101" t="s">
        <v>90</v>
      </c>
    </row>
    <row r="102" spans="1:11" x14ac:dyDescent="0.25">
      <c r="A102" s="45" t="s">
        <v>97</v>
      </c>
      <c r="B102" s="46">
        <v>1101</v>
      </c>
      <c r="C102">
        <v>2499</v>
      </c>
      <c r="D102" t="s">
        <v>80</v>
      </c>
      <c r="E102" s="1">
        <v>6.2</v>
      </c>
      <c r="F102" s="1">
        <v>9.1999999999999993</v>
      </c>
      <c r="G102" s="1">
        <f>F102-E102</f>
        <v>2.9999999999999991</v>
      </c>
      <c r="H102" s="1">
        <f>IF(F102&lt;50, G102*0.1, G102*0.2)</f>
        <v>0.29999999999999993</v>
      </c>
      <c r="I102" t="s">
        <v>107</v>
      </c>
      <c r="J102" t="s">
        <v>14</v>
      </c>
      <c r="K102" t="s">
        <v>79</v>
      </c>
    </row>
    <row r="103" spans="1:11" x14ac:dyDescent="0.25">
      <c r="A103" s="45" t="s">
        <v>97</v>
      </c>
      <c r="B103" s="46">
        <v>1102</v>
      </c>
      <c r="C103">
        <v>2242</v>
      </c>
      <c r="D103" t="s">
        <v>88</v>
      </c>
      <c r="E103" s="1">
        <v>60</v>
      </c>
      <c r="F103" s="1">
        <v>124</v>
      </c>
      <c r="G103" s="1">
        <f>F103-E103</f>
        <v>64</v>
      </c>
      <c r="H103" s="1">
        <f>IF(F103&lt;50, G103*0.1, G103*0.2)</f>
        <v>12.8</v>
      </c>
      <c r="I103" t="s">
        <v>105</v>
      </c>
      <c r="J103" t="s">
        <v>106</v>
      </c>
      <c r="K103" t="s">
        <v>89</v>
      </c>
    </row>
    <row r="104" spans="1:11" x14ac:dyDescent="0.25">
      <c r="A104" s="45" t="s">
        <v>97</v>
      </c>
      <c r="B104" s="46">
        <v>1103</v>
      </c>
      <c r="C104">
        <v>2877</v>
      </c>
      <c r="D104" t="s">
        <v>78</v>
      </c>
      <c r="E104" s="1">
        <v>11.4</v>
      </c>
      <c r="F104" s="1">
        <v>16.3</v>
      </c>
      <c r="G104" s="1">
        <f>F104-E104</f>
        <v>4.9000000000000004</v>
      </c>
      <c r="H104" s="1">
        <f>IF(F104&lt;50, G104*0.1, G104*0.2)</f>
        <v>0.49000000000000005</v>
      </c>
      <c r="I104" t="s">
        <v>105</v>
      </c>
      <c r="J104" t="s">
        <v>106</v>
      </c>
      <c r="K104" t="s">
        <v>81</v>
      </c>
    </row>
    <row r="105" spans="1:11" x14ac:dyDescent="0.25">
      <c r="A105" s="45" t="s">
        <v>97</v>
      </c>
      <c r="B105" s="46">
        <v>1104</v>
      </c>
      <c r="C105">
        <v>2877</v>
      </c>
      <c r="D105" t="s">
        <v>78</v>
      </c>
      <c r="E105" s="1">
        <v>11.4</v>
      </c>
      <c r="F105" s="1">
        <v>16.3</v>
      </c>
      <c r="G105" s="1">
        <f>F105-E105</f>
        <v>4.9000000000000004</v>
      </c>
      <c r="H105" s="1">
        <f>IF(F105&lt;50, G105*0.1, G105*0.2)</f>
        <v>0.49000000000000005</v>
      </c>
      <c r="I105" t="s">
        <v>107</v>
      </c>
      <c r="J105" t="s">
        <v>14</v>
      </c>
      <c r="K105" t="s">
        <v>89</v>
      </c>
    </row>
    <row r="106" spans="1:11" x14ac:dyDescent="0.25">
      <c r="A106" s="45" t="s">
        <v>97</v>
      </c>
      <c r="B106" s="46">
        <v>1105</v>
      </c>
      <c r="C106">
        <v>2499</v>
      </c>
      <c r="D106" t="s">
        <v>80</v>
      </c>
      <c r="E106" s="1">
        <v>6.2</v>
      </c>
      <c r="F106" s="1">
        <v>9.1999999999999993</v>
      </c>
      <c r="G106" s="1">
        <f>F106-E106</f>
        <v>2.9999999999999991</v>
      </c>
      <c r="H106" s="1">
        <f>IF(F106&lt;50, G106*0.1, G106*0.2)</f>
        <v>0.29999999999999993</v>
      </c>
      <c r="I106" t="s">
        <v>105</v>
      </c>
      <c r="J106" t="s">
        <v>106</v>
      </c>
      <c r="K106" t="s">
        <v>81</v>
      </c>
    </row>
    <row r="107" spans="1:11" x14ac:dyDescent="0.25">
      <c r="A107" s="45" t="s">
        <v>97</v>
      </c>
      <c r="B107" s="46">
        <v>1106</v>
      </c>
      <c r="C107">
        <v>9822</v>
      </c>
      <c r="D107" t="s">
        <v>76</v>
      </c>
      <c r="E107" s="1">
        <v>58.3</v>
      </c>
      <c r="F107" s="1">
        <v>98.4</v>
      </c>
      <c r="G107" s="1">
        <f>F107-E107</f>
        <v>40.100000000000009</v>
      </c>
      <c r="H107" s="1">
        <f>IF(F107&lt;50, G107*0.1, G107*0.2)</f>
        <v>8.0200000000000014</v>
      </c>
      <c r="I107" t="s">
        <v>105</v>
      </c>
      <c r="J107" t="s">
        <v>106</v>
      </c>
      <c r="K107" t="s">
        <v>79</v>
      </c>
    </row>
    <row r="108" spans="1:11" x14ac:dyDescent="0.25">
      <c r="A108" s="45" t="s">
        <v>97</v>
      </c>
      <c r="B108" s="46">
        <v>1107</v>
      </c>
      <c r="C108">
        <v>1109</v>
      </c>
      <c r="D108" t="s">
        <v>83</v>
      </c>
      <c r="E108" s="1">
        <v>3</v>
      </c>
      <c r="F108" s="1">
        <v>8</v>
      </c>
      <c r="G108" s="1">
        <f>F108-E108</f>
        <v>5</v>
      </c>
      <c r="H108" s="1">
        <f>IF(F108&lt;50, G108*0.1, G108*0.2)</f>
        <v>0.5</v>
      </c>
      <c r="I108" t="s">
        <v>108</v>
      </c>
      <c r="J108" t="s">
        <v>109</v>
      </c>
      <c r="K108" t="s">
        <v>77</v>
      </c>
    </row>
    <row r="109" spans="1:11" x14ac:dyDescent="0.25">
      <c r="A109" s="45" t="s">
        <v>97</v>
      </c>
      <c r="B109" s="46">
        <v>1108</v>
      </c>
      <c r="C109">
        <v>9822</v>
      </c>
      <c r="D109" t="s">
        <v>76</v>
      </c>
      <c r="E109" s="1">
        <v>58.3</v>
      </c>
      <c r="F109" s="1">
        <v>98.4</v>
      </c>
      <c r="G109" s="1">
        <f>F109-E109</f>
        <v>40.100000000000009</v>
      </c>
      <c r="H109" s="1">
        <f>IF(F109&lt;50, G109*0.1, G109*0.2)</f>
        <v>8.0200000000000014</v>
      </c>
      <c r="I109" t="s">
        <v>107</v>
      </c>
      <c r="J109" t="s">
        <v>14</v>
      </c>
      <c r="K109" t="s">
        <v>89</v>
      </c>
    </row>
    <row r="110" spans="1:11" x14ac:dyDescent="0.25">
      <c r="A110" s="45" t="s">
        <v>97</v>
      </c>
      <c r="B110" s="46">
        <v>1109</v>
      </c>
      <c r="C110">
        <v>8722</v>
      </c>
      <c r="D110" t="s">
        <v>82</v>
      </c>
      <c r="E110" s="1">
        <v>344</v>
      </c>
      <c r="F110" s="1">
        <v>502</v>
      </c>
      <c r="G110" s="1">
        <f>F110-E110</f>
        <v>158</v>
      </c>
      <c r="H110" s="1">
        <f>IF(F110&lt;50, G110*0.1, G110*0.2)</f>
        <v>31.6</v>
      </c>
      <c r="I110" t="s">
        <v>105</v>
      </c>
      <c r="J110" t="s">
        <v>106</v>
      </c>
      <c r="K110" t="s">
        <v>79</v>
      </c>
    </row>
    <row r="111" spans="1:11" x14ac:dyDescent="0.25">
      <c r="A111" s="45" t="s">
        <v>97</v>
      </c>
      <c r="B111" s="46">
        <v>1110</v>
      </c>
      <c r="C111">
        <v>8722</v>
      </c>
      <c r="D111" t="s">
        <v>82</v>
      </c>
      <c r="E111" s="1">
        <v>344</v>
      </c>
      <c r="F111" s="1">
        <v>502</v>
      </c>
      <c r="G111" s="1">
        <f>F111-E111</f>
        <v>158</v>
      </c>
      <c r="H111" s="1">
        <f>IF(F111&lt;50, G111*0.1, G111*0.2)</f>
        <v>31.6</v>
      </c>
      <c r="I111" t="s">
        <v>108</v>
      </c>
      <c r="J111" t="s">
        <v>109</v>
      </c>
      <c r="K111" t="s">
        <v>89</v>
      </c>
    </row>
    <row r="112" spans="1:11" x14ac:dyDescent="0.25">
      <c r="A112" s="45" t="s">
        <v>97</v>
      </c>
      <c r="B112" s="46">
        <v>1111</v>
      </c>
      <c r="C112">
        <v>6622</v>
      </c>
      <c r="D112" t="s">
        <v>93</v>
      </c>
      <c r="E112" s="1">
        <v>42</v>
      </c>
      <c r="F112" s="1">
        <v>77</v>
      </c>
      <c r="G112" s="1">
        <f>F112-E112</f>
        <v>35</v>
      </c>
      <c r="H112" s="1">
        <f>IF(F112&lt;50, G112*0.1, G112*0.2)</f>
        <v>7</v>
      </c>
      <c r="I112" t="s">
        <v>108</v>
      </c>
      <c r="J112" t="s">
        <v>109</v>
      </c>
      <c r="K112" t="s">
        <v>79</v>
      </c>
    </row>
    <row r="113" spans="1:11" x14ac:dyDescent="0.25">
      <c r="A113" s="45" t="s">
        <v>97</v>
      </c>
      <c r="B113" s="46">
        <v>1112</v>
      </c>
      <c r="C113">
        <v>6622</v>
      </c>
      <c r="D113" t="s">
        <v>93</v>
      </c>
      <c r="E113" s="1">
        <v>42</v>
      </c>
      <c r="F113" s="1">
        <v>77</v>
      </c>
      <c r="G113" s="1">
        <f>F113-E113</f>
        <v>35</v>
      </c>
      <c r="H113" s="1">
        <f>IF(F113&lt;50, G113*0.1, G113*0.2)</f>
        <v>7</v>
      </c>
      <c r="I113" t="s">
        <v>107</v>
      </c>
      <c r="J113" t="s">
        <v>14</v>
      </c>
      <c r="K113" t="s">
        <v>81</v>
      </c>
    </row>
    <row r="114" spans="1:11" x14ac:dyDescent="0.25">
      <c r="A114" s="45" t="s">
        <v>97</v>
      </c>
      <c r="B114" s="46">
        <v>1113</v>
      </c>
      <c r="C114">
        <v>9822</v>
      </c>
      <c r="D114" t="s">
        <v>76</v>
      </c>
      <c r="E114" s="1">
        <v>58.3</v>
      </c>
      <c r="F114" s="1">
        <v>98.4</v>
      </c>
      <c r="G114" s="1">
        <f>F114-E114</f>
        <v>40.100000000000009</v>
      </c>
      <c r="H114" s="1">
        <f>IF(F114&lt;50, G114*0.1, G114*0.2)</f>
        <v>8.0200000000000014</v>
      </c>
      <c r="I114" t="s">
        <v>103</v>
      </c>
      <c r="J114" t="s">
        <v>104</v>
      </c>
      <c r="K114" t="s">
        <v>79</v>
      </c>
    </row>
    <row r="115" spans="1:11" x14ac:dyDescent="0.25">
      <c r="A115" s="45" t="s">
        <v>97</v>
      </c>
      <c r="B115" s="46">
        <v>1114</v>
      </c>
      <c r="C115">
        <v>2242</v>
      </c>
      <c r="D115" t="s">
        <v>88</v>
      </c>
      <c r="E115" s="1">
        <v>60</v>
      </c>
      <c r="F115" s="1">
        <v>124</v>
      </c>
      <c r="G115" s="1">
        <f>F115-E115</f>
        <v>64</v>
      </c>
      <c r="H115" s="1">
        <f>IF(F115&lt;50, G115*0.1, G115*0.2)</f>
        <v>12.8</v>
      </c>
      <c r="I115" t="s">
        <v>105</v>
      </c>
      <c r="J115" t="s">
        <v>106</v>
      </c>
      <c r="K115" t="s">
        <v>81</v>
      </c>
    </row>
    <row r="116" spans="1:11" x14ac:dyDescent="0.25">
      <c r="A116" s="45" t="s">
        <v>97</v>
      </c>
      <c r="B116" s="46">
        <v>1115</v>
      </c>
      <c r="C116">
        <v>8722</v>
      </c>
      <c r="D116" t="s">
        <v>82</v>
      </c>
      <c r="E116" s="1">
        <v>344</v>
      </c>
      <c r="F116" s="1">
        <v>502</v>
      </c>
      <c r="G116" s="1">
        <f>F116-E116</f>
        <v>158</v>
      </c>
      <c r="H116" s="1">
        <f>IF(F116&lt;50, G116*0.1, G116*0.2)</f>
        <v>31.6</v>
      </c>
      <c r="I116" t="s">
        <v>103</v>
      </c>
      <c r="J116" t="s">
        <v>104</v>
      </c>
      <c r="K116" t="s">
        <v>81</v>
      </c>
    </row>
    <row r="117" spans="1:11" x14ac:dyDescent="0.25">
      <c r="A117" s="45" t="s">
        <v>97</v>
      </c>
      <c r="B117" s="46">
        <v>1116</v>
      </c>
      <c r="C117">
        <v>6622</v>
      </c>
      <c r="D117" t="s">
        <v>93</v>
      </c>
      <c r="E117" s="1">
        <v>42</v>
      </c>
      <c r="F117" s="1">
        <v>77</v>
      </c>
      <c r="G117" s="1">
        <f>F117-E117</f>
        <v>35</v>
      </c>
      <c r="H117" s="1">
        <f>IF(F117&lt;50, G117*0.1, G117*0.2)</f>
        <v>7</v>
      </c>
      <c r="I117" t="s">
        <v>107</v>
      </c>
      <c r="J117" t="s">
        <v>14</v>
      </c>
      <c r="K117" t="s">
        <v>89</v>
      </c>
    </row>
    <row r="118" spans="1:11" x14ac:dyDescent="0.25">
      <c r="A118" s="45" t="s">
        <v>97</v>
      </c>
      <c r="B118" s="46">
        <v>1117</v>
      </c>
      <c r="C118">
        <v>8722</v>
      </c>
      <c r="D118" t="s">
        <v>82</v>
      </c>
      <c r="E118" s="1">
        <v>344</v>
      </c>
      <c r="F118" s="1">
        <v>502</v>
      </c>
      <c r="G118" s="1">
        <f>F118-E118</f>
        <v>158</v>
      </c>
      <c r="H118" s="1">
        <f>IF(F118&lt;50, G118*0.1, G118*0.2)</f>
        <v>31.6</v>
      </c>
      <c r="I118" t="s">
        <v>108</v>
      </c>
      <c r="J118" t="s">
        <v>109</v>
      </c>
      <c r="K118" t="s">
        <v>77</v>
      </c>
    </row>
    <row r="119" spans="1:11" x14ac:dyDescent="0.25">
      <c r="A119" s="45" t="s">
        <v>97</v>
      </c>
      <c r="B119" s="46">
        <v>1118</v>
      </c>
      <c r="C119">
        <v>9822</v>
      </c>
      <c r="D119" t="s">
        <v>76</v>
      </c>
      <c r="E119" s="1">
        <v>58.3</v>
      </c>
      <c r="F119" s="1">
        <v>98.4</v>
      </c>
      <c r="G119" s="1">
        <f>F119-E119</f>
        <v>40.100000000000009</v>
      </c>
      <c r="H119" s="1">
        <f>IF(F119&lt;50, G119*0.1, G119*0.2)</f>
        <v>8.0200000000000014</v>
      </c>
      <c r="I119" t="s">
        <v>105</v>
      </c>
      <c r="J119" t="s">
        <v>106</v>
      </c>
      <c r="K119" t="s">
        <v>79</v>
      </c>
    </row>
    <row r="120" spans="1:11" x14ac:dyDescent="0.25">
      <c r="A120" s="45" t="s">
        <v>97</v>
      </c>
      <c r="B120" s="46">
        <v>1119</v>
      </c>
      <c r="C120">
        <v>2242</v>
      </c>
      <c r="D120" t="s">
        <v>88</v>
      </c>
      <c r="E120" s="1">
        <v>60</v>
      </c>
      <c r="F120" s="1">
        <v>124</v>
      </c>
      <c r="G120" s="1">
        <f>F120-E120</f>
        <v>64</v>
      </c>
      <c r="H120" s="1">
        <f>IF(F120&lt;50, G120*0.1, G120*0.2)</f>
        <v>12.8</v>
      </c>
      <c r="I120" t="s">
        <v>103</v>
      </c>
      <c r="J120" t="s">
        <v>104</v>
      </c>
      <c r="K120" t="s">
        <v>90</v>
      </c>
    </row>
    <row r="121" spans="1:11" x14ac:dyDescent="0.25">
      <c r="A121" s="45" t="s">
        <v>97</v>
      </c>
      <c r="B121" s="46">
        <v>1120</v>
      </c>
      <c r="C121">
        <v>2242</v>
      </c>
      <c r="D121" t="s">
        <v>88</v>
      </c>
      <c r="E121" s="1">
        <v>60</v>
      </c>
      <c r="F121" s="1">
        <v>124</v>
      </c>
      <c r="G121" s="1">
        <f>F121-E121</f>
        <v>64</v>
      </c>
      <c r="H121" s="1">
        <f>IF(F121&lt;50, G121*0.1, G121*0.2)</f>
        <v>12.8</v>
      </c>
      <c r="I121" t="s">
        <v>107</v>
      </c>
      <c r="J121" t="s">
        <v>14</v>
      </c>
      <c r="K121" t="s">
        <v>79</v>
      </c>
    </row>
    <row r="122" spans="1:11" x14ac:dyDescent="0.25">
      <c r="A122" s="45" t="s">
        <v>97</v>
      </c>
      <c r="B122" s="46">
        <v>1121</v>
      </c>
      <c r="C122">
        <v>4421</v>
      </c>
      <c r="D122" t="s">
        <v>85</v>
      </c>
      <c r="E122" s="1">
        <v>45</v>
      </c>
      <c r="F122" s="1">
        <v>87</v>
      </c>
      <c r="G122" s="1">
        <f>F122-E122</f>
        <v>42</v>
      </c>
      <c r="H122" s="1">
        <f>IF(F122&lt;50, G122*0.1, G122*0.2)</f>
        <v>8.4</v>
      </c>
      <c r="I122" t="s">
        <v>107</v>
      </c>
      <c r="J122" t="s">
        <v>14</v>
      </c>
      <c r="K122" t="s">
        <v>89</v>
      </c>
    </row>
    <row r="123" spans="1:11" x14ac:dyDescent="0.25">
      <c r="A123" s="45" t="s">
        <v>97</v>
      </c>
      <c r="B123" s="46">
        <v>1122</v>
      </c>
      <c r="C123">
        <v>8722</v>
      </c>
      <c r="D123" t="s">
        <v>82</v>
      </c>
      <c r="E123" s="1">
        <v>344</v>
      </c>
      <c r="F123" s="1">
        <v>502</v>
      </c>
      <c r="G123" s="1">
        <f>F123-E123</f>
        <v>158</v>
      </c>
      <c r="H123" s="1">
        <f>IF(F123&lt;50, G123*0.1, G123*0.2)</f>
        <v>31.6</v>
      </c>
      <c r="I123" t="s">
        <v>107</v>
      </c>
      <c r="J123" t="s">
        <v>14</v>
      </c>
      <c r="K123" t="s">
        <v>81</v>
      </c>
    </row>
    <row r="124" spans="1:11" x14ac:dyDescent="0.25">
      <c r="A124" s="45" t="s">
        <v>97</v>
      </c>
      <c r="B124" s="46">
        <v>1123</v>
      </c>
      <c r="C124">
        <v>9822</v>
      </c>
      <c r="D124" t="s">
        <v>76</v>
      </c>
      <c r="E124" s="1">
        <v>58.3</v>
      </c>
      <c r="F124" s="1">
        <v>98.4</v>
      </c>
      <c r="G124" s="1">
        <f>F124-E124</f>
        <v>40.100000000000009</v>
      </c>
      <c r="H124" s="1">
        <f>IF(F124&lt;50, G124*0.1, G124*0.2)</f>
        <v>8.0200000000000014</v>
      </c>
      <c r="I124" t="s">
        <v>107</v>
      </c>
      <c r="J124" t="s">
        <v>14</v>
      </c>
      <c r="K124" t="s">
        <v>89</v>
      </c>
    </row>
    <row r="125" spans="1:11" x14ac:dyDescent="0.25">
      <c r="A125" s="45" t="s">
        <v>97</v>
      </c>
      <c r="B125" s="46">
        <v>1124</v>
      </c>
      <c r="C125">
        <v>4421</v>
      </c>
      <c r="D125" t="s">
        <v>85</v>
      </c>
      <c r="E125" s="1">
        <v>45</v>
      </c>
      <c r="F125" s="1">
        <v>87</v>
      </c>
      <c r="G125" s="1">
        <f>F125-E125</f>
        <v>42</v>
      </c>
      <c r="H125" s="1">
        <f>IF(F125&lt;50, G125*0.1, G125*0.2)</f>
        <v>8.4</v>
      </c>
      <c r="I125" t="s">
        <v>107</v>
      </c>
      <c r="J125" t="s">
        <v>14</v>
      </c>
      <c r="K125" t="s">
        <v>81</v>
      </c>
    </row>
    <row r="126" spans="1:11" x14ac:dyDescent="0.25">
      <c r="A126" s="45" t="s">
        <v>98</v>
      </c>
      <c r="B126" s="46">
        <v>1125</v>
      </c>
      <c r="C126">
        <v>2242</v>
      </c>
      <c r="D126" t="s">
        <v>88</v>
      </c>
      <c r="E126" s="1">
        <v>60</v>
      </c>
      <c r="F126" s="1">
        <v>124</v>
      </c>
      <c r="G126" s="1">
        <f>F126-E126</f>
        <v>64</v>
      </c>
      <c r="H126" s="1">
        <f>IF(F126&lt;50, G126*0.1, G126*0.2)</f>
        <v>12.8</v>
      </c>
      <c r="I126" t="s">
        <v>107</v>
      </c>
      <c r="J126" t="s">
        <v>14</v>
      </c>
      <c r="K126" t="s">
        <v>79</v>
      </c>
    </row>
    <row r="127" spans="1:11" x14ac:dyDescent="0.25">
      <c r="A127" s="45" t="s">
        <v>98</v>
      </c>
      <c r="B127" s="46">
        <v>1126</v>
      </c>
      <c r="C127">
        <v>9212</v>
      </c>
      <c r="D127" t="s">
        <v>86</v>
      </c>
      <c r="E127" s="1">
        <v>4</v>
      </c>
      <c r="F127" s="1">
        <v>7</v>
      </c>
      <c r="G127" s="1">
        <f>F127-E127</f>
        <v>3</v>
      </c>
      <c r="H127" s="1">
        <f>IF(F127&lt;50, G127*0.1, G127*0.2)</f>
        <v>0.30000000000000004</v>
      </c>
      <c r="I127" t="s">
        <v>107</v>
      </c>
      <c r="J127" t="s">
        <v>14</v>
      </c>
      <c r="K127" t="s">
        <v>77</v>
      </c>
    </row>
    <row r="128" spans="1:11" x14ac:dyDescent="0.25">
      <c r="A128" s="45" t="s">
        <v>98</v>
      </c>
      <c r="B128" s="46">
        <v>1127</v>
      </c>
      <c r="C128">
        <v>8722</v>
      </c>
      <c r="D128" t="s">
        <v>82</v>
      </c>
      <c r="E128" s="1">
        <v>344</v>
      </c>
      <c r="F128" s="1">
        <v>502</v>
      </c>
      <c r="G128" s="1">
        <f>F128-E128</f>
        <v>158</v>
      </c>
      <c r="H128" s="1">
        <f>IF(F128&lt;50, G128*0.1, G128*0.2)</f>
        <v>31.6</v>
      </c>
      <c r="I128" t="s">
        <v>103</v>
      </c>
      <c r="J128" t="s">
        <v>104</v>
      </c>
      <c r="K128" t="s">
        <v>89</v>
      </c>
    </row>
    <row r="129" spans="1:11" x14ac:dyDescent="0.25">
      <c r="A129" s="45" t="s">
        <v>98</v>
      </c>
      <c r="B129" s="46">
        <v>1128</v>
      </c>
      <c r="C129">
        <v>6622</v>
      </c>
      <c r="D129" t="s">
        <v>93</v>
      </c>
      <c r="E129" s="1">
        <v>42</v>
      </c>
      <c r="F129" s="1">
        <v>77</v>
      </c>
      <c r="G129" s="1">
        <f>F129-E129</f>
        <v>35</v>
      </c>
      <c r="H129" s="1">
        <f>IF(F129&lt;50, G129*0.1, G129*0.2)</f>
        <v>7</v>
      </c>
      <c r="I129" t="s">
        <v>105</v>
      </c>
      <c r="J129" t="s">
        <v>106</v>
      </c>
      <c r="K129" t="s">
        <v>79</v>
      </c>
    </row>
    <row r="130" spans="1:11" x14ac:dyDescent="0.25">
      <c r="A130" s="45" t="s">
        <v>98</v>
      </c>
      <c r="B130" s="46">
        <v>1129</v>
      </c>
      <c r="C130">
        <v>9822</v>
      </c>
      <c r="D130" t="s">
        <v>76</v>
      </c>
      <c r="E130" s="1">
        <v>58.3</v>
      </c>
      <c r="F130" s="1">
        <v>98.4</v>
      </c>
      <c r="G130" s="1">
        <f>F130-E130</f>
        <v>40.100000000000009</v>
      </c>
      <c r="H130" s="1">
        <f>IF(F130&lt;50, G130*0.1, G130*0.2)</f>
        <v>8.0200000000000014</v>
      </c>
      <c r="I130" t="s">
        <v>108</v>
      </c>
      <c r="J130" t="s">
        <v>109</v>
      </c>
      <c r="K130" t="s">
        <v>89</v>
      </c>
    </row>
    <row r="131" spans="1:11" x14ac:dyDescent="0.25">
      <c r="A131" s="45" t="s">
        <v>98</v>
      </c>
      <c r="B131" s="46">
        <v>1130</v>
      </c>
      <c r="C131">
        <v>4421</v>
      </c>
      <c r="D131" t="s">
        <v>85</v>
      </c>
      <c r="E131" s="1">
        <v>45</v>
      </c>
      <c r="F131" s="1">
        <v>87</v>
      </c>
      <c r="G131" s="1">
        <f>F131-E131</f>
        <v>42</v>
      </c>
      <c r="H131" s="1">
        <f>IF(F131&lt;50, G131*0.1, G131*0.2)</f>
        <v>8.4</v>
      </c>
      <c r="I131" t="s">
        <v>108</v>
      </c>
      <c r="J131" t="s">
        <v>109</v>
      </c>
      <c r="K131" t="s">
        <v>79</v>
      </c>
    </row>
    <row r="132" spans="1:11" x14ac:dyDescent="0.25">
      <c r="A132" s="45" t="s">
        <v>98</v>
      </c>
      <c r="B132" s="46">
        <v>1131</v>
      </c>
      <c r="C132">
        <v>9212</v>
      </c>
      <c r="D132" t="s">
        <v>86</v>
      </c>
      <c r="E132" s="1">
        <v>4</v>
      </c>
      <c r="F132" s="1">
        <v>7</v>
      </c>
      <c r="G132" s="1">
        <f>F132-E132</f>
        <v>3</v>
      </c>
      <c r="H132" s="1">
        <f>IF(F132&lt;50, G132*0.1, G132*0.2)</f>
        <v>0.30000000000000004</v>
      </c>
      <c r="I132" t="s">
        <v>108</v>
      </c>
      <c r="J132" t="s">
        <v>109</v>
      </c>
      <c r="K132" t="s">
        <v>81</v>
      </c>
    </row>
    <row r="133" spans="1:11" x14ac:dyDescent="0.25">
      <c r="A133" s="45" t="s">
        <v>98</v>
      </c>
      <c r="B133" s="46">
        <v>1132</v>
      </c>
      <c r="C133">
        <v>9212</v>
      </c>
      <c r="D133" t="s">
        <v>86</v>
      </c>
      <c r="E133" s="1">
        <v>4</v>
      </c>
      <c r="F133" s="1">
        <v>7</v>
      </c>
      <c r="G133" s="1">
        <f>F133-E133</f>
        <v>3</v>
      </c>
      <c r="H133" s="1">
        <f>IF(F133&lt;50, G133*0.1, G133*0.2)</f>
        <v>0.30000000000000004</v>
      </c>
      <c r="I133" t="s">
        <v>108</v>
      </c>
      <c r="J133" t="s">
        <v>109</v>
      </c>
      <c r="K133" t="s">
        <v>79</v>
      </c>
    </row>
    <row r="134" spans="1:11" x14ac:dyDescent="0.25">
      <c r="A134" s="45" t="s">
        <v>98</v>
      </c>
      <c r="B134" s="46">
        <v>1133</v>
      </c>
      <c r="C134">
        <v>9822</v>
      </c>
      <c r="D134" t="s">
        <v>76</v>
      </c>
      <c r="E134" s="1">
        <v>58.3</v>
      </c>
      <c r="F134" s="1">
        <v>98.4</v>
      </c>
      <c r="G134" s="1">
        <f>F134-E134</f>
        <v>40.100000000000009</v>
      </c>
      <c r="H134" s="1">
        <f>IF(F134&lt;50, G134*0.1, G134*0.2)</f>
        <v>8.0200000000000014</v>
      </c>
      <c r="I134" t="s">
        <v>103</v>
      </c>
      <c r="J134" t="s">
        <v>104</v>
      </c>
      <c r="K134" t="s">
        <v>81</v>
      </c>
    </row>
    <row r="135" spans="1:11" x14ac:dyDescent="0.25">
      <c r="A135" s="45" t="s">
        <v>98</v>
      </c>
      <c r="B135" s="46">
        <v>1134</v>
      </c>
      <c r="C135">
        <v>9822</v>
      </c>
      <c r="D135" t="s">
        <v>76</v>
      </c>
      <c r="E135" s="1">
        <v>58.3</v>
      </c>
      <c r="F135" s="1">
        <v>98.4</v>
      </c>
      <c r="G135" s="1">
        <f>F135-E135</f>
        <v>40.100000000000009</v>
      </c>
      <c r="H135" s="1">
        <f>IF(F135&lt;50, G135*0.1, G135*0.2)</f>
        <v>8.0200000000000014</v>
      </c>
      <c r="I135" t="s">
        <v>107</v>
      </c>
      <c r="J135" t="s">
        <v>14</v>
      </c>
      <c r="K135" t="s">
        <v>81</v>
      </c>
    </row>
    <row r="136" spans="1:11" x14ac:dyDescent="0.25">
      <c r="A136" s="45" t="s">
        <v>98</v>
      </c>
      <c r="B136" s="46">
        <v>1135</v>
      </c>
      <c r="C136">
        <v>8722</v>
      </c>
      <c r="D136" t="s">
        <v>82</v>
      </c>
      <c r="E136" s="1">
        <v>344</v>
      </c>
      <c r="F136" s="1">
        <v>502</v>
      </c>
      <c r="G136" s="1">
        <f>F136-E136</f>
        <v>158</v>
      </c>
      <c r="H136" s="1">
        <f>IF(F136&lt;50, G136*0.1, G136*0.2)</f>
        <v>31.6</v>
      </c>
      <c r="I136" t="s">
        <v>103</v>
      </c>
      <c r="J136" t="s">
        <v>104</v>
      </c>
      <c r="K136" t="s">
        <v>89</v>
      </c>
    </row>
    <row r="137" spans="1:11" x14ac:dyDescent="0.25">
      <c r="A137" s="45" t="s">
        <v>98</v>
      </c>
      <c r="B137" s="46">
        <v>1136</v>
      </c>
      <c r="C137">
        <v>2242</v>
      </c>
      <c r="D137" t="s">
        <v>88</v>
      </c>
      <c r="E137" s="1">
        <v>60</v>
      </c>
      <c r="F137" s="1">
        <v>124</v>
      </c>
      <c r="G137" s="1">
        <f>F137-E137</f>
        <v>64</v>
      </c>
      <c r="H137" s="1">
        <f>IF(F137&lt;50, G137*0.1, G137*0.2)</f>
        <v>12.8</v>
      </c>
      <c r="I137" t="s">
        <v>107</v>
      </c>
      <c r="J137" t="s">
        <v>14</v>
      </c>
      <c r="K137" t="s">
        <v>77</v>
      </c>
    </row>
    <row r="138" spans="1:11" x14ac:dyDescent="0.25">
      <c r="A138" s="45" t="s">
        <v>98</v>
      </c>
      <c r="B138" s="46">
        <v>1137</v>
      </c>
      <c r="C138">
        <v>9822</v>
      </c>
      <c r="D138" t="s">
        <v>76</v>
      </c>
      <c r="E138" s="1">
        <v>58.3</v>
      </c>
      <c r="F138" s="1">
        <v>98.4</v>
      </c>
      <c r="G138" s="1">
        <f>F138-E138</f>
        <v>40.100000000000009</v>
      </c>
      <c r="H138" s="1">
        <f>IF(F138&lt;50, G138*0.1, G138*0.2)</f>
        <v>8.0200000000000014</v>
      </c>
      <c r="I138" t="s">
        <v>105</v>
      </c>
      <c r="J138" t="s">
        <v>106</v>
      </c>
      <c r="K138" t="s">
        <v>79</v>
      </c>
    </row>
    <row r="139" spans="1:11" x14ac:dyDescent="0.25">
      <c r="A139" s="45" t="s">
        <v>98</v>
      </c>
      <c r="B139" s="46">
        <v>1138</v>
      </c>
      <c r="C139">
        <v>8722</v>
      </c>
      <c r="D139" t="s">
        <v>82</v>
      </c>
      <c r="E139" s="1">
        <v>344</v>
      </c>
      <c r="F139" s="1">
        <v>502</v>
      </c>
      <c r="G139" s="1">
        <f>F139-E139</f>
        <v>158</v>
      </c>
      <c r="H139" s="1">
        <f>IF(F139&lt;50, G139*0.1, G139*0.2)</f>
        <v>31.6</v>
      </c>
      <c r="I139" t="s">
        <v>103</v>
      </c>
      <c r="J139" t="s">
        <v>104</v>
      </c>
      <c r="K139" t="s">
        <v>90</v>
      </c>
    </row>
    <row r="140" spans="1:11" x14ac:dyDescent="0.25">
      <c r="A140" s="45" t="s">
        <v>98</v>
      </c>
      <c r="B140" s="46">
        <v>1139</v>
      </c>
      <c r="C140">
        <v>4421</v>
      </c>
      <c r="D140" t="s">
        <v>85</v>
      </c>
      <c r="E140" s="1">
        <v>45</v>
      </c>
      <c r="F140" s="1">
        <v>87</v>
      </c>
      <c r="G140" s="1">
        <f>F140-E140</f>
        <v>42</v>
      </c>
      <c r="H140" s="1">
        <f>IF(F140&lt;50, G140*0.1, G140*0.2)</f>
        <v>8.4</v>
      </c>
      <c r="I140" t="s">
        <v>107</v>
      </c>
      <c r="J140" t="s">
        <v>14</v>
      </c>
      <c r="K140" t="s">
        <v>79</v>
      </c>
    </row>
    <row r="141" spans="1:11" x14ac:dyDescent="0.25">
      <c r="A141" s="45" t="s">
        <v>98</v>
      </c>
      <c r="B141" s="46">
        <v>1140</v>
      </c>
      <c r="C141">
        <v>4421</v>
      </c>
      <c r="D141" t="s">
        <v>85</v>
      </c>
      <c r="E141" s="1">
        <v>45</v>
      </c>
      <c r="F141" s="1">
        <v>87</v>
      </c>
      <c r="G141" s="1">
        <f>F141-E141</f>
        <v>42</v>
      </c>
      <c r="H141" s="1">
        <f>IF(F141&lt;50, G141*0.1, G141*0.2)</f>
        <v>8.4</v>
      </c>
      <c r="I141" t="s">
        <v>105</v>
      </c>
      <c r="J141" t="s">
        <v>106</v>
      </c>
      <c r="K141" t="s">
        <v>89</v>
      </c>
    </row>
    <row r="142" spans="1:11" x14ac:dyDescent="0.25">
      <c r="A142" s="45" t="s">
        <v>98</v>
      </c>
      <c r="B142" s="46">
        <v>1141</v>
      </c>
      <c r="C142">
        <v>9212</v>
      </c>
      <c r="D142" t="s">
        <v>86</v>
      </c>
      <c r="E142" s="1">
        <v>4</v>
      </c>
      <c r="F142" s="1">
        <v>7</v>
      </c>
      <c r="G142" s="1">
        <f>F142-E142</f>
        <v>3</v>
      </c>
      <c r="H142" s="1">
        <f>IF(F142&lt;50, G142*0.1, G142*0.2)</f>
        <v>0.30000000000000004</v>
      </c>
      <c r="I142" t="s">
        <v>105</v>
      </c>
      <c r="J142" t="s">
        <v>106</v>
      </c>
      <c r="K142" t="s">
        <v>81</v>
      </c>
    </row>
    <row r="143" spans="1:11" x14ac:dyDescent="0.25">
      <c r="A143" s="45" t="s">
        <v>99</v>
      </c>
      <c r="B143" s="46">
        <v>1142</v>
      </c>
      <c r="C143">
        <v>2242</v>
      </c>
      <c r="D143" t="s">
        <v>88</v>
      </c>
      <c r="E143" s="1">
        <v>60</v>
      </c>
      <c r="F143" s="1">
        <v>124</v>
      </c>
      <c r="G143" s="1">
        <f>F143-E143</f>
        <v>64</v>
      </c>
      <c r="H143" s="1">
        <f>IF(F143&lt;50, G143*0.1, G143*0.2)</f>
        <v>12.8</v>
      </c>
      <c r="I143" t="s">
        <v>105</v>
      </c>
      <c r="J143" t="s">
        <v>106</v>
      </c>
      <c r="K143" t="s">
        <v>89</v>
      </c>
    </row>
    <row r="144" spans="1:11" x14ac:dyDescent="0.25">
      <c r="A144" s="45" t="s">
        <v>99</v>
      </c>
      <c r="B144" s="46">
        <v>1143</v>
      </c>
      <c r="C144">
        <v>9822</v>
      </c>
      <c r="D144" t="s">
        <v>76</v>
      </c>
      <c r="E144" s="1">
        <v>58.3</v>
      </c>
      <c r="F144" s="1">
        <v>98.4</v>
      </c>
      <c r="G144" s="1">
        <f>F144-E144</f>
        <v>40.100000000000009</v>
      </c>
      <c r="H144" s="1">
        <f>IF(F144&lt;50, G144*0.1, G144*0.2)</f>
        <v>8.0200000000000014</v>
      </c>
      <c r="I144" t="s">
        <v>108</v>
      </c>
      <c r="J144" t="s">
        <v>109</v>
      </c>
      <c r="K144" t="s">
        <v>81</v>
      </c>
    </row>
    <row r="145" spans="1:11" x14ac:dyDescent="0.25">
      <c r="A145" s="45" t="s">
        <v>99</v>
      </c>
      <c r="B145" s="46">
        <v>1144</v>
      </c>
      <c r="C145">
        <v>2242</v>
      </c>
      <c r="D145" t="s">
        <v>88</v>
      </c>
      <c r="E145" s="1">
        <v>60</v>
      </c>
      <c r="F145" s="1">
        <v>124</v>
      </c>
      <c r="G145" s="1">
        <f>F145-E145</f>
        <v>64</v>
      </c>
      <c r="H145" s="1">
        <f>IF(F145&lt;50, G145*0.1, G145*0.2)</f>
        <v>12.8</v>
      </c>
      <c r="I145" t="s">
        <v>108</v>
      </c>
      <c r="J145" t="s">
        <v>109</v>
      </c>
      <c r="K145" t="s">
        <v>79</v>
      </c>
    </row>
    <row r="146" spans="1:11" x14ac:dyDescent="0.25">
      <c r="A146" s="45" t="s">
        <v>99</v>
      </c>
      <c r="B146" s="46">
        <v>1145</v>
      </c>
      <c r="C146">
        <v>4421</v>
      </c>
      <c r="D146" t="s">
        <v>85</v>
      </c>
      <c r="E146" s="1">
        <v>45</v>
      </c>
      <c r="F146" s="1">
        <v>87</v>
      </c>
      <c r="G146" s="1">
        <f>F146-E146</f>
        <v>42</v>
      </c>
      <c r="H146" s="1">
        <f>IF(F146&lt;50, G146*0.1, G146*0.2)</f>
        <v>8.4</v>
      </c>
      <c r="I146" t="s">
        <v>108</v>
      </c>
      <c r="J146" t="s">
        <v>109</v>
      </c>
      <c r="K146" t="s">
        <v>77</v>
      </c>
    </row>
    <row r="147" spans="1:11" x14ac:dyDescent="0.25">
      <c r="A147" s="45" t="s">
        <v>99</v>
      </c>
      <c r="B147" s="46">
        <v>1146</v>
      </c>
      <c r="C147">
        <v>8722</v>
      </c>
      <c r="D147" t="s">
        <v>82</v>
      </c>
      <c r="E147" s="1">
        <v>344</v>
      </c>
      <c r="F147" s="1">
        <v>502</v>
      </c>
      <c r="G147" s="1">
        <f>F147-E147</f>
        <v>158</v>
      </c>
      <c r="H147" s="1">
        <f>IF(F147&lt;50, G147*0.1, G147*0.2)</f>
        <v>31.6</v>
      </c>
      <c r="I147" t="s">
        <v>108</v>
      </c>
      <c r="J147" t="s">
        <v>109</v>
      </c>
      <c r="K147" t="s">
        <v>89</v>
      </c>
    </row>
    <row r="148" spans="1:11" x14ac:dyDescent="0.25">
      <c r="A148" s="45" t="s">
        <v>99</v>
      </c>
      <c r="B148" s="46">
        <v>1147</v>
      </c>
      <c r="C148">
        <v>9822</v>
      </c>
      <c r="D148" t="s">
        <v>76</v>
      </c>
      <c r="E148" s="1">
        <v>58.3</v>
      </c>
      <c r="F148" s="1">
        <v>98.4</v>
      </c>
      <c r="G148" s="1">
        <f>F148-E148</f>
        <v>40.100000000000009</v>
      </c>
      <c r="H148" s="1">
        <f>IF(F148&lt;50, G148*0.1, G148*0.2)</f>
        <v>8.0200000000000014</v>
      </c>
      <c r="I148" t="s">
        <v>103</v>
      </c>
      <c r="J148" t="s">
        <v>104</v>
      </c>
      <c r="K148" t="s">
        <v>79</v>
      </c>
    </row>
    <row r="149" spans="1:11" x14ac:dyDescent="0.25">
      <c r="A149" s="45" t="s">
        <v>99</v>
      </c>
      <c r="B149" s="46">
        <v>1148</v>
      </c>
      <c r="C149">
        <v>9212</v>
      </c>
      <c r="D149" t="s">
        <v>86</v>
      </c>
      <c r="E149" s="1">
        <v>4</v>
      </c>
      <c r="F149" s="1">
        <v>7</v>
      </c>
      <c r="G149" s="1">
        <f>F149-E149</f>
        <v>3</v>
      </c>
      <c r="H149" s="1">
        <f>IF(F149&lt;50, G149*0.1, G149*0.2)</f>
        <v>0.30000000000000004</v>
      </c>
      <c r="I149" t="s">
        <v>107</v>
      </c>
      <c r="J149" t="s">
        <v>14</v>
      </c>
      <c r="K149" t="s">
        <v>81</v>
      </c>
    </row>
    <row r="150" spans="1:11" x14ac:dyDescent="0.25">
      <c r="A150" s="45" t="s">
        <v>99</v>
      </c>
      <c r="B150" s="46">
        <v>1149</v>
      </c>
      <c r="C150">
        <v>8722</v>
      </c>
      <c r="D150" t="s">
        <v>82</v>
      </c>
      <c r="E150" s="1">
        <v>344</v>
      </c>
      <c r="F150" s="1">
        <v>502</v>
      </c>
      <c r="G150" s="1">
        <f>F150-E150</f>
        <v>158</v>
      </c>
      <c r="H150" s="1">
        <f>IF(F150&lt;50, G150*0.1, G150*0.2)</f>
        <v>31.6</v>
      </c>
      <c r="I150" t="s">
        <v>103</v>
      </c>
      <c r="J150" t="s">
        <v>104</v>
      </c>
      <c r="K150" t="s">
        <v>81</v>
      </c>
    </row>
    <row r="151" spans="1:11" x14ac:dyDescent="0.25">
      <c r="A151" s="45" t="s">
        <v>100</v>
      </c>
      <c r="B151" s="46">
        <v>1150</v>
      </c>
      <c r="C151">
        <v>2242</v>
      </c>
      <c r="D151" t="s">
        <v>88</v>
      </c>
      <c r="E151" s="1">
        <v>60</v>
      </c>
      <c r="F151" s="1">
        <v>124</v>
      </c>
      <c r="G151" s="1">
        <f>F151-E151</f>
        <v>64</v>
      </c>
      <c r="H151" s="1">
        <f>IF(F151&lt;50, G151*0.1, G151*0.2)</f>
        <v>12.8</v>
      </c>
      <c r="I151" t="s">
        <v>107</v>
      </c>
      <c r="J151" t="s">
        <v>14</v>
      </c>
      <c r="K151" t="s">
        <v>90</v>
      </c>
    </row>
    <row r="152" spans="1:11" x14ac:dyDescent="0.25">
      <c r="A152" s="45" t="s">
        <v>100</v>
      </c>
      <c r="B152" s="46">
        <v>1151</v>
      </c>
      <c r="C152">
        <v>2242</v>
      </c>
      <c r="D152" t="s">
        <v>88</v>
      </c>
      <c r="E152" s="1">
        <v>60</v>
      </c>
      <c r="F152" s="1">
        <v>124</v>
      </c>
      <c r="G152" s="1">
        <f>F152-E152</f>
        <v>64</v>
      </c>
      <c r="H152" s="1">
        <f>IF(F152&lt;50, G152*0.1, G152*0.2)</f>
        <v>12.8</v>
      </c>
      <c r="I152" t="s">
        <v>105</v>
      </c>
      <c r="J152" t="s">
        <v>106</v>
      </c>
      <c r="K152" t="s">
        <v>79</v>
      </c>
    </row>
    <row r="153" spans="1:11" x14ac:dyDescent="0.25">
      <c r="A153" s="45" t="s">
        <v>100</v>
      </c>
      <c r="B153" s="46">
        <v>1152</v>
      </c>
      <c r="C153">
        <v>4421</v>
      </c>
      <c r="D153" t="s">
        <v>85</v>
      </c>
      <c r="E153" s="1">
        <v>45</v>
      </c>
      <c r="F153" s="1">
        <v>87</v>
      </c>
      <c r="G153" s="1">
        <f>F153-E153</f>
        <v>42</v>
      </c>
      <c r="H153" s="1">
        <f>IF(F153&lt;50, G153*0.1, G153*0.2)</f>
        <v>8.4</v>
      </c>
      <c r="I153" t="s">
        <v>103</v>
      </c>
      <c r="J153" t="s">
        <v>104</v>
      </c>
      <c r="K153" t="s">
        <v>89</v>
      </c>
    </row>
    <row r="154" spans="1:11" x14ac:dyDescent="0.25">
      <c r="A154" s="45" t="s">
        <v>100</v>
      </c>
      <c r="B154" s="46">
        <v>1153</v>
      </c>
      <c r="C154">
        <v>8722</v>
      </c>
      <c r="D154" t="s">
        <v>82</v>
      </c>
      <c r="E154" s="1">
        <v>344</v>
      </c>
      <c r="F154" s="1">
        <v>502</v>
      </c>
      <c r="G154" s="1">
        <f>F154-E154</f>
        <v>158</v>
      </c>
      <c r="H154" s="1">
        <f>IF(F154&lt;50, G154*0.1, G154*0.2)</f>
        <v>31.6</v>
      </c>
      <c r="I154" t="s">
        <v>107</v>
      </c>
      <c r="J154" t="s">
        <v>14</v>
      </c>
      <c r="K154" t="s">
        <v>81</v>
      </c>
    </row>
    <row r="155" spans="1:11" x14ac:dyDescent="0.25">
      <c r="A155" s="45" t="s">
        <v>100</v>
      </c>
      <c r="B155" s="46">
        <v>1154</v>
      </c>
      <c r="C155">
        <v>9822</v>
      </c>
      <c r="D155" t="s">
        <v>76</v>
      </c>
      <c r="E155" s="1">
        <v>58.3</v>
      </c>
      <c r="F155" s="1">
        <v>98.4</v>
      </c>
      <c r="G155" s="1">
        <f>F155-E155</f>
        <v>40.100000000000009</v>
      </c>
      <c r="H155" s="1">
        <f>IF(F155&lt;50, G155*0.1, G155*0.2)</f>
        <v>8.0200000000000014</v>
      </c>
      <c r="I155" t="s">
        <v>105</v>
      </c>
      <c r="J155" t="s">
        <v>106</v>
      </c>
      <c r="K155" t="s">
        <v>89</v>
      </c>
    </row>
    <row r="156" spans="1:11" x14ac:dyDescent="0.25">
      <c r="A156" s="45" t="s">
        <v>100</v>
      </c>
      <c r="B156" s="46">
        <v>1155</v>
      </c>
      <c r="C156">
        <v>4421</v>
      </c>
      <c r="D156" t="s">
        <v>85</v>
      </c>
      <c r="E156" s="1">
        <v>45</v>
      </c>
      <c r="F156" s="1">
        <v>87</v>
      </c>
      <c r="G156" s="1">
        <f>F156-E156</f>
        <v>42</v>
      </c>
      <c r="H156" s="1">
        <f>IF(F156&lt;50, G156*0.1, G156*0.2)</f>
        <v>8.4</v>
      </c>
      <c r="I156" t="s">
        <v>107</v>
      </c>
      <c r="J156" t="s">
        <v>14</v>
      </c>
      <c r="K156" t="s">
        <v>81</v>
      </c>
    </row>
    <row r="157" spans="1:11" x14ac:dyDescent="0.25">
      <c r="A157" s="45" t="s">
        <v>100</v>
      </c>
      <c r="B157" s="46">
        <v>1156</v>
      </c>
      <c r="C157">
        <v>2242</v>
      </c>
      <c r="D157" t="s">
        <v>88</v>
      </c>
      <c r="E157" s="1">
        <v>60</v>
      </c>
      <c r="F157" s="1">
        <v>124</v>
      </c>
      <c r="G157" s="1">
        <f>F157-E157</f>
        <v>64</v>
      </c>
      <c r="H157" s="1">
        <f>IF(F157&lt;50, G157*0.1, G157*0.2)</f>
        <v>12.8</v>
      </c>
      <c r="I157" t="s">
        <v>107</v>
      </c>
      <c r="J157" t="s">
        <v>14</v>
      </c>
      <c r="K157" t="s">
        <v>79</v>
      </c>
    </row>
    <row r="158" spans="1:11" x14ac:dyDescent="0.25">
      <c r="A158" s="45" t="s">
        <v>100</v>
      </c>
      <c r="B158" s="46">
        <v>1157</v>
      </c>
      <c r="C158">
        <v>9212</v>
      </c>
      <c r="D158" t="s">
        <v>86</v>
      </c>
      <c r="E158" s="1">
        <v>4</v>
      </c>
      <c r="F158" s="1">
        <v>7</v>
      </c>
      <c r="G158" s="1">
        <f>F158-E158</f>
        <v>3</v>
      </c>
      <c r="H158" s="1">
        <f>IF(F158&lt;50, G158*0.1, G158*0.2)</f>
        <v>0.30000000000000004</v>
      </c>
      <c r="I158" t="s">
        <v>107</v>
      </c>
      <c r="J158" t="s">
        <v>14</v>
      </c>
      <c r="K158" t="s">
        <v>77</v>
      </c>
    </row>
    <row r="159" spans="1:11" x14ac:dyDescent="0.25">
      <c r="A159" s="45" t="s">
        <v>101</v>
      </c>
      <c r="B159" s="46">
        <v>1158</v>
      </c>
      <c r="C159">
        <v>8722</v>
      </c>
      <c r="D159" t="s">
        <v>82</v>
      </c>
      <c r="E159" s="1">
        <v>344</v>
      </c>
      <c r="F159" s="1">
        <v>502</v>
      </c>
      <c r="G159" s="1">
        <f>F159-E159</f>
        <v>158</v>
      </c>
      <c r="H159" s="1">
        <f>IF(F159&lt;50, G159*0.1, G159*0.2)</f>
        <v>31.6</v>
      </c>
      <c r="I159" t="s">
        <v>103</v>
      </c>
      <c r="J159" t="s">
        <v>104</v>
      </c>
      <c r="K159" t="s">
        <v>89</v>
      </c>
    </row>
    <row r="160" spans="1:11" x14ac:dyDescent="0.25">
      <c r="A160" s="45" t="s">
        <v>101</v>
      </c>
      <c r="B160" s="46">
        <v>1159</v>
      </c>
      <c r="C160">
        <v>6622</v>
      </c>
      <c r="D160" t="s">
        <v>93</v>
      </c>
      <c r="E160" s="1">
        <v>42</v>
      </c>
      <c r="F160" s="1">
        <v>77</v>
      </c>
      <c r="G160" s="1">
        <f>F160-E160</f>
        <v>35</v>
      </c>
      <c r="H160" s="1">
        <f>IF(F160&lt;50, G160*0.1, G160*0.2)</f>
        <v>7</v>
      </c>
      <c r="I160" t="s">
        <v>107</v>
      </c>
      <c r="J160" t="s">
        <v>14</v>
      </c>
      <c r="K160" t="s">
        <v>79</v>
      </c>
    </row>
    <row r="161" spans="1:11" x14ac:dyDescent="0.25">
      <c r="A161" s="45" t="s">
        <v>101</v>
      </c>
      <c r="B161" s="46">
        <v>1160</v>
      </c>
      <c r="C161">
        <v>9822</v>
      </c>
      <c r="D161" t="s">
        <v>76</v>
      </c>
      <c r="E161" s="1">
        <v>58.3</v>
      </c>
      <c r="F161" s="1">
        <v>98.4</v>
      </c>
      <c r="G161" s="1">
        <f>F161-E161</f>
        <v>40.100000000000009</v>
      </c>
      <c r="H161" s="1">
        <f>IF(F161&lt;50, G161*0.1, G161*0.2)</f>
        <v>8.0200000000000014</v>
      </c>
      <c r="I161" t="s">
        <v>108</v>
      </c>
      <c r="J161" t="s">
        <v>109</v>
      </c>
      <c r="K161" t="s">
        <v>89</v>
      </c>
    </row>
    <row r="162" spans="1:11" x14ac:dyDescent="0.25">
      <c r="A162" s="45" t="s">
        <v>101</v>
      </c>
      <c r="B162" s="46">
        <v>1161</v>
      </c>
      <c r="C162">
        <v>4421</v>
      </c>
      <c r="D162" t="s">
        <v>85</v>
      </c>
      <c r="E162" s="1">
        <v>45</v>
      </c>
      <c r="F162" s="1">
        <v>87</v>
      </c>
      <c r="G162" s="1">
        <f>F162-E162</f>
        <v>42</v>
      </c>
      <c r="H162" s="1">
        <f>IF(F162&lt;50, G162*0.1, G162*0.2)</f>
        <v>8.4</v>
      </c>
      <c r="I162" t="s">
        <v>105</v>
      </c>
      <c r="J162" t="s">
        <v>106</v>
      </c>
      <c r="K162" t="s">
        <v>79</v>
      </c>
    </row>
    <row r="163" spans="1:11" x14ac:dyDescent="0.25">
      <c r="A163" s="45" t="s">
        <v>101</v>
      </c>
      <c r="B163" s="46">
        <v>1162</v>
      </c>
      <c r="C163">
        <v>9212</v>
      </c>
      <c r="D163" t="s">
        <v>86</v>
      </c>
      <c r="E163" s="1">
        <v>4</v>
      </c>
      <c r="F163" s="1">
        <v>7</v>
      </c>
      <c r="G163" s="1">
        <f>F163-E163</f>
        <v>3</v>
      </c>
      <c r="H163" s="1">
        <f>IF(F163&lt;50, G163*0.1, G163*0.2)</f>
        <v>0.30000000000000004</v>
      </c>
      <c r="I163" t="s">
        <v>103</v>
      </c>
      <c r="J163" t="s">
        <v>104</v>
      </c>
      <c r="K163" t="s">
        <v>81</v>
      </c>
    </row>
    <row r="164" spans="1:11" x14ac:dyDescent="0.25">
      <c r="A164" s="45" t="s">
        <v>101</v>
      </c>
      <c r="B164" s="46">
        <v>1163</v>
      </c>
      <c r="C164">
        <v>9212</v>
      </c>
      <c r="D164" t="s">
        <v>86</v>
      </c>
      <c r="E164" s="1">
        <v>4</v>
      </c>
      <c r="F164" s="1">
        <v>7</v>
      </c>
      <c r="G164" s="1">
        <f>F164-E164</f>
        <v>3</v>
      </c>
      <c r="H164" s="1">
        <f>IF(F164&lt;50, G164*0.1, G164*0.2)</f>
        <v>0.30000000000000004</v>
      </c>
      <c r="I164" t="s">
        <v>107</v>
      </c>
      <c r="J164" t="s">
        <v>14</v>
      </c>
      <c r="K164" t="s">
        <v>79</v>
      </c>
    </row>
    <row r="165" spans="1:11" x14ac:dyDescent="0.25">
      <c r="A165" s="45" t="s">
        <v>101</v>
      </c>
      <c r="B165" s="46">
        <v>1164</v>
      </c>
      <c r="C165">
        <v>9822</v>
      </c>
      <c r="D165" t="s">
        <v>76</v>
      </c>
      <c r="E165" s="1">
        <v>58.3</v>
      </c>
      <c r="F165" s="1">
        <v>98.4</v>
      </c>
      <c r="G165" s="1">
        <f>F165-E165</f>
        <v>40.100000000000009</v>
      </c>
      <c r="H165" s="1">
        <f>IF(F165&lt;50, G165*0.1, G165*0.2)</f>
        <v>8.0200000000000014</v>
      </c>
      <c r="I165" t="s">
        <v>107</v>
      </c>
      <c r="J165" t="s">
        <v>14</v>
      </c>
      <c r="K165" t="s">
        <v>81</v>
      </c>
    </row>
    <row r="166" spans="1:11" x14ac:dyDescent="0.25">
      <c r="A166" s="45" t="s">
        <v>101</v>
      </c>
      <c r="B166" s="46">
        <v>1165</v>
      </c>
      <c r="C166">
        <v>9822</v>
      </c>
      <c r="D166" t="s">
        <v>76</v>
      </c>
      <c r="E166" s="1">
        <v>58.3</v>
      </c>
      <c r="F166" s="1">
        <v>98.4</v>
      </c>
      <c r="G166" s="1">
        <f>F166-E166</f>
        <v>40.100000000000009</v>
      </c>
      <c r="H166" s="1">
        <f>IF(F166&lt;50, G166*0.1, G166*0.2)</f>
        <v>8.0200000000000014</v>
      </c>
      <c r="I166" t="s">
        <v>107</v>
      </c>
      <c r="J166" t="s">
        <v>14</v>
      </c>
      <c r="K166" t="s">
        <v>81</v>
      </c>
    </row>
    <row r="167" spans="1:11" x14ac:dyDescent="0.25">
      <c r="A167" s="45" t="s">
        <v>101</v>
      </c>
      <c r="B167" s="46">
        <v>1166</v>
      </c>
      <c r="C167">
        <v>8722</v>
      </c>
      <c r="D167" t="s">
        <v>82</v>
      </c>
      <c r="E167" s="1">
        <v>344</v>
      </c>
      <c r="F167" s="1">
        <v>502</v>
      </c>
      <c r="G167" s="1">
        <f>F167-E167</f>
        <v>158</v>
      </c>
      <c r="H167" s="1">
        <f>IF(F167&lt;50, G167*0.1, G167*0.2)</f>
        <v>31.6</v>
      </c>
      <c r="I167" t="s">
        <v>107</v>
      </c>
      <c r="J167" t="s">
        <v>14</v>
      </c>
      <c r="K167" t="s">
        <v>89</v>
      </c>
    </row>
    <row r="168" spans="1:11" x14ac:dyDescent="0.25">
      <c r="A168" s="45" t="s">
        <v>102</v>
      </c>
      <c r="B168" s="46">
        <v>1167</v>
      </c>
      <c r="C168">
        <v>2242</v>
      </c>
      <c r="D168" t="s">
        <v>88</v>
      </c>
      <c r="E168" s="1">
        <v>60</v>
      </c>
      <c r="F168" s="1">
        <v>124</v>
      </c>
      <c r="G168" s="1">
        <f>F168-E168</f>
        <v>64</v>
      </c>
      <c r="H168" s="1">
        <f>IF(F168&lt;50, G168*0.1, G168*0.2)</f>
        <v>12.8</v>
      </c>
      <c r="I168" t="s">
        <v>107</v>
      </c>
      <c r="J168" t="s">
        <v>14</v>
      </c>
      <c r="K168" t="s">
        <v>77</v>
      </c>
    </row>
    <row r="169" spans="1:11" x14ac:dyDescent="0.25">
      <c r="A169" s="45" t="s">
        <v>102</v>
      </c>
      <c r="B169" s="46">
        <v>1168</v>
      </c>
      <c r="C169">
        <v>9822</v>
      </c>
      <c r="D169" t="s">
        <v>76</v>
      </c>
      <c r="E169" s="1">
        <v>58.3</v>
      </c>
      <c r="F169" s="1">
        <v>98.4</v>
      </c>
      <c r="G169" s="1">
        <f>F169-E169</f>
        <v>40.100000000000009</v>
      </c>
      <c r="H169" s="1">
        <f>IF(F169&lt;50, G169*0.1, G169*0.2)</f>
        <v>8.0200000000000014</v>
      </c>
      <c r="I169" t="s">
        <v>107</v>
      </c>
      <c r="J169" t="s">
        <v>14</v>
      </c>
      <c r="K169" t="s">
        <v>79</v>
      </c>
    </row>
    <row r="170" spans="1:11" x14ac:dyDescent="0.25">
      <c r="A170" s="45" t="s">
        <v>102</v>
      </c>
      <c r="B170" s="46">
        <v>1169</v>
      </c>
      <c r="C170">
        <v>8722</v>
      </c>
      <c r="D170" t="s">
        <v>82</v>
      </c>
      <c r="E170" s="1">
        <v>344</v>
      </c>
      <c r="F170" s="1">
        <v>502</v>
      </c>
      <c r="G170" s="1">
        <f>F170-E170</f>
        <v>158</v>
      </c>
      <c r="H170" s="1">
        <f>IF(F170&lt;50, G170*0.1, G170*0.2)</f>
        <v>31.6</v>
      </c>
      <c r="I170" t="s">
        <v>107</v>
      </c>
      <c r="J170" t="s">
        <v>14</v>
      </c>
      <c r="K170" t="s">
        <v>90</v>
      </c>
    </row>
    <row r="171" spans="1:11" x14ac:dyDescent="0.25">
      <c r="A171" s="45" t="s">
        <v>102</v>
      </c>
      <c r="B171" s="46">
        <v>1170</v>
      </c>
      <c r="C171">
        <v>4421</v>
      </c>
      <c r="D171" t="s">
        <v>85</v>
      </c>
      <c r="E171" s="1">
        <v>45</v>
      </c>
      <c r="F171" s="1">
        <v>87</v>
      </c>
      <c r="G171" s="1">
        <f>F171-E171</f>
        <v>42</v>
      </c>
      <c r="H171" s="1">
        <f>IF(F171&lt;50, G171*0.1, G171*0.2)</f>
        <v>8.4</v>
      </c>
      <c r="I171" t="s">
        <v>103</v>
      </c>
      <c r="J171" t="s">
        <v>104</v>
      </c>
      <c r="K171" t="s">
        <v>79</v>
      </c>
    </row>
    <row r="172" spans="1:11" x14ac:dyDescent="0.25">
      <c r="A172" s="45" t="s">
        <v>102</v>
      </c>
      <c r="B172" s="46">
        <v>1171</v>
      </c>
      <c r="C172">
        <v>4421</v>
      </c>
      <c r="D172" t="s">
        <v>85</v>
      </c>
      <c r="E172" s="1">
        <v>45</v>
      </c>
      <c r="F172" s="1">
        <v>87</v>
      </c>
      <c r="G172" s="1">
        <f>F172-E172</f>
        <v>42</v>
      </c>
      <c r="H172" s="1">
        <f>IF(F172&lt;50, G172*0.1, G172*0.2)</f>
        <v>8.4</v>
      </c>
      <c r="I172" t="s">
        <v>105</v>
      </c>
      <c r="J172" t="s">
        <v>106</v>
      </c>
      <c r="K172" t="s">
        <v>89</v>
      </c>
    </row>
    <row r="174" spans="1:11" x14ac:dyDescent="0.25">
      <c r="A174" s="45" t="s">
        <v>111</v>
      </c>
      <c r="F174" s="1">
        <f>SUM(F2:F172)</f>
        <v>17110.599999999995</v>
      </c>
    </row>
    <row r="175" spans="1:11" x14ac:dyDescent="0.25">
      <c r="A175" s="45" t="s">
        <v>112</v>
      </c>
      <c r="F175" s="1">
        <f>SUMIF(F2:F172, "&gt;50")</f>
        <v>16088.399999999994</v>
      </c>
    </row>
    <row r="176" spans="1:11" x14ac:dyDescent="0.25">
      <c r="A176" s="45" t="s">
        <v>113</v>
      </c>
      <c r="F176" s="1">
        <f>SUMIF(F2:F172, 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FBF9-BFFD-4CCA-9AD2-078F581E8DAB}">
  <dimension ref="A3:G8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5703125" bestFit="1" customWidth="1"/>
  </cols>
  <sheetData>
    <row r="3" spans="1:7" x14ac:dyDescent="0.25">
      <c r="A3" s="47" t="s">
        <v>114</v>
      </c>
      <c r="B3" t="s">
        <v>116</v>
      </c>
    </row>
    <row r="4" spans="1:7" x14ac:dyDescent="0.25">
      <c r="A4" s="48" t="s">
        <v>104</v>
      </c>
      <c r="B4" s="1">
        <v>6003.5</v>
      </c>
    </row>
    <row r="5" spans="1:7" x14ac:dyDescent="0.25">
      <c r="A5" s="48" t="s">
        <v>106</v>
      </c>
      <c r="B5" s="1">
        <v>2410.7000000000003</v>
      </c>
    </row>
    <row r="6" spans="1:7" x14ac:dyDescent="0.25">
      <c r="A6" s="48" t="s">
        <v>109</v>
      </c>
      <c r="B6" s="1">
        <v>3035.3</v>
      </c>
    </row>
    <row r="7" spans="1:7" x14ac:dyDescent="0.25">
      <c r="A7" s="48" t="s">
        <v>14</v>
      </c>
      <c r="B7" s="1">
        <v>5661.0999999999985</v>
      </c>
      <c r="G7" s="1"/>
    </row>
    <row r="8" spans="1:7" x14ac:dyDescent="0.25">
      <c r="A8" s="48" t="s">
        <v>115</v>
      </c>
      <c r="B8" s="1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4674-5A90-40A6-9E2B-83CF508D439F}">
  <dimension ref="A1:N66"/>
  <sheetViews>
    <sheetView workbookViewId="0">
      <selection activeCell="M19" sqref="M19"/>
    </sheetView>
  </sheetViews>
  <sheetFormatPr defaultRowHeight="15" x14ac:dyDescent="0.25"/>
  <cols>
    <col min="1" max="7" width="14.28515625" customWidth="1"/>
    <col min="8" max="9" width="14.28515625" style="51" customWidth="1"/>
    <col min="10" max="14" width="14.28515625" customWidth="1"/>
  </cols>
  <sheetData>
    <row r="1" spans="1:14" ht="30" x14ac:dyDescent="0.25">
      <c r="A1" s="43" t="s">
        <v>117</v>
      </c>
      <c r="B1" s="43" t="s">
        <v>118</v>
      </c>
      <c r="C1" s="43" t="s">
        <v>119</v>
      </c>
      <c r="D1" s="43" t="s">
        <v>120</v>
      </c>
      <c r="E1" s="43" t="s">
        <v>121</v>
      </c>
      <c r="F1" s="43" t="s">
        <v>122</v>
      </c>
      <c r="G1" s="43" t="s">
        <v>123</v>
      </c>
      <c r="H1" s="50" t="s">
        <v>124</v>
      </c>
      <c r="I1" s="50" t="s">
        <v>125</v>
      </c>
      <c r="J1" s="43" t="s">
        <v>126</v>
      </c>
      <c r="K1" s="43" t="s">
        <v>127</v>
      </c>
      <c r="L1" s="43" t="s">
        <v>128</v>
      </c>
      <c r="M1" s="43" t="s">
        <v>129</v>
      </c>
      <c r="N1" s="43" t="s">
        <v>130</v>
      </c>
    </row>
    <row r="2" spans="1:14" x14ac:dyDescent="0.25">
      <c r="A2" t="s">
        <v>131</v>
      </c>
      <c r="B2" t="str">
        <f>LEFT(A2, 2)</f>
        <v>FD</v>
      </c>
      <c r="C2" t="str">
        <f>VLOOKUP(B2, $B$56:$C$61, 2)</f>
        <v>Ford</v>
      </c>
      <c r="D2" t="str">
        <f>MID(A2, 5, 3)</f>
        <v>MTG</v>
      </c>
      <c r="E2" t="str">
        <f>VLOOKUP(D2, $D$56:$E$66, 2)</f>
        <v>Mustang</v>
      </c>
      <c r="F2" t="str">
        <f>MID(A2, 3, 2)</f>
        <v>06</v>
      </c>
      <c r="G2">
        <f>IF((24-F2)&lt;0, 100-F2+24, 24-F2)</f>
        <v>18</v>
      </c>
      <c r="H2" s="51">
        <v>40326.800000000003</v>
      </c>
      <c r="I2" s="51">
        <f>H2/G2</f>
        <v>2240.3777777777777</v>
      </c>
      <c r="J2" t="s">
        <v>132</v>
      </c>
      <c r="K2" t="s">
        <v>14</v>
      </c>
      <c r="L2">
        <v>50000</v>
      </c>
      <c r="M2" t="str">
        <f>IF(H2&lt;=L2,"Y","N")</f>
        <v>Y</v>
      </c>
      <c r="N2" t="str">
        <f>CONCATENATE(B2, F2, D2, UPPER(LEFT(J2, 3)), RIGHT(A2, 3))</f>
        <v>FD06MTGBLA001</v>
      </c>
    </row>
    <row r="3" spans="1:14" x14ac:dyDescent="0.25">
      <c r="A3" t="s">
        <v>133</v>
      </c>
      <c r="B3" t="str">
        <f>LEFT(A3, 2)</f>
        <v>FD</v>
      </c>
      <c r="C3" t="str">
        <f>VLOOKUP(B3, $B$56:$C$61, 2)</f>
        <v>Ford</v>
      </c>
      <c r="D3" t="str">
        <f>MID(A3, 5, 3)</f>
        <v>MTG</v>
      </c>
      <c r="E3" t="str">
        <f>VLOOKUP(D3, $D$56:$E$66, 2)</f>
        <v>Mustang</v>
      </c>
      <c r="F3" t="str">
        <f>MID(A3, 3, 2)</f>
        <v>06</v>
      </c>
      <c r="G3">
        <f>IF((24-F3)&lt;0, 100-F3+24, 24-F3)</f>
        <v>18</v>
      </c>
      <c r="H3" s="51">
        <v>44974.8</v>
      </c>
      <c r="I3" s="51">
        <f>H3/G3</f>
        <v>2498.6000000000004</v>
      </c>
      <c r="J3" t="s">
        <v>134</v>
      </c>
      <c r="K3" t="s">
        <v>135</v>
      </c>
      <c r="L3">
        <v>50000</v>
      </c>
      <c r="M3" t="str">
        <f>IF(H3&lt;=L3,"Y","N")</f>
        <v>Y</v>
      </c>
      <c r="N3" t="str">
        <f>CONCATENATE(B3, F3, D3, UPPER(LEFT(J3, 3)), RIGHT(A3, 3))</f>
        <v>FD06MTGWHI002</v>
      </c>
    </row>
    <row r="4" spans="1:14" x14ac:dyDescent="0.25">
      <c r="A4" t="s">
        <v>136</v>
      </c>
      <c r="B4" t="str">
        <f>LEFT(A4, 2)</f>
        <v>FD</v>
      </c>
      <c r="C4" t="str">
        <f>VLOOKUP(B4, $B$56:$C$61, 2)</f>
        <v>Ford</v>
      </c>
      <c r="D4" t="str">
        <f>MID(A4, 5, 3)</f>
        <v>MTG</v>
      </c>
      <c r="E4" t="str">
        <f>VLOOKUP(D4, $D$56:$E$66, 2)</f>
        <v>Mustang</v>
      </c>
      <c r="F4" t="str">
        <f>MID(A4, 3, 2)</f>
        <v>08</v>
      </c>
      <c r="G4">
        <f>IF((24-F4)&lt;0, 100-F4+24, 24-F4)</f>
        <v>16</v>
      </c>
      <c r="H4" s="51">
        <v>44946.5</v>
      </c>
      <c r="I4" s="51">
        <f>H4/G4</f>
        <v>2809.15625</v>
      </c>
      <c r="J4" t="s">
        <v>137</v>
      </c>
      <c r="K4" t="s">
        <v>138</v>
      </c>
      <c r="L4">
        <v>50000</v>
      </c>
      <c r="M4" t="str">
        <f>IF(H4&lt;=L4,"Y","N")</f>
        <v>Y</v>
      </c>
      <c r="N4" t="str">
        <f>CONCATENATE(B4, F4, D4, UPPER(LEFT(J4, 3)), RIGHT(A4, 3))</f>
        <v>FD08MTGGRE003</v>
      </c>
    </row>
    <row r="5" spans="1:14" x14ac:dyDescent="0.25">
      <c r="A5" t="s">
        <v>139</v>
      </c>
      <c r="B5" t="str">
        <f>LEFT(A5, 2)</f>
        <v>FD</v>
      </c>
      <c r="C5" t="str">
        <f>VLOOKUP(B5, $B$56:$C$61, 2)</f>
        <v>Ford</v>
      </c>
      <c r="D5" t="str">
        <f>MID(A5, 5, 3)</f>
        <v>MTG</v>
      </c>
      <c r="E5" t="str">
        <f>VLOOKUP(D5, $D$56:$E$66, 2)</f>
        <v>Mustang</v>
      </c>
      <c r="F5" t="str">
        <f>MID(A5, 3, 2)</f>
        <v>08</v>
      </c>
      <c r="G5">
        <f>IF((24-F5)&lt;0, 100-F5+24, 24-F5)</f>
        <v>16</v>
      </c>
      <c r="H5" s="51">
        <v>37558.800000000003</v>
      </c>
      <c r="I5" s="51">
        <f>H5/G5</f>
        <v>2347.4250000000002</v>
      </c>
      <c r="J5" t="s">
        <v>132</v>
      </c>
      <c r="K5" t="s">
        <v>140</v>
      </c>
      <c r="L5">
        <v>50000</v>
      </c>
      <c r="M5" t="str">
        <f>IF(H5&lt;=L5,"Y","N")</f>
        <v>Y</v>
      </c>
      <c r="N5" t="str">
        <f>CONCATENATE(B5, F5, D5, UPPER(LEFT(J5, 3)), RIGHT(A5, 3))</f>
        <v>FD08MTGBLA004</v>
      </c>
    </row>
    <row r="6" spans="1:14" x14ac:dyDescent="0.25">
      <c r="A6" t="s">
        <v>141</v>
      </c>
      <c r="B6" t="str">
        <f>LEFT(A6, 2)</f>
        <v>FD</v>
      </c>
      <c r="C6" t="str">
        <f>VLOOKUP(B6, $B$56:$C$61, 2)</f>
        <v>Ford</v>
      </c>
      <c r="D6" t="str">
        <f>MID(A6, 5, 3)</f>
        <v>MTG</v>
      </c>
      <c r="E6" t="str">
        <f>VLOOKUP(D6, $D$56:$E$66, 2)</f>
        <v>Mustang</v>
      </c>
      <c r="F6" t="str">
        <f>MID(A6, 3, 2)</f>
        <v>08</v>
      </c>
      <c r="G6">
        <f>IF((24-F6)&lt;0, 100-F6+24, 24-F6)</f>
        <v>16</v>
      </c>
      <c r="H6" s="51">
        <v>36438.5</v>
      </c>
      <c r="I6" s="51">
        <f>H6/G6</f>
        <v>2277.40625</v>
      </c>
      <c r="J6" t="s">
        <v>134</v>
      </c>
      <c r="K6" t="s">
        <v>14</v>
      </c>
      <c r="L6">
        <v>50000</v>
      </c>
      <c r="M6" t="str">
        <f>IF(H6&lt;=L6,"Y","N")</f>
        <v>Y</v>
      </c>
      <c r="N6" t="str">
        <f>CONCATENATE(B6, F6, D6, UPPER(LEFT(J6, 3)), RIGHT(A6, 3))</f>
        <v>FD08MTGWHI005</v>
      </c>
    </row>
    <row r="7" spans="1:14" x14ac:dyDescent="0.25">
      <c r="A7" t="s">
        <v>234</v>
      </c>
      <c r="B7" t="str">
        <f>LEFT(A7, 2)</f>
        <v>FD</v>
      </c>
      <c r="C7" t="str">
        <f>VLOOKUP(B7, $B$56:$C$61, 2)</f>
        <v>Ford</v>
      </c>
      <c r="D7" t="str">
        <f>MID(A7, 5, 3)</f>
        <v>FCS</v>
      </c>
      <c r="E7" t="str">
        <f>VLOOKUP(D7, $D$56:$E$66, 2)</f>
        <v>Focus</v>
      </c>
      <c r="F7" t="str">
        <f>MID(A7, 3, 2)</f>
        <v>06</v>
      </c>
      <c r="G7">
        <f>IF((24-F7)&lt;0, 100-F7+24, 24-F7)</f>
        <v>18</v>
      </c>
      <c r="H7" s="51">
        <v>46311.4</v>
      </c>
      <c r="I7" s="51">
        <f>H7/G7</f>
        <v>2572.8555555555558</v>
      </c>
      <c r="J7" t="s">
        <v>137</v>
      </c>
      <c r="K7" t="s">
        <v>142</v>
      </c>
      <c r="L7">
        <v>75000</v>
      </c>
      <c r="M7" t="str">
        <f>IF(H7&lt;=L7,"Y","N")</f>
        <v>Y</v>
      </c>
      <c r="N7" t="str">
        <f>CONCATENATE(B7, F7, D7, UPPER(LEFT(J7, 3)), RIGHT(A7, 3))</f>
        <v>FD06FCSGRE006</v>
      </c>
    </row>
    <row r="8" spans="1:14" x14ac:dyDescent="0.25">
      <c r="A8" t="s">
        <v>143</v>
      </c>
      <c r="B8" t="str">
        <f>LEFT(A8, 2)</f>
        <v>FD</v>
      </c>
      <c r="C8" t="str">
        <f>VLOOKUP(B8, $B$56:$C$61, 2)</f>
        <v>Ford</v>
      </c>
      <c r="D8" t="str">
        <f>MID(A8, 5, 3)</f>
        <v>FCS</v>
      </c>
      <c r="E8" t="str">
        <f>VLOOKUP(D8, $D$56:$E$66, 2)</f>
        <v>Focus</v>
      </c>
      <c r="F8" t="str">
        <f>MID(A8, 3, 2)</f>
        <v>06</v>
      </c>
      <c r="G8">
        <f>IF((24-F8)&lt;0, 100-F8+24, 24-F8)</f>
        <v>18</v>
      </c>
      <c r="H8" s="51">
        <v>52229.5</v>
      </c>
      <c r="I8" s="51">
        <f>H8/G8</f>
        <v>2901.6388888888887</v>
      </c>
      <c r="J8" t="s">
        <v>137</v>
      </c>
      <c r="K8" t="s">
        <v>138</v>
      </c>
      <c r="L8">
        <v>75000</v>
      </c>
      <c r="M8" t="str">
        <f>IF(H8&lt;=L8,"Y","N")</f>
        <v>Y</v>
      </c>
      <c r="N8" t="str">
        <f>CONCATENATE(B8, F8, D8, UPPER(LEFT(J8, 3)), RIGHT(A8, 3))</f>
        <v>FD06FCSGRE007</v>
      </c>
    </row>
    <row r="9" spans="1:14" x14ac:dyDescent="0.25">
      <c r="A9" t="s">
        <v>144</v>
      </c>
      <c r="B9" t="str">
        <f>LEFT(A9, 2)</f>
        <v>FD</v>
      </c>
      <c r="C9" t="str">
        <f>VLOOKUP(B9, $B$56:$C$61, 2)</f>
        <v>Ford</v>
      </c>
      <c r="D9" t="str">
        <f>MID(A9, 5, 3)</f>
        <v>FCS</v>
      </c>
      <c r="E9" t="str">
        <f>VLOOKUP(D9, $D$56:$E$66, 2)</f>
        <v>Focus</v>
      </c>
      <c r="F9" t="str">
        <f>MID(A9, 3, 2)</f>
        <v>09</v>
      </c>
      <c r="G9">
        <f>IF((24-F9)&lt;0, 100-F9+24, 24-F9)</f>
        <v>15</v>
      </c>
      <c r="H9" s="51">
        <v>35137</v>
      </c>
      <c r="I9" s="51">
        <f>H9/G9</f>
        <v>2342.4666666666667</v>
      </c>
      <c r="J9" t="s">
        <v>132</v>
      </c>
      <c r="K9" t="s">
        <v>8</v>
      </c>
      <c r="L9">
        <v>75000</v>
      </c>
      <c r="M9" t="str">
        <f>IF(H9&lt;=L9,"Y","N")</f>
        <v>Y</v>
      </c>
      <c r="N9" t="str">
        <f>CONCATENATE(B9, F9, D9, UPPER(LEFT(J9, 3)), RIGHT(A9, 3))</f>
        <v>FD09FCSBLA008</v>
      </c>
    </row>
    <row r="10" spans="1:14" x14ac:dyDescent="0.25">
      <c r="A10" t="s">
        <v>145</v>
      </c>
      <c r="B10" t="str">
        <f>LEFT(A10, 2)</f>
        <v>FD</v>
      </c>
      <c r="C10" t="str">
        <f>VLOOKUP(B10, $B$56:$C$61, 2)</f>
        <v>Ford</v>
      </c>
      <c r="D10" t="str">
        <f>MID(A10, 5, 3)</f>
        <v>FCS</v>
      </c>
      <c r="E10" t="str">
        <f>VLOOKUP(D10, $D$56:$E$66, 2)</f>
        <v>Focus</v>
      </c>
      <c r="F10" t="str">
        <f>MID(A10, 3, 2)</f>
        <v>13</v>
      </c>
      <c r="G10">
        <f>IF((24-F10)&lt;0, 100-F10+24, 24-F10)</f>
        <v>11</v>
      </c>
      <c r="H10" s="51">
        <v>27637.1</v>
      </c>
      <c r="I10" s="51">
        <f>H10/G10</f>
        <v>2512.4636363636364</v>
      </c>
      <c r="J10" t="s">
        <v>132</v>
      </c>
      <c r="K10" t="s">
        <v>14</v>
      </c>
      <c r="L10">
        <v>75000</v>
      </c>
      <c r="M10" t="str">
        <f>IF(H10&lt;=L10,"Y","N")</f>
        <v>Y</v>
      </c>
      <c r="N10" t="str">
        <f>CONCATENATE(B10, F10, D10, UPPER(LEFT(J10, 3)), RIGHT(A10, 3))</f>
        <v>FD13FCSBLA009</v>
      </c>
    </row>
    <row r="11" spans="1:14" x14ac:dyDescent="0.25">
      <c r="A11" t="s">
        <v>146</v>
      </c>
      <c r="B11" t="str">
        <f>LEFT(A11, 2)</f>
        <v>FD</v>
      </c>
      <c r="C11" t="str">
        <f>VLOOKUP(B11, $B$56:$C$61, 2)</f>
        <v>Ford</v>
      </c>
      <c r="D11" t="str">
        <f>MID(A11, 5, 3)</f>
        <v>FCS</v>
      </c>
      <c r="E11" t="str">
        <f>VLOOKUP(D11, $D$56:$E$66, 2)</f>
        <v>Focus</v>
      </c>
      <c r="F11" t="str">
        <f>MID(A11, 3, 2)</f>
        <v>13</v>
      </c>
      <c r="G11">
        <f>IF((24-F11)&lt;0, 100-F11+24, 24-F11)</f>
        <v>11</v>
      </c>
      <c r="H11" s="51">
        <v>27534.799999999999</v>
      </c>
      <c r="I11" s="51">
        <f>H11/G11</f>
        <v>2503.1636363636362</v>
      </c>
      <c r="J11" t="s">
        <v>134</v>
      </c>
      <c r="K11" t="s">
        <v>147</v>
      </c>
      <c r="L11">
        <v>75000</v>
      </c>
      <c r="M11" t="str">
        <f>IF(H11&lt;=L11,"Y","N")</f>
        <v>Y</v>
      </c>
      <c r="N11" t="str">
        <f>CONCATENATE(B11, F11, D11, UPPER(LEFT(J11, 3)), RIGHT(A11, 3))</f>
        <v>FD13FCSWHI010</v>
      </c>
    </row>
    <row r="12" spans="1:14" x14ac:dyDescent="0.25">
      <c r="A12" t="s">
        <v>148</v>
      </c>
      <c r="B12" t="str">
        <f>LEFT(A12, 2)</f>
        <v>FD</v>
      </c>
      <c r="C12" t="str">
        <f>VLOOKUP(B12, $B$56:$C$61, 2)</f>
        <v>Ford</v>
      </c>
      <c r="D12" t="str">
        <f>MID(A12, 5, 3)</f>
        <v>FCS</v>
      </c>
      <c r="E12" t="str">
        <f>VLOOKUP(D12, $D$56:$E$66, 2)</f>
        <v>Focus</v>
      </c>
      <c r="F12" t="str">
        <f>MID(A12, 3, 2)</f>
        <v>12</v>
      </c>
      <c r="G12">
        <f>IF((24-F12)&lt;0, 100-F12+24, 24-F12)</f>
        <v>12</v>
      </c>
      <c r="H12" s="51">
        <v>19341.7</v>
      </c>
      <c r="I12" s="51">
        <f>H12/G12</f>
        <v>1611.8083333333334</v>
      </c>
      <c r="J12" t="s">
        <v>134</v>
      </c>
      <c r="K12" t="s">
        <v>149</v>
      </c>
      <c r="L12">
        <v>75000</v>
      </c>
      <c r="M12" t="str">
        <f>IF(H12&lt;=L12,"Y","N")</f>
        <v>Y</v>
      </c>
      <c r="N12" t="str">
        <f>CONCATENATE(B12, F12, D12, UPPER(LEFT(J12, 3)), RIGHT(A12, 3))</f>
        <v>FD12FCSWHI011</v>
      </c>
    </row>
    <row r="13" spans="1:14" x14ac:dyDescent="0.25">
      <c r="A13" t="s">
        <v>150</v>
      </c>
      <c r="B13" t="str">
        <f>LEFT(A13, 2)</f>
        <v>FD</v>
      </c>
      <c r="C13" t="str">
        <f>VLOOKUP(B13, $B$56:$C$61, 2)</f>
        <v>Ford</v>
      </c>
      <c r="D13" t="str">
        <f>MID(A13, 5, 3)</f>
        <v>FCS</v>
      </c>
      <c r="E13" t="str">
        <f>VLOOKUP(D13, $D$56:$E$66, 2)</f>
        <v>Focus</v>
      </c>
      <c r="F13" t="str">
        <f>MID(A13, 3, 2)</f>
        <v>13</v>
      </c>
      <c r="G13">
        <f>IF((24-F13)&lt;0, 100-F13+24, 24-F13)</f>
        <v>11</v>
      </c>
      <c r="H13" s="51">
        <v>22521.599999999999</v>
      </c>
      <c r="I13" s="51">
        <f>H13/G13</f>
        <v>2047.4181818181817</v>
      </c>
      <c r="J13" t="s">
        <v>132</v>
      </c>
      <c r="K13" t="s">
        <v>151</v>
      </c>
      <c r="L13">
        <v>75000</v>
      </c>
      <c r="M13" t="str">
        <f>IF(H13&lt;=L13,"Y","N")</f>
        <v>Y</v>
      </c>
      <c r="N13" t="str">
        <f>CONCATENATE(B13, F13, D13, UPPER(LEFT(J13, 3)), RIGHT(A13, 3))</f>
        <v>FD13FCSBLA012</v>
      </c>
    </row>
    <row r="14" spans="1:14" x14ac:dyDescent="0.25">
      <c r="A14" t="s">
        <v>152</v>
      </c>
      <c r="B14" t="str">
        <f>LEFT(A14, 2)</f>
        <v>FD</v>
      </c>
      <c r="C14" t="str">
        <f>VLOOKUP(B14, $B$56:$C$61, 2)</f>
        <v>Ford</v>
      </c>
      <c r="D14" t="str">
        <f>MID(A14, 5, 3)</f>
        <v>FCS</v>
      </c>
      <c r="E14" t="str">
        <f>VLOOKUP(D14, $D$56:$E$66, 2)</f>
        <v>Focus</v>
      </c>
      <c r="F14" t="str">
        <f>MID(A14, 3, 2)</f>
        <v>13</v>
      </c>
      <c r="G14">
        <f>IF((24-F14)&lt;0, 100-F14+24, 24-F14)</f>
        <v>11</v>
      </c>
      <c r="H14" s="51">
        <v>13682.9</v>
      </c>
      <c r="I14" s="51">
        <f>H14/G14</f>
        <v>1243.8999999999999</v>
      </c>
      <c r="J14" t="s">
        <v>132</v>
      </c>
      <c r="K14" t="s">
        <v>153</v>
      </c>
      <c r="L14">
        <v>75000</v>
      </c>
      <c r="M14" t="str">
        <f>IF(H14&lt;=L14,"Y","N")</f>
        <v>Y</v>
      </c>
      <c r="N14" t="str">
        <f>CONCATENATE(B14, F14, D14, UPPER(LEFT(J14, 3)), RIGHT(A14, 3))</f>
        <v>FD13FCSBLA013</v>
      </c>
    </row>
    <row r="15" spans="1:14" x14ac:dyDescent="0.25">
      <c r="A15" t="s">
        <v>235</v>
      </c>
      <c r="B15" t="str">
        <f>LEFT(A15, 2)</f>
        <v>GM</v>
      </c>
      <c r="C15" t="str">
        <f>VLOOKUP(B15, $B$56:$C$61, 2)</f>
        <v>Grand Motors</v>
      </c>
      <c r="D15" t="str">
        <f>MID(A15, 5, 3)</f>
        <v>CMR</v>
      </c>
      <c r="E15" t="str">
        <f>VLOOKUP(D15, $D$56:$E$66, 2)</f>
        <v>Camero</v>
      </c>
      <c r="F15" t="str">
        <f>MID(A15, 3, 2)</f>
        <v>09</v>
      </c>
      <c r="G15">
        <f>IF((24-F15)&lt;0, 100-F15+24, 24-F15)</f>
        <v>15</v>
      </c>
      <c r="H15" s="51">
        <v>28464.799999999999</v>
      </c>
      <c r="I15" s="51">
        <f>H15/G15</f>
        <v>1897.6533333333332</v>
      </c>
      <c r="J15" t="s">
        <v>134</v>
      </c>
      <c r="K15" t="s">
        <v>154</v>
      </c>
      <c r="L15">
        <v>100000</v>
      </c>
      <c r="M15" t="str">
        <f>IF(H15&lt;=L15,"Y","N")</f>
        <v>Y</v>
      </c>
      <c r="N15" t="str">
        <f>CONCATENATE(B15, F15, D15, UPPER(LEFT(J15, 3)), RIGHT(A15, 3))</f>
        <v>GM09CMRWHI014</v>
      </c>
    </row>
    <row r="16" spans="1:14" x14ac:dyDescent="0.25">
      <c r="A16" t="s">
        <v>155</v>
      </c>
      <c r="B16" t="str">
        <f>LEFT(A16, 2)</f>
        <v>GM</v>
      </c>
      <c r="C16" t="str">
        <f>VLOOKUP(B16, $B$56:$C$61, 2)</f>
        <v>Grand Motors</v>
      </c>
      <c r="D16" t="str">
        <f>MID(A16, 5, 3)</f>
        <v>CMR</v>
      </c>
      <c r="E16" t="str">
        <f>VLOOKUP(D16, $D$56:$E$66, 2)</f>
        <v>Camero</v>
      </c>
      <c r="F16" t="str">
        <f>MID(A16, 3, 2)</f>
        <v>12</v>
      </c>
      <c r="G16">
        <f>IF((24-F16)&lt;0, 100-F16+24, 24-F16)</f>
        <v>12</v>
      </c>
      <c r="H16" s="51">
        <v>19421.099999999999</v>
      </c>
      <c r="I16" s="51">
        <f>H16/G16</f>
        <v>1618.425</v>
      </c>
      <c r="J16" t="s">
        <v>132</v>
      </c>
      <c r="K16" t="s">
        <v>156</v>
      </c>
      <c r="L16">
        <v>100000</v>
      </c>
      <c r="M16" t="str">
        <f>IF(H16&lt;=L16,"Y","N")</f>
        <v>Y</v>
      </c>
      <c r="N16" t="str">
        <f>CONCATENATE(B16, F16, D16, UPPER(LEFT(J16, 3)), RIGHT(A16, 3))</f>
        <v>GM12CMRBLA015</v>
      </c>
    </row>
    <row r="17" spans="1:14" x14ac:dyDescent="0.25">
      <c r="A17" t="s">
        <v>157</v>
      </c>
      <c r="B17" t="str">
        <f>LEFT(A17, 2)</f>
        <v>GM</v>
      </c>
      <c r="C17" t="str">
        <f>VLOOKUP(B17, $B$56:$C$61, 2)</f>
        <v>Grand Motors</v>
      </c>
      <c r="D17" t="str">
        <f>MID(A17, 5, 3)</f>
        <v>CMR</v>
      </c>
      <c r="E17" t="str">
        <f>VLOOKUP(D17, $D$56:$E$66, 2)</f>
        <v>Camero</v>
      </c>
      <c r="F17" t="str">
        <f>MID(A17, 3, 2)</f>
        <v>14</v>
      </c>
      <c r="G17">
        <f>IF((24-F17)&lt;0, 100-F17+24, 24-F17)</f>
        <v>10</v>
      </c>
      <c r="H17" s="51">
        <v>14289.6</v>
      </c>
      <c r="I17" s="51">
        <f>H17/G17</f>
        <v>1428.96</v>
      </c>
      <c r="J17" t="s">
        <v>134</v>
      </c>
      <c r="K17" t="s">
        <v>158</v>
      </c>
      <c r="L17">
        <v>100000</v>
      </c>
      <c r="M17" t="str">
        <f>IF(H17&lt;=L17,"Y","N")</f>
        <v>Y</v>
      </c>
      <c r="N17" t="str">
        <f>CONCATENATE(B17, F17, D17, UPPER(LEFT(J17, 3)), RIGHT(A17, 3))</f>
        <v>GM14CMRWHI016</v>
      </c>
    </row>
    <row r="18" spans="1:14" x14ac:dyDescent="0.25">
      <c r="A18" t="s">
        <v>159</v>
      </c>
      <c r="B18" t="str">
        <f>LEFT(A18, 2)</f>
        <v>GM</v>
      </c>
      <c r="C18" t="str">
        <f>VLOOKUP(B18, $B$56:$C$61, 2)</f>
        <v>Grand Motors</v>
      </c>
      <c r="D18" t="str">
        <f>MID(A18, 5, 3)</f>
        <v>SLV</v>
      </c>
      <c r="E18" t="str">
        <f>VLOOKUP(D18, $D$56:$E$66, 2)</f>
        <v>Silverado</v>
      </c>
      <c r="F18" t="str">
        <f>MID(A18, 3, 2)</f>
        <v>10</v>
      </c>
      <c r="G18">
        <f>IF((24-F18)&lt;0, 100-F18+24, 24-F18)</f>
        <v>14</v>
      </c>
      <c r="H18" s="51">
        <v>31144.400000000001</v>
      </c>
      <c r="I18" s="51">
        <f>H18/G18</f>
        <v>2224.6</v>
      </c>
      <c r="J18" t="s">
        <v>132</v>
      </c>
      <c r="K18" t="s">
        <v>160</v>
      </c>
      <c r="L18">
        <v>100000</v>
      </c>
      <c r="M18" t="str">
        <f>IF(H18&lt;=L18,"Y","N")</f>
        <v>Y</v>
      </c>
      <c r="N18" t="str">
        <f>CONCATENATE(B18, F18, D18, UPPER(LEFT(J18, 3)), RIGHT(A18, 3))</f>
        <v>GM10SLVBLA017</v>
      </c>
    </row>
    <row r="19" spans="1:14" x14ac:dyDescent="0.25">
      <c r="A19" t="s">
        <v>161</v>
      </c>
      <c r="B19" t="str">
        <f>LEFT(A19, 2)</f>
        <v>GM</v>
      </c>
      <c r="C19" t="str">
        <f>VLOOKUP(B19, $B$56:$C$61, 2)</f>
        <v>Grand Motors</v>
      </c>
      <c r="D19" t="str">
        <f>MID(A19, 5, 3)</f>
        <v>SLV</v>
      </c>
      <c r="E19" t="str">
        <f>VLOOKUP(D19, $D$56:$E$66, 2)</f>
        <v>Silverado</v>
      </c>
      <c r="F19" t="str">
        <f>MID(A19, 3, 2)</f>
        <v>98</v>
      </c>
      <c r="G19">
        <f>IF((24-F19)&lt;0, 100-F19+24, 24-F19)</f>
        <v>26</v>
      </c>
      <c r="H19" s="51">
        <v>83162.7</v>
      </c>
      <c r="I19" s="51">
        <f>H19/G19</f>
        <v>3198.5653846153846</v>
      </c>
      <c r="J19" t="s">
        <v>132</v>
      </c>
      <c r="K19" t="s">
        <v>154</v>
      </c>
      <c r="L19">
        <v>100000</v>
      </c>
      <c r="M19" t="str">
        <f>IF(H19&lt;=L19,"Y","N")</f>
        <v>Y</v>
      </c>
      <c r="N19" t="str">
        <f>CONCATENATE(B19, F19, D19, UPPER(LEFT(J19, 3)), RIGHT(A19, 3))</f>
        <v>GM98SLVBLA018</v>
      </c>
    </row>
    <row r="20" spans="1:14" x14ac:dyDescent="0.25">
      <c r="A20" t="s">
        <v>162</v>
      </c>
      <c r="B20" t="str">
        <f>LEFT(A20, 2)</f>
        <v>GM</v>
      </c>
      <c r="C20" t="str">
        <f>VLOOKUP(B20, $B$56:$C$61, 2)</f>
        <v>Grand Motors</v>
      </c>
      <c r="D20" t="str">
        <f>MID(A20, 5, 3)</f>
        <v>SLV</v>
      </c>
      <c r="E20" t="str">
        <f>VLOOKUP(D20, $D$56:$E$66, 2)</f>
        <v>Silverado</v>
      </c>
      <c r="F20" t="str">
        <f>MID(A20, 3, 2)</f>
        <v>00</v>
      </c>
      <c r="G20">
        <f>IF((24-F20)&lt;0, 100-F20+24, 24-F20)</f>
        <v>24</v>
      </c>
      <c r="H20" s="51">
        <v>80685.8</v>
      </c>
      <c r="I20" s="51">
        <f>H20/G20</f>
        <v>3361.9083333333333</v>
      </c>
      <c r="J20" t="s">
        <v>163</v>
      </c>
      <c r="K20" t="s">
        <v>151</v>
      </c>
      <c r="L20">
        <v>100000</v>
      </c>
      <c r="M20" t="str">
        <f>IF(H20&lt;=L20,"Y","N")</f>
        <v>Y</v>
      </c>
      <c r="N20" t="str">
        <f>CONCATENATE(B20, F20, D20, UPPER(LEFT(J20, 3)), RIGHT(A20, 3))</f>
        <v>GM00SLVBLU019</v>
      </c>
    </row>
    <row r="21" spans="1:14" x14ac:dyDescent="0.25">
      <c r="A21" t="s">
        <v>164</v>
      </c>
      <c r="B21" t="str">
        <f>LEFT(A21, 2)</f>
        <v>TY</v>
      </c>
      <c r="C21" t="str">
        <f>VLOOKUP(B21, $B$56:$C$61, 2)</f>
        <v>Toyota</v>
      </c>
      <c r="D21" t="str">
        <f>MID(A21, 5, 3)</f>
        <v>CAM</v>
      </c>
      <c r="E21" t="str">
        <f>VLOOKUP(D21, $D$56:$E$66, 2)</f>
        <v>Camrey</v>
      </c>
      <c r="F21" t="str">
        <f>MID(A21, 3, 2)</f>
        <v>96</v>
      </c>
      <c r="G21">
        <f>IF((24-F21)&lt;0, 100-F21+24, 24-F21)</f>
        <v>28</v>
      </c>
      <c r="H21" s="51">
        <v>114660.6</v>
      </c>
      <c r="I21" s="51">
        <f>H21/G21</f>
        <v>4095.0214285714287</v>
      </c>
      <c r="J21" t="s">
        <v>137</v>
      </c>
      <c r="K21" t="s">
        <v>165</v>
      </c>
      <c r="L21">
        <v>100000</v>
      </c>
      <c r="M21" t="str">
        <f>IF(H21&lt;=L21,"Y","N")</f>
        <v>N</v>
      </c>
      <c r="N21" t="str">
        <f>CONCATENATE(B21, F21, D21, UPPER(LEFT(J21, 3)), RIGHT(A21, 3))</f>
        <v>TY96CAMGRE020</v>
      </c>
    </row>
    <row r="22" spans="1:14" x14ac:dyDescent="0.25">
      <c r="A22" t="s">
        <v>166</v>
      </c>
      <c r="B22" t="str">
        <f>LEFT(A22, 2)</f>
        <v>TY</v>
      </c>
      <c r="C22" t="str">
        <f>VLOOKUP(B22, $B$56:$C$61, 2)</f>
        <v>Toyota</v>
      </c>
      <c r="D22" t="str">
        <f>MID(A22, 5, 3)</f>
        <v>CAM</v>
      </c>
      <c r="E22" t="str">
        <f>VLOOKUP(D22, $D$56:$E$66, 2)</f>
        <v>Camrey</v>
      </c>
      <c r="F22" t="str">
        <f>MID(A22, 3, 2)</f>
        <v>98</v>
      </c>
      <c r="G22">
        <f>IF((24-F22)&lt;0, 100-F22+24, 24-F22)</f>
        <v>26</v>
      </c>
      <c r="H22" s="51">
        <v>93382.6</v>
      </c>
      <c r="I22" s="51">
        <f>H22/G22</f>
        <v>3591.6384615384618</v>
      </c>
      <c r="J22" t="s">
        <v>132</v>
      </c>
      <c r="K22" t="s">
        <v>167</v>
      </c>
      <c r="L22">
        <v>100000</v>
      </c>
      <c r="M22" t="str">
        <f>IF(H22&lt;=L22,"Y","N")</f>
        <v>Y</v>
      </c>
      <c r="N22" t="str">
        <f>CONCATENATE(B22, F22, D22, UPPER(LEFT(J22, 3)), RIGHT(A22, 3))</f>
        <v>TY98CAMBLA021</v>
      </c>
    </row>
    <row r="23" spans="1:14" x14ac:dyDescent="0.25">
      <c r="A23" t="s">
        <v>168</v>
      </c>
      <c r="B23" t="str">
        <f>LEFT(A23, 2)</f>
        <v>TY</v>
      </c>
      <c r="C23" t="str">
        <f>VLOOKUP(B23, $B$56:$C$61, 2)</f>
        <v>Toyota</v>
      </c>
      <c r="D23" t="str">
        <f>MID(A23, 5, 3)</f>
        <v>CAM</v>
      </c>
      <c r="E23" t="str">
        <f>VLOOKUP(D23, $D$56:$E$66, 2)</f>
        <v>Camrey</v>
      </c>
      <c r="F23" t="str">
        <f>MID(A23, 3, 2)</f>
        <v>00</v>
      </c>
      <c r="G23">
        <f>IF((24-F23)&lt;0, 100-F23+24, 24-F23)</f>
        <v>24</v>
      </c>
      <c r="H23" s="51">
        <v>85928</v>
      </c>
      <c r="I23" s="51">
        <f>H23/G23</f>
        <v>3580.3333333333335</v>
      </c>
      <c r="J23" t="s">
        <v>137</v>
      </c>
      <c r="K23" t="s">
        <v>142</v>
      </c>
      <c r="L23">
        <v>100000</v>
      </c>
      <c r="M23" t="str">
        <f>IF(H23&lt;=L23,"Y","N")</f>
        <v>Y</v>
      </c>
      <c r="N23" t="str">
        <f>CONCATENATE(B23, F23, D23, UPPER(LEFT(J23, 3)), RIGHT(A23, 3))</f>
        <v>TY00CAMGRE022</v>
      </c>
    </row>
    <row r="24" spans="1:14" x14ac:dyDescent="0.25">
      <c r="A24" t="s">
        <v>169</v>
      </c>
      <c r="B24" t="str">
        <f>LEFT(A24, 2)</f>
        <v>TY</v>
      </c>
      <c r="C24" t="str">
        <f>VLOOKUP(B24, $B$56:$C$61, 2)</f>
        <v>Toyota</v>
      </c>
      <c r="D24" t="str">
        <f>MID(A24, 5, 3)</f>
        <v>CAM</v>
      </c>
      <c r="E24" t="str">
        <f>VLOOKUP(D24, $D$56:$E$66, 2)</f>
        <v>Camrey</v>
      </c>
      <c r="F24" t="str">
        <f>MID(A24, 3, 2)</f>
        <v>02</v>
      </c>
      <c r="G24">
        <f>IF((24-F24)&lt;0, 100-F24+24, 24-F24)</f>
        <v>22</v>
      </c>
      <c r="H24" s="51">
        <v>67829.100000000006</v>
      </c>
      <c r="I24" s="51">
        <f>H24/G24</f>
        <v>3083.1409090909092</v>
      </c>
      <c r="J24" t="s">
        <v>132</v>
      </c>
      <c r="K24" t="s">
        <v>14</v>
      </c>
      <c r="L24">
        <v>100000</v>
      </c>
      <c r="M24" t="str">
        <f>IF(H24&lt;=L24,"Y","N")</f>
        <v>Y</v>
      </c>
      <c r="N24" t="str">
        <f>CONCATENATE(B24, F24, D24, UPPER(LEFT(J24, 3)), RIGHT(A24, 3))</f>
        <v>TY02CAMBLA023</v>
      </c>
    </row>
    <row r="25" spans="1:14" x14ac:dyDescent="0.25">
      <c r="A25" t="s">
        <v>170</v>
      </c>
      <c r="B25" t="str">
        <f>LEFT(A25, 2)</f>
        <v>TY</v>
      </c>
      <c r="C25" t="str">
        <f>VLOOKUP(B25, $B$56:$C$61, 2)</f>
        <v>Toyota</v>
      </c>
      <c r="D25" t="str">
        <f>MID(A25, 5, 3)</f>
        <v>CAM</v>
      </c>
      <c r="E25" t="str">
        <f>VLOOKUP(D25, $D$56:$E$66, 2)</f>
        <v>Camrey</v>
      </c>
      <c r="F25" t="str">
        <f>MID(A25, 3, 2)</f>
        <v>09</v>
      </c>
      <c r="G25">
        <f>IF((24-F25)&lt;0, 100-F25+24, 24-F25)</f>
        <v>15</v>
      </c>
      <c r="H25" s="51">
        <v>48114.2</v>
      </c>
      <c r="I25" s="51">
        <f>H25/G25</f>
        <v>3207.6133333333332</v>
      </c>
      <c r="J25" t="s">
        <v>134</v>
      </c>
      <c r="K25" t="s">
        <v>8</v>
      </c>
      <c r="L25">
        <v>100000</v>
      </c>
      <c r="M25" t="str">
        <f>IF(H25&lt;=L25,"Y","N")</f>
        <v>Y</v>
      </c>
      <c r="N25" t="str">
        <f>CONCATENATE(B25, F25, D25, UPPER(LEFT(J25, 3)), RIGHT(A25, 3))</f>
        <v>TY09CAMWHI024</v>
      </c>
    </row>
    <row r="26" spans="1:14" x14ac:dyDescent="0.25">
      <c r="A26" t="s">
        <v>171</v>
      </c>
      <c r="B26" t="str">
        <f>LEFT(A26, 2)</f>
        <v>TY</v>
      </c>
      <c r="C26" t="str">
        <f>VLOOKUP(B26, $B$56:$C$61, 2)</f>
        <v>Toyota</v>
      </c>
      <c r="D26" t="str">
        <f>MID(A26, 5, 3)</f>
        <v>COR</v>
      </c>
      <c r="E26" t="str">
        <f>VLOOKUP(D26, $D$56:$E$66, 2)</f>
        <v>Corola</v>
      </c>
      <c r="F26" t="str">
        <f>MID(A26, 3, 2)</f>
        <v>02</v>
      </c>
      <c r="G26">
        <f>IF((24-F26)&lt;0, 100-F26+24, 24-F26)</f>
        <v>22</v>
      </c>
      <c r="H26" s="51">
        <v>64467.4</v>
      </c>
      <c r="I26" s="51">
        <f>H26/G26</f>
        <v>2930.3363636363638</v>
      </c>
      <c r="J26" t="s">
        <v>172</v>
      </c>
      <c r="K26" t="s">
        <v>173</v>
      </c>
      <c r="L26">
        <v>100000</v>
      </c>
      <c r="M26" t="str">
        <f>IF(H26&lt;=L26,"Y","N")</f>
        <v>Y</v>
      </c>
      <c r="N26" t="str">
        <f>CONCATENATE(B26, F26, D26, UPPER(LEFT(J26, 3)), RIGHT(A26, 3))</f>
        <v>TY02CORRED025</v>
      </c>
    </row>
    <row r="27" spans="1:14" x14ac:dyDescent="0.25">
      <c r="A27" t="s">
        <v>174</v>
      </c>
      <c r="B27" t="str">
        <f>LEFT(A27, 2)</f>
        <v>TY</v>
      </c>
      <c r="C27" t="str">
        <f>VLOOKUP(B27, $B$56:$C$61, 2)</f>
        <v>Toyota</v>
      </c>
      <c r="D27" t="str">
        <f>MID(A27, 5, 3)</f>
        <v>COR</v>
      </c>
      <c r="E27" t="str">
        <f>VLOOKUP(D27, $D$56:$E$66, 2)</f>
        <v>Corola</v>
      </c>
      <c r="F27" t="str">
        <f>MID(A27, 3, 2)</f>
        <v>03</v>
      </c>
      <c r="G27">
        <f>IF((24-F27)&lt;0, 100-F27+24, 24-F27)</f>
        <v>21</v>
      </c>
      <c r="H27" s="51">
        <v>73444.399999999994</v>
      </c>
      <c r="I27" s="51">
        <f>H27/G27</f>
        <v>3497.3523809523808</v>
      </c>
      <c r="J27" t="s">
        <v>132</v>
      </c>
      <c r="K27" t="s">
        <v>173</v>
      </c>
      <c r="L27">
        <v>100000</v>
      </c>
      <c r="M27" t="str">
        <f>IF(H27&lt;=L27,"Y","N")</f>
        <v>Y</v>
      </c>
      <c r="N27" t="str">
        <f>CONCATENATE(B27, F27, D27, UPPER(LEFT(J27, 3)), RIGHT(A27, 3))</f>
        <v>TY03CORBLA026</v>
      </c>
    </row>
    <row r="28" spans="1:14" x14ac:dyDescent="0.25">
      <c r="A28" t="s">
        <v>175</v>
      </c>
      <c r="B28" t="str">
        <f>LEFT(A28, 2)</f>
        <v>TY</v>
      </c>
      <c r="C28" t="str">
        <f>VLOOKUP(B28, $B$56:$C$61, 2)</f>
        <v>Toyota</v>
      </c>
      <c r="D28" t="str">
        <f>MID(A28, 5, 3)</f>
        <v>COR</v>
      </c>
      <c r="E28" t="str">
        <f>VLOOKUP(D28, $D$56:$E$66, 2)</f>
        <v>Corola</v>
      </c>
      <c r="F28" t="str">
        <f>MID(A28, 3, 2)</f>
        <v>14</v>
      </c>
      <c r="G28">
        <f>IF((24-F28)&lt;0, 100-F28+24, 24-F28)</f>
        <v>10</v>
      </c>
      <c r="H28" s="51">
        <v>17556.3</v>
      </c>
      <c r="I28" s="51">
        <f>H28/G28</f>
        <v>1755.6299999999999</v>
      </c>
      <c r="J28" t="s">
        <v>163</v>
      </c>
      <c r="K28" t="s">
        <v>147</v>
      </c>
      <c r="L28">
        <v>100000</v>
      </c>
      <c r="M28" t="str">
        <f>IF(H28&lt;=L28,"Y","N")</f>
        <v>Y</v>
      </c>
      <c r="N28" t="str">
        <f>CONCATENATE(B28, F28, D28, UPPER(LEFT(J28, 3)), RIGHT(A28, 3))</f>
        <v>TY14CORBLU027</v>
      </c>
    </row>
    <row r="29" spans="1:14" x14ac:dyDescent="0.25">
      <c r="A29" t="s">
        <v>176</v>
      </c>
      <c r="B29" t="str">
        <f>LEFT(A29, 2)</f>
        <v>TY</v>
      </c>
      <c r="C29" t="str">
        <f>VLOOKUP(B29, $B$56:$C$61, 2)</f>
        <v>Toyota</v>
      </c>
      <c r="D29" t="str">
        <f>MID(A29, 5, 3)</f>
        <v>COR</v>
      </c>
      <c r="E29" t="str">
        <f>VLOOKUP(D29, $D$56:$E$66, 2)</f>
        <v>Corola</v>
      </c>
      <c r="F29" t="str">
        <f>MID(A29, 3, 2)</f>
        <v>12</v>
      </c>
      <c r="G29">
        <f>IF((24-F29)&lt;0, 100-F29+24, 24-F29)</f>
        <v>12</v>
      </c>
      <c r="H29" s="51">
        <v>29601.9</v>
      </c>
      <c r="I29" s="51">
        <f>H29/G29</f>
        <v>2466.8250000000003</v>
      </c>
      <c r="J29" t="s">
        <v>132</v>
      </c>
      <c r="K29" t="s">
        <v>154</v>
      </c>
      <c r="L29">
        <v>100000</v>
      </c>
      <c r="M29" t="str">
        <f>IF(H29&lt;=L29,"Y","N")</f>
        <v>Y</v>
      </c>
      <c r="N29" t="str">
        <f>CONCATENATE(B29, F29, D29, UPPER(LEFT(J29, 3)), RIGHT(A29, 3))</f>
        <v>TY12CORBLA028</v>
      </c>
    </row>
    <row r="30" spans="1:14" x14ac:dyDescent="0.25">
      <c r="A30" t="s">
        <v>177</v>
      </c>
      <c r="B30" t="str">
        <f>LEFT(A30, 2)</f>
        <v>TY</v>
      </c>
      <c r="C30" t="str">
        <f>VLOOKUP(B30, $B$56:$C$61, 2)</f>
        <v>Toyota</v>
      </c>
      <c r="D30" t="str">
        <f>MID(A30, 5, 3)</f>
        <v>CAM</v>
      </c>
      <c r="E30" t="str">
        <f>VLOOKUP(D30, $D$56:$E$66, 2)</f>
        <v>Camrey</v>
      </c>
      <c r="F30" t="str">
        <f>MID(A30, 3, 2)</f>
        <v>12</v>
      </c>
      <c r="G30">
        <f>IF((24-F30)&lt;0, 100-F30+24, 24-F30)</f>
        <v>12</v>
      </c>
      <c r="H30" s="51">
        <v>22128.2</v>
      </c>
      <c r="I30" s="51">
        <f>H30/G30</f>
        <v>1844.0166666666667</v>
      </c>
      <c r="J30" t="s">
        <v>163</v>
      </c>
      <c r="K30" t="s">
        <v>165</v>
      </c>
      <c r="L30">
        <v>100000</v>
      </c>
      <c r="M30" t="str">
        <f>IF(H30&lt;=L30,"Y","N")</f>
        <v>Y</v>
      </c>
      <c r="N30" t="str">
        <f>CONCATENATE(B30, F30, D30, UPPER(LEFT(J30, 3)), RIGHT(A30, 3))</f>
        <v>TY12CAMBLU029</v>
      </c>
    </row>
    <row r="31" spans="1:14" x14ac:dyDescent="0.25">
      <c r="A31" t="s">
        <v>178</v>
      </c>
      <c r="B31" t="str">
        <f>LEFT(A31, 2)</f>
        <v>HO</v>
      </c>
      <c r="C31" t="str">
        <f>VLOOKUP(B31, $B$56:$C$61, 2)</f>
        <v>Honda</v>
      </c>
      <c r="D31" t="str">
        <f>MID(A31, 5, 3)</f>
        <v>CIV</v>
      </c>
      <c r="E31" t="str">
        <f>VLOOKUP(D31, $D$56:$E$66, 2)</f>
        <v>Civic</v>
      </c>
      <c r="F31" t="str">
        <f>MID(A31, 3, 2)</f>
        <v>99</v>
      </c>
      <c r="G31">
        <f>IF((24-F31)&lt;0, 100-F31+24, 24-F31)</f>
        <v>25</v>
      </c>
      <c r="H31" s="51">
        <v>82374</v>
      </c>
      <c r="I31" s="51">
        <f>H31/G31</f>
        <v>3294.96</v>
      </c>
      <c r="J31" t="s">
        <v>134</v>
      </c>
      <c r="K31" t="s">
        <v>153</v>
      </c>
      <c r="L31">
        <v>75000</v>
      </c>
      <c r="M31" t="str">
        <f>IF(H31&lt;=L31,"Y","N")</f>
        <v>N</v>
      </c>
      <c r="N31" t="str">
        <f>CONCATENATE(B31, F31, D31, UPPER(LEFT(J31, 3)), RIGHT(A31, 3))</f>
        <v>HO99CIVWHI030</v>
      </c>
    </row>
    <row r="32" spans="1:14" x14ac:dyDescent="0.25">
      <c r="A32" t="s">
        <v>179</v>
      </c>
      <c r="B32" t="str">
        <f>LEFT(A32, 2)</f>
        <v>HO</v>
      </c>
      <c r="C32" t="str">
        <f>VLOOKUP(B32, $B$56:$C$61, 2)</f>
        <v>Honda</v>
      </c>
      <c r="D32" t="str">
        <f>MID(A32, 5, 3)</f>
        <v>CIV</v>
      </c>
      <c r="E32" t="str">
        <f>VLOOKUP(D32, $D$56:$E$66, 2)</f>
        <v>Civic</v>
      </c>
      <c r="F32" t="str">
        <f>MID(A32, 3, 2)</f>
        <v>01</v>
      </c>
      <c r="G32">
        <f>IF((24-F32)&lt;0, 100-F32+24, 24-F32)</f>
        <v>23</v>
      </c>
      <c r="H32" s="51">
        <v>69891.899999999994</v>
      </c>
      <c r="I32" s="51">
        <f>H32/G32</f>
        <v>3038.7782608695647</v>
      </c>
      <c r="J32" t="s">
        <v>163</v>
      </c>
      <c r="K32" t="s">
        <v>140</v>
      </c>
      <c r="L32">
        <v>75000</v>
      </c>
      <c r="M32" t="str">
        <f>IF(H32&lt;=L32,"Y","N")</f>
        <v>Y</v>
      </c>
      <c r="N32" t="str">
        <f>CONCATENATE(B32, F32, D32, UPPER(LEFT(J32, 3)), RIGHT(A32, 3))</f>
        <v>HO01CIVBLU031</v>
      </c>
    </row>
    <row r="33" spans="1:14" x14ac:dyDescent="0.25">
      <c r="A33" t="s">
        <v>180</v>
      </c>
      <c r="B33" t="str">
        <f>LEFT(A33, 2)</f>
        <v>HO</v>
      </c>
      <c r="C33" t="str">
        <f>VLOOKUP(B33, $B$56:$C$61, 2)</f>
        <v>Honda</v>
      </c>
      <c r="D33" t="str">
        <f>MID(A33, 5, 3)</f>
        <v>CIV</v>
      </c>
      <c r="E33" t="str">
        <f>VLOOKUP(D33, $D$56:$E$66, 2)</f>
        <v>Civic</v>
      </c>
      <c r="F33" t="str">
        <f>MID(A33, 3, 2)</f>
        <v>10</v>
      </c>
      <c r="G33">
        <f>IF((24-F33)&lt;0, 100-F33+24, 24-F33)</f>
        <v>14</v>
      </c>
      <c r="H33" s="51">
        <v>22573</v>
      </c>
      <c r="I33" s="51">
        <f>H33/G33</f>
        <v>1612.3571428571429</v>
      </c>
      <c r="J33" t="s">
        <v>163</v>
      </c>
      <c r="K33" t="s">
        <v>158</v>
      </c>
      <c r="L33">
        <v>75000</v>
      </c>
      <c r="M33" t="str">
        <f>IF(H33&lt;=L33,"Y","N")</f>
        <v>Y</v>
      </c>
      <c r="N33" t="str">
        <f>CONCATENATE(B33, F33, D33, UPPER(LEFT(J33, 3)), RIGHT(A33, 3))</f>
        <v>HO10CIVBLU032</v>
      </c>
    </row>
    <row r="34" spans="1:14" x14ac:dyDescent="0.25">
      <c r="A34" t="s">
        <v>181</v>
      </c>
      <c r="B34" t="str">
        <f>LEFT(A34, 2)</f>
        <v>HO</v>
      </c>
      <c r="C34" t="str">
        <f>VLOOKUP(B34, $B$56:$C$61, 2)</f>
        <v>Honda</v>
      </c>
      <c r="D34" t="str">
        <f>MID(A34, 5, 3)</f>
        <v>CIV</v>
      </c>
      <c r="E34" t="str">
        <f>VLOOKUP(D34, $D$56:$E$66, 2)</f>
        <v>Civic</v>
      </c>
      <c r="F34" t="str">
        <f>MID(A34, 3, 2)</f>
        <v>10</v>
      </c>
      <c r="G34">
        <f>IF((24-F34)&lt;0, 100-F34+24, 24-F34)</f>
        <v>14</v>
      </c>
      <c r="H34" s="51">
        <v>33477.199999999997</v>
      </c>
      <c r="I34" s="51">
        <f>H34/G34</f>
        <v>2391.2285714285713</v>
      </c>
      <c r="J34" t="s">
        <v>132</v>
      </c>
      <c r="K34" t="s">
        <v>167</v>
      </c>
      <c r="L34">
        <v>75000</v>
      </c>
      <c r="M34" t="str">
        <f>IF(H34&lt;=L34,"Y","N")</f>
        <v>Y</v>
      </c>
      <c r="N34" t="str">
        <f>CONCATENATE(B34, F34, D34, UPPER(LEFT(J34, 3)), RIGHT(A34, 3))</f>
        <v>HO10CIVBLA033</v>
      </c>
    </row>
    <row r="35" spans="1:14" x14ac:dyDescent="0.25">
      <c r="A35" t="s">
        <v>182</v>
      </c>
      <c r="B35" t="str">
        <f>LEFT(A35, 2)</f>
        <v>HO</v>
      </c>
      <c r="C35" t="str">
        <f>VLOOKUP(B35, $B$56:$C$61, 2)</f>
        <v>Honda</v>
      </c>
      <c r="D35" t="str">
        <f>MID(A35, 5, 3)</f>
        <v>CIV</v>
      </c>
      <c r="E35" t="str">
        <f>VLOOKUP(D35, $D$56:$E$66, 2)</f>
        <v>Civic</v>
      </c>
      <c r="F35" t="str">
        <f>MID(A35, 3, 2)</f>
        <v>11</v>
      </c>
      <c r="G35">
        <f>IF((24-F35)&lt;0, 100-F35+24, 24-F35)</f>
        <v>13</v>
      </c>
      <c r="H35" s="51">
        <v>30555.3</v>
      </c>
      <c r="I35" s="51">
        <f>H35/G35</f>
        <v>2350.4076923076923</v>
      </c>
      <c r="J35" t="s">
        <v>132</v>
      </c>
      <c r="K35" t="s">
        <v>138</v>
      </c>
      <c r="L35">
        <v>75000</v>
      </c>
      <c r="M35" t="str">
        <f>IF(H35&lt;=L35,"Y","N")</f>
        <v>Y</v>
      </c>
      <c r="N35" t="str">
        <f>CONCATENATE(B35, F35, D35, UPPER(LEFT(J35, 3)), RIGHT(A35, 3))</f>
        <v>HO11CIVBLA034</v>
      </c>
    </row>
    <row r="36" spans="1:14" x14ac:dyDescent="0.25">
      <c r="A36" t="s">
        <v>183</v>
      </c>
      <c r="B36" t="str">
        <f>LEFT(A36, 2)</f>
        <v>HO</v>
      </c>
      <c r="C36" t="str">
        <f>VLOOKUP(B36, $B$56:$C$61, 2)</f>
        <v>Honda</v>
      </c>
      <c r="D36" t="str">
        <f>MID(A36, 5, 3)</f>
        <v>CIV</v>
      </c>
      <c r="E36" t="str">
        <f>VLOOKUP(D36, $D$56:$E$66, 2)</f>
        <v>Civic</v>
      </c>
      <c r="F36" t="str">
        <f>MID(A36, 3, 2)</f>
        <v>12</v>
      </c>
      <c r="G36">
        <f>IF((24-F36)&lt;0, 100-F36+24, 24-F36)</f>
        <v>12</v>
      </c>
      <c r="H36" s="51">
        <v>24513.200000000001</v>
      </c>
      <c r="I36" s="51">
        <f>H36/G36</f>
        <v>2042.7666666666667</v>
      </c>
      <c r="J36" t="s">
        <v>132</v>
      </c>
      <c r="K36" t="s">
        <v>160</v>
      </c>
      <c r="L36">
        <v>75000</v>
      </c>
      <c r="M36" t="str">
        <f>IF(H36&lt;=L36,"Y","N")</f>
        <v>Y</v>
      </c>
      <c r="N36" t="str">
        <f>CONCATENATE(B36, F36, D36, UPPER(LEFT(J36, 3)), RIGHT(A36, 3))</f>
        <v>HO12CIVBLA035</v>
      </c>
    </row>
    <row r="37" spans="1:14" x14ac:dyDescent="0.25">
      <c r="A37" t="s">
        <v>184</v>
      </c>
      <c r="B37" t="str">
        <f>LEFT(A37, 2)</f>
        <v>HO</v>
      </c>
      <c r="C37" t="str">
        <f>VLOOKUP(B37, $B$56:$C$61, 2)</f>
        <v>Honda</v>
      </c>
      <c r="D37" t="str">
        <f>MID(A37, 5, 3)</f>
        <v>CIV</v>
      </c>
      <c r="E37" t="str">
        <f>VLOOKUP(D37, $D$56:$E$66, 2)</f>
        <v>Civic</v>
      </c>
      <c r="F37" t="str">
        <f>MID(A37, 3, 2)</f>
        <v>13</v>
      </c>
      <c r="G37">
        <f>IF((24-F37)&lt;0, 100-F37+24, 24-F37)</f>
        <v>11</v>
      </c>
      <c r="H37" s="51">
        <v>13867.6</v>
      </c>
      <c r="I37" s="51">
        <f>H37/G37</f>
        <v>1260.6909090909091</v>
      </c>
      <c r="J37" t="s">
        <v>132</v>
      </c>
      <c r="K37" t="s">
        <v>165</v>
      </c>
      <c r="L37">
        <v>75000</v>
      </c>
      <c r="M37" t="str">
        <f>IF(H37&lt;=L37,"Y","N")</f>
        <v>Y</v>
      </c>
      <c r="N37" t="str">
        <f>CONCATENATE(B37, F37, D37, UPPER(LEFT(J37, 3)), RIGHT(A37, 3))</f>
        <v>HO13CIVBLA036</v>
      </c>
    </row>
    <row r="38" spans="1:14" x14ac:dyDescent="0.25">
      <c r="A38" t="s">
        <v>236</v>
      </c>
      <c r="B38" t="str">
        <f>LEFT(A38, 2)</f>
        <v>HO</v>
      </c>
      <c r="C38" t="str">
        <f>VLOOKUP(B38, $B$56:$C$61, 2)</f>
        <v>Honda</v>
      </c>
      <c r="D38" t="str">
        <f>MID(A38, 5, 3)</f>
        <v>ODY</v>
      </c>
      <c r="E38" t="str">
        <f>VLOOKUP(D38, $D$56:$E$66, 2)</f>
        <v>Odyssey</v>
      </c>
      <c r="F38" t="str">
        <f>MID(A38, 3, 2)</f>
        <v>05</v>
      </c>
      <c r="G38">
        <f>IF((24-F38)&lt;0, 100-F38+24, 24-F38)</f>
        <v>19</v>
      </c>
      <c r="H38" s="51">
        <v>60389.5</v>
      </c>
      <c r="I38" s="51">
        <f>H38/G38</f>
        <v>3178.3947368421054</v>
      </c>
      <c r="J38" t="s">
        <v>134</v>
      </c>
      <c r="K38" t="s">
        <v>8</v>
      </c>
      <c r="L38">
        <v>100000</v>
      </c>
      <c r="M38" t="str">
        <f>IF(H38&lt;=L38,"Y","N")</f>
        <v>Y</v>
      </c>
      <c r="N38" t="str">
        <f>CONCATENATE(B38, F38, D38, UPPER(LEFT(J38, 3)), RIGHT(A38, 3))</f>
        <v>HO05ODYWHI037</v>
      </c>
    </row>
    <row r="39" spans="1:14" x14ac:dyDescent="0.25">
      <c r="A39" t="s">
        <v>185</v>
      </c>
      <c r="B39" t="str">
        <f>LEFT(A39, 2)</f>
        <v>HO</v>
      </c>
      <c r="C39" t="str">
        <f>VLOOKUP(B39, $B$56:$C$61, 2)</f>
        <v>Honda</v>
      </c>
      <c r="D39" t="str">
        <f>MID(A39, 5, 3)</f>
        <v>ODY</v>
      </c>
      <c r="E39" t="str">
        <f>VLOOKUP(D39, $D$56:$E$66, 2)</f>
        <v>Odyssey</v>
      </c>
      <c r="F39" t="str">
        <f>MID(A39, 3, 2)</f>
        <v>07</v>
      </c>
      <c r="G39">
        <f>IF((24-F39)&lt;0, 100-F39+24, 24-F39)</f>
        <v>17</v>
      </c>
      <c r="H39" s="51">
        <v>50854.1</v>
      </c>
      <c r="I39" s="51">
        <f>H39/G39</f>
        <v>2991.4176470588236</v>
      </c>
      <c r="J39" t="s">
        <v>132</v>
      </c>
      <c r="K39" t="s">
        <v>167</v>
      </c>
      <c r="L39">
        <v>100000</v>
      </c>
      <c r="M39" t="str">
        <f>IF(H39&lt;=L39,"Y","N")</f>
        <v>Y</v>
      </c>
      <c r="N39" t="str">
        <f>CONCATENATE(B39, F39, D39, UPPER(LEFT(J39, 3)), RIGHT(A39, 3))</f>
        <v>HO07ODYBLA038</v>
      </c>
    </row>
    <row r="40" spans="1:14" x14ac:dyDescent="0.25">
      <c r="A40" t="s">
        <v>186</v>
      </c>
      <c r="B40" t="str">
        <f>LEFT(A40, 2)</f>
        <v>HO</v>
      </c>
      <c r="C40" t="str">
        <f>VLOOKUP(B40, $B$56:$C$61, 2)</f>
        <v>Honda</v>
      </c>
      <c r="D40" t="str">
        <f>MID(A40, 5, 3)</f>
        <v>ODY</v>
      </c>
      <c r="E40" t="str">
        <f>VLOOKUP(D40, $D$56:$E$66, 2)</f>
        <v>Odyssey</v>
      </c>
      <c r="F40" t="str">
        <f>MID(A40, 3, 2)</f>
        <v>08</v>
      </c>
      <c r="G40">
        <f>IF((24-F40)&lt;0, 100-F40+24, 24-F40)</f>
        <v>16</v>
      </c>
      <c r="H40" s="51">
        <v>42504.6</v>
      </c>
      <c r="I40" s="51">
        <f>H40/G40</f>
        <v>2656.5374999999999</v>
      </c>
      <c r="J40" t="s">
        <v>134</v>
      </c>
      <c r="K40" t="s">
        <v>153</v>
      </c>
      <c r="L40">
        <v>100000</v>
      </c>
      <c r="M40" t="str">
        <f>IF(H40&lt;=L40,"Y","N")</f>
        <v>Y</v>
      </c>
      <c r="N40" t="str">
        <f>CONCATENATE(B40, F40, D40, UPPER(LEFT(J40, 3)), RIGHT(A40, 3))</f>
        <v>HO08ODYWHI039</v>
      </c>
    </row>
    <row r="41" spans="1:14" x14ac:dyDescent="0.25">
      <c r="A41" t="s">
        <v>233</v>
      </c>
      <c r="B41" t="str">
        <f>LEFT(A41, 2)</f>
        <v>HO</v>
      </c>
      <c r="C41" t="str">
        <f>VLOOKUP(B41, $B$56:$C$61, 2)</f>
        <v>Honda</v>
      </c>
      <c r="D41" t="str">
        <f>MID(A41, 5, 3)</f>
        <v>ODY</v>
      </c>
      <c r="E41" t="str">
        <f>VLOOKUP(D41, $D$56:$E$66, 2)</f>
        <v>Odyssey</v>
      </c>
      <c r="F41" t="str">
        <f>MID(A41, 3, 2)</f>
        <v>01</v>
      </c>
      <c r="G41">
        <f>IF((24-F41)&lt;0, 100-F41+24, 24-F41)</f>
        <v>23</v>
      </c>
      <c r="H41" s="51">
        <v>68658.899999999994</v>
      </c>
      <c r="I41" s="51">
        <f>H41/G41</f>
        <v>2985.1695652173912</v>
      </c>
      <c r="J41" t="s">
        <v>132</v>
      </c>
      <c r="K41" t="s">
        <v>14</v>
      </c>
      <c r="L41">
        <v>100000</v>
      </c>
      <c r="M41" t="str">
        <f>IF(H41&lt;=L41,"Y","N")</f>
        <v>Y</v>
      </c>
      <c r="N41" t="str">
        <f>CONCATENATE(B41, F41, D41, UPPER(LEFT(J41, 3)), RIGHT(A41, 3))</f>
        <v>HO01ODYBLA040</v>
      </c>
    </row>
    <row r="42" spans="1:14" x14ac:dyDescent="0.25">
      <c r="A42" t="s">
        <v>187</v>
      </c>
      <c r="B42" t="str">
        <f>LEFT(A42, 2)</f>
        <v>HO</v>
      </c>
      <c r="C42" t="str">
        <f>VLOOKUP(B42, $B$56:$C$61, 2)</f>
        <v>Honda</v>
      </c>
      <c r="D42" t="str">
        <f>MID(A42, 5, 3)</f>
        <v>ODY</v>
      </c>
      <c r="E42" t="str">
        <f>VLOOKUP(D42, $D$56:$E$66, 2)</f>
        <v>Odyssey</v>
      </c>
      <c r="F42" t="str">
        <f>MID(A42, 3, 2)</f>
        <v>14</v>
      </c>
      <c r="G42">
        <f>IF((24-F42)&lt;0, 100-F42+24, 24-F42)</f>
        <v>10</v>
      </c>
      <c r="H42" s="51">
        <v>3708.1</v>
      </c>
      <c r="I42" s="51">
        <f>H42/G42</f>
        <v>370.81</v>
      </c>
      <c r="J42" t="s">
        <v>132</v>
      </c>
      <c r="K42" t="s">
        <v>135</v>
      </c>
      <c r="L42">
        <v>100000</v>
      </c>
      <c r="M42" t="str">
        <f>IF(H42&lt;=L42,"Y","N")</f>
        <v>Y</v>
      </c>
      <c r="N42" t="str">
        <f>CONCATENATE(B42, F42, D42, UPPER(LEFT(J42, 3)), RIGHT(A42, 3))</f>
        <v>HO14ODYBLA041</v>
      </c>
    </row>
    <row r="43" spans="1:14" x14ac:dyDescent="0.25">
      <c r="A43" t="s">
        <v>188</v>
      </c>
      <c r="B43" t="str">
        <f>LEFT(A43, 2)</f>
        <v>CR</v>
      </c>
      <c r="C43" t="str">
        <f>VLOOKUP(B43, $B$56:$C$61, 2)</f>
        <v>Chrysler</v>
      </c>
      <c r="D43" t="str">
        <f>MID(A43, 5, 3)</f>
        <v>PTC</v>
      </c>
      <c r="E43" t="str">
        <f>VLOOKUP(D43, $D$56:$E$66, 2)</f>
        <v>PT Cruiser</v>
      </c>
      <c r="F43" t="str">
        <f>MID(A43, 3, 2)</f>
        <v>04</v>
      </c>
      <c r="G43">
        <f>IF((24-F43)&lt;0, 100-F43+24, 24-F43)</f>
        <v>20</v>
      </c>
      <c r="H43" s="51">
        <v>64542</v>
      </c>
      <c r="I43" s="51">
        <f>H43/G43</f>
        <v>3227.1</v>
      </c>
      <c r="J43" t="s">
        <v>163</v>
      </c>
      <c r="K43" t="s">
        <v>14</v>
      </c>
      <c r="L43">
        <v>75000</v>
      </c>
      <c r="M43" t="str">
        <f>IF(H43&lt;=L43,"Y","N")</f>
        <v>Y</v>
      </c>
      <c r="N43" t="str">
        <f>CONCATENATE(B43, F43, D43, UPPER(LEFT(J43, 3)), RIGHT(A43, 3))</f>
        <v>CR04PTCBLU042</v>
      </c>
    </row>
    <row r="44" spans="1:14" x14ac:dyDescent="0.25">
      <c r="A44" t="s">
        <v>189</v>
      </c>
      <c r="B44" t="str">
        <f>LEFT(A44, 2)</f>
        <v>CR</v>
      </c>
      <c r="C44" t="str">
        <f>VLOOKUP(B44, $B$56:$C$61, 2)</f>
        <v>Chrysler</v>
      </c>
      <c r="D44" t="str">
        <f>MID(A44, 5, 3)</f>
        <v>PTC</v>
      </c>
      <c r="E44" t="str">
        <f>VLOOKUP(D44, $D$56:$E$66, 2)</f>
        <v>PT Cruiser</v>
      </c>
      <c r="F44" t="str">
        <f>MID(A44, 3, 2)</f>
        <v>07</v>
      </c>
      <c r="G44">
        <f>IF((24-F44)&lt;0, 100-F44+24, 24-F44)</f>
        <v>17</v>
      </c>
      <c r="H44" s="51">
        <v>42074.2</v>
      </c>
      <c r="I44" s="51">
        <f>H44/G44</f>
        <v>2474.9529411764706</v>
      </c>
      <c r="J44" t="s">
        <v>137</v>
      </c>
      <c r="K44" t="s">
        <v>173</v>
      </c>
      <c r="L44">
        <v>75000</v>
      </c>
      <c r="M44" t="str">
        <f>IF(H44&lt;=L44,"Y","N")</f>
        <v>Y</v>
      </c>
      <c r="N44" t="str">
        <f>CONCATENATE(B44, F44, D44, UPPER(LEFT(J44, 3)), RIGHT(A44, 3))</f>
        <v>CR07PTCGRE043</v>
      </c>
    </row>
    <row r="45" spans="1:14" x14ac:dyDescent="0.25">
      <c r="A45" t="s">
        <v>190</v>
      </c>
      <c r="B45" t="str">
        <f>LEFT(A45, 2)</f>
        <v>CR</v>
      </c>
      <c r="C45" t="str">
        <f>VLOOKUP(B45, $B$56:$C$61, 2)</f>
        <v>Chrysler</v>
      </c>
      <c r="D45" t="str">
        <f>MID(A45, 5, 3)</f>
        <v>PTC</v>
      </c>
      <c r="E45" t="str">
        <f>VLOOKUP(D45, $D$56:$E$66, 2)</f>
        <v>PT Cruiser</v>
      </c>
      <c r="F45" t="str">
        <f>MID(A45, 3, 2)</f>
        <v>11</v>
      </c>
      <c r="G45">
        <f>IF((24-F45)&lt;0, 100-F45+24, 24-F45)</f>
        <v>13</v>
      </c>
      <c r="H45" s="51">
        <v>27394.2</v>
      </c>
      <c r="I45" s="51">
        <f>H45/G45</f>
        <v>2107.2461538461539</v>
      </c>
      <c r="J45" t="s">
        <v>132</v>
      </c>
      <c r="K45" t="s">
        <v>151</v>
      </c>
      <c r="L45">
        <v>75000</v>
      </c>
      <c r="M45" t="str">
        <f>IF(H45&lt;=L45,"Y","N")</f>
        <v>Y</v>
      </c>
      <c r="N45" t="str">
        <f>CONCATENATE(B45, F45, D45, UPPER(LEFT(J45, 3)), RIGHT(A45, 3))</f>
        <v>CR11PTCBLA044</v>
      </c>
    </row>
    <row r="46" spans="1:14" x14ac:dyDescent="0.25">
      <c r="A46" t="s">
        <v>191</v>
      </c>
      <c r="B46" t="str">
        <f>LEFT(A46, 2)</f>
        <v>CR</v>
      </c>
      <c r="C46" t="str">
        <f>VLOOKUP(B46, $B$56:$C$61, 2)</f>
        <v>Chrysler</v>
      </c>
      <c r="D46" t="str">
        <f>MID(A46, 5, 3)</f>
        <v>CAR</v>
      </c>
      <c r="E46" t="str">
        <f>VLOOKUP(D46, $D$56:$E$66, 2)</f>
        <v>Caravan</v>
      </c>
      <c r="F46" t="str">
        <f>MID(A46, 3, 2)</f>
        <v>99</v>
      </c>
      <c r="G46">
        <f>IF((24-F46)&lt;0, 100-F46+24, 24-F46)</f>
        <v>25</v>
      </c>
      <c r="H46" s="51">
        <v>79420.600000000006</v>
      </c>
      <c r="I46" s="51">
        <f>H46/G46</f>
        <v>3176.8240000000001</v>
      </c>
      <c r="J46" t="s">
        <v>137</v>
      </c>
      <c r="K46" t="s">
        <v>160</v>
      </c>
      <c r="L46">
        <v>75000</v>
      </c>
      <c r="M46" t="str">
        <f>IF(H46&lt;=L46,"Y","N")</f>
        <v>N</v>
      </c>
      <c r="N46" t="str">
        <f>CONCATENATE(B46, F46, D46, UPPER(LEFT(J46, 3)), RIGHT(A46, 3))</f>
        <v>CR99CARGRE045</v>
      </c>
    </row>
    <row r="47" spans="1:14" x14ac:dyDescent="0.25">
      <c r="A47" t="s">
        <v>192</v>
      </c>
      <c r="B47" t="str">
        <f>LEFT(A47, 2)</f>
        <v>CR</v>
      </c>
      <c r="C47" t="str">
        <f>VLOOKUP(B47, $B$56:$C$61, 2)</f>
        <v>Chrysler</v>
      </c>
      <c r="D47" t="str">
        <f>MID(A47, 5, 3)</f>
        <v>CAR</v>
      </c>
      <c r="E47" t="str">
        <f>VLOOKUP(D47, $D$56:$E$66, 2)</f>
        <v>Caravan</v>
      </c>
      <c r="F47" t="str">
        <f>MID(A47, 3, 2)</f>
        <v>00</v>
      </c>
      <c r="G47">
        <f>IF((24-F47)&lt;0, 100-F47+24, 24-F47)</f>
        <v>24</v>
      </c>
      <c r="H47" s="51">
        <v>77243.100000000006</v>
      </c>
      <c r="I47" s="51">
        <f>H47/G47</f>
        <v>3218.4625000000001</v>
      </c>
      <c r="J47" t="s">
        <v>132</v>
      </c>
      <c r="K47" t="s">
        <v>140</v>
      </c>
      <c r="L47">
        <v>75000</v>
      </c>
      <c r="M47" t="str">
        <f>IF(H47&lt;=L47,"Y","N")</f>
        <v>N</v>
      </c>
      <c r="N47" t="str">
        <f>CONCATENATE(B47, F47, D47, UPPER(LEFT(J47, 3)), RIGHT(A47, 3))</f>
        <v>CR00CARBLA046</v>
      </c>
    </row>
    <row r="48" spans="1:14" x14ac:dyDescent="0.25">
      <c r="A48" t="s">
        <v>193</v>
      </c>
      <c r="B48" t="str">
        <f>LEFT(A48, 2)</f>
        <v>CR</v>
      </c>
      <c r="C48" t="str">
        <f>VLOOKUP(B48, $B$56:$C$61, 2)</f>
        <v>Chrysler</v>
      </c>
      <c r="D48" t="str">
        <f>MID(A48, 5, 3)</f>
        <v>CAR</v>
      </c>
      <c r="E48" t="str">
        <f>VLOOKUP(D48, $D$56:$E$66, 2)</f>
        <v>Caravan</v>
      </c>
      <c r="F48" t="str">
        <f>MID(A48, 3, 2)</f>
        <v>04</v>
      </c>
      <c r="G48">
        <f>IF((24-F48)&lt;0, 100-F48+24, 24-F48)</f>
        <v>20</v>
      </c>
      <c r="H48" s="51">
        <v>72527.199999999997</v>
      </c>
      <c r="I48" s="51">
        <f>H48/G48</f>
        <v>3626.3599999999997</v>
      </c>
      <c r="J48" t="s">
        <v>134</v>
      </c>
      <c r="K48" t="s">
        <v>156</v>
      </c>
      <c r="L48">
        <v>75000</v>
      </c>
      <c r="M48" t="str">
        <f>IF(H48&lt;=L48,"Y","N")</f>
        <v>Y</v>
      </c>
      <c r="N48" t="str">
        <f>CONCATENATE(B48, F48, D48, UPPER(LEFT(J48, 3)), RIGHT(A48, 3))</f>
        <v>CR04CARWHI047</v>
      </c>
    </row>
    <row r="49" spans="1:14" x14ac:dyDescent="0.25">
      <c r="A49" t="s">
        <v>194</v>
      </c>
      <c r="B49" t="str">
        <f>LEFT(A49, 2)</f>
        <v>CR</v>
      </c>
      <c r="C49" t="str">
        <f>VLOOKUP(B49, $B$56:$C$61, 2)</f>
        <v>Chrysler</v>
      </c>
      <c r="D49" t="str">
        <f>MID(A49, 5, 3)</f>
        <v>CAR</v>
      </c>
      <c r="E49" t="str">
        <f>VLOOKUP(D49, $D$56:$E$66, 2)</f>
        <v>Caravan</v>
      </c>
      <c r="F49" t="str">
        <f>MID(A49, 3, 2)</f>
        <v>04</v>
      </c>
      <c r="G49">
        <f>IF((24-F49)&lt;0, 100-F49+24, 24-F49)</f>
        <v>20</v>
      </c>
      <c r="H49" s="51">
        <v>52699.4</v>
      </c>
      <c r="I49" s="51">
        <f>H49/G49</f>
        <v>2634.9700000000003</v>
      </c>
      <c r="J49" t="s">
        <v>172</v>
      </c>
      <c r="K49" t="s">
        <v>156</v>
      </c>
      <c r="L49">
        <v>75000</v>
      </c>
      <c r="M49" t="str">
        <f>IF(H49&lt;=L49,"Y","N")</f>
        <v>Y</v>
      </c>
      <c r="N49" t="str">
        <f>CONCATENATE(B49, F49, D49, UPPER(LEFT(J49, 3)), RIGHT(A49, 3))</f>
        <v>CR04CARRED048</v>
      </c>
    </row>
    <row r="50" spans="1:14" x14ac:dyDescent="0.25">
      <c r="A50" t="s">
        <v>195</v>
      </c>
      <c r="B50" t="str">
        <f>LEFT(A50, 2)</f>
        <v>HY</v>
      </c>
      <c r="C50" t="str">
        <f>VLOOKUP(B50, $B$56:$C$61, 2)</f>
        <v>Hyundai</v>
      </c>
      <c r="D50" t="str">
        <f>MID(A50, 5, 3)</f>
        <v>ELA</v>
      </c>
      <c r="E50" t="str">
        <f>VLOOKUP(D50, $D$56:$E$66, 2)</f>
        <v>Elantra</v>
      </c>
      <c r="F50" t="str">
        <f>MID(A50, 3, 2)</f>
        <v>11</v>
      </c>
      <c r="G50">
        <f>IF((24-F50)&lt;0, 100-F50+24, 24-F50)</f>
        <v>13</v>
      </c>
      <c r="H50" s="51">
        <v>29102.3</v>
      </c>
      <c r="I50" s="51">
        <f>H50/G50</f>
        <v>2238.6384615384613</v>
      </c>
      <c r="J50" t="s">
        <v>132</v>
      </c>
      <c r="K50" t="s">
        <v>158</v>
      </c>
      <c r="L50">
        <v>100000</v>
      </c>
      <c r="M50" t="str">
        <f>IF(H50&lt;=L50,"Y","N")</f>
        <v>Y</v>
      </c>
      <c r="N50" t="str">
        <f>CONCATENATE(B50, F50, D50, UPPER(LEFT(J50, 3)), RIGHT(A50, 3))</f>
        <v>HY11ELABLA049</v>
      </c>
    </row>
    <row r="51" spans="1:14" x14ac:dyDescent="0.25">
      <c r="A51" t="s">
        <v>196</v>
      </c>
      <c r="B51" t="str">
        <f>LEFT(A51, 2)</f>
        <v>HY</v>
      </c>
      <c r="C51" t="str">
        <f>VLOOKUP(B51, $B$56:$C$61, 2)</f>
        <v>Hyundai</v>
      </c>
      <c r="D51" t="str">
        <f>MID(A51, 5, 3)</f>
        <v>ELA</v>
      </c>
      <c r="E51" t="str">
        <f>VLOOKUP(D51, $D$56:$E$66, 2)</f>
        <v>Elantra</v>
      </c>
      <c r="F51" t="str">
        <f>MID(A51, 3, 2)</f>
        <v>12</v>
      </c>
      <c r="G51">
        <f>IF((24-F51)&lt;0, 100-F51+24, 24-F51)</f>
        <v>12</v>
      </c>
      <c r="H51" s="51">
        <v>22282</v>
      </c>
      <c r="I51" s="51">
        <f>H51/G51</f>
        <v>1856.8333333333333</v>
      </c>
      <c r="J51" t="s">
        <v>163</v>
      </c>
      <c r="K51" t="s">
        <v>135</v>
      </c>
      <c r="L51">
        <v>100000</v>
      </c>
      <c r="M51" t="str">
        <f>IF(H51&lt;=L51,"Y","N")</f>
        <v>Y</v>
      </c>
      <c r="N51" t="str">
        <f>CONCATENATE(B51, F51, D51, UPPER(LEFT(J51, 3)), RIGHT(A51, 3))</f>
        <v>HY12ELABLU050</v>
      </c>
    </row>
    <row r="52" spans="1:14" x14ac:dyDescent="0.25">
      <c r="A52" t="s">
        <v>197</v>
      </c>
      <c r="B52" t="str">
        <f>LEFT(A52, 2)</f>
        <v>HY</v>
      </c>
      <c r="C52" t="str">
        <f>VLOOKUP(B52, $B$56:$C$61, 2)</f>
        <v>Hyundai</v>
      </c>
      <c r="D52" t="str">
        <f>MID(A52, 5, 3)</f>
        <v>ELA</v>
      </c>
      <c r="E52" t="str">
        <f>VLOOKUP(D52, $D$56:$E$66, 2)</f>
        <v>Elantra</v>
      </c>
      <c r="F52" t="str">
        <f>MID(A52, 3, 2)</f>
        <v>13</v>
      </c>
      <c r="G52">
        <f>IF((24-F52)&lt;0, 100-F52+24, 24-F52)</f>
        <v>11</v>
      </c>
      <c r="H52" s="51">
        <v>20223.900000000001</v>
      </c>
      <c r="I52" s="51">
        <f>H52/G52</f>
        <v>1838.5363636363638</v>
      </c>
      <c r="J52" t="s">
        <v>132</v>
      </c>
      <c r="K52" t="s">
        <v>147</v>
      </c>
      <c r="L52">
        <v>100000</v>
      </c>
      <c r="M52" t="str">
        <f>IF(H52&lt;=L52,"Y","N")</f>
        <v>Y</v>
      </c>
      <c r="N52" t="str">
        <f>CONCATENATE(B52, F52, D52, UPPER(LEFT(J52, 3)), RIGHT(A52, 3))</f>
        <v>HY13ELABLA051</v>
      </c>
    </row>
    <row r="53" spans="1:14" x14ac:dyDescent="0.25">
      <c r="A53" t="s">
        <v>198</v>
      </c>
      <c r="B53" t="str">
        <f>LEFT(A53, 2)</f>
        <v>HY</v>
      </c>
      <c r="C53" t="str">
        <f>VLOOKUP(B53, $B$56:$C$61, 2)</f>
        <v>Hyundai</v>
      </c>
      <c r="D53" t="str">
        <f>MID(A53, 5, 3)</f>
        <v>ELA</v>
      </c>
      <c r="E53" t="str">
        <f>VLOOKUP(D53, $D$56:$E$66, 2)</f>
        <v>Elantra</v>
      </c>
      <c r="F53" t="str">
        <f>MID(A53, 3, 2)</f>
        <v>13</v>
      </c>
      <c r="G53">
        <f>IF((24-F53)&lt;0, 100-F53+24, 24-F53)</f>
        <v>11</v>
      </c>
      <c r="H53" s="51">
        <v>22188.5</v>
      </c>
      <c r="I53" s="51">
        <f>H53/G53</f>
        <v>2017.1363636363637</v>
      </c>
      <c r="J53" t="s">
        <v>163</v>
      </c>
      <c r="K53" t="s">
        <v>142</v>
      </c>
      <c r="L53">
        <v>100000</v>
      </c>
      <c r="M53" t="str">
        <f>IF(H53&lt;=L53,"Y","N")</f>
        <v>Y</v>
      </c>
      <c r="N53" t="str">
        <f>CONCATENATE(B53, F53, D53, UPPER(LEFT(J53, 3)), RIGHT(A53, 3))</f>
        <v>HY13ELABLU052</v>
      </c>
    </row>
    <row r="56" spans="1:14" x14ac:dyDescent="0.25">
      <c r="A56" t="s">
        <v>237</v>
      </c>
      <c r="B56" t="s">
        <v>203</v>
      </c>
      <c r="C56" t="s">
        <v>210</v>
      </c>
      <c r="D56" t="s">
        <v>215</v>
      </c>
      <c r="E56" t="s">
        <v>226</v>
      </c>
    </row>
    <row r="57" spans="1:14" x14ac:dyDescent="0.25">
      <c r="B57" t="s">
        <v>199</v>
      </c>
      <c r="C57" t="s">
        <v>205</v>
      </c>
      <c r="D57" t="s">
        <v>220</v>
      </c>
      <c r="E57" t="s">
        <v>231</v>
      </c>
    </row>
    <row r="58" spans="1:14" x14ac:dyDescent="0.25">
      <c r="B58" t="s">
        <v>200</v>
      </c>
      <c r="C58" t="s">
        <v>206</v>
      </c>
      <c r="D58" t="s">
        <v>217</v>
      </c>
      <c r="E58" t="s">
        <v>228</v>
      </c>
    </row>
    <row r="59" spans="1:14" x14ac:dyDescent="0.25">
      <c r="B59" t="s">
        <v>202</v>
      </c>
      <c r="C59" t="s">
        <v>208</v>
      </c>
      <c r="D59" t="s">
        <v>213</v>
      </c>
      <c r="E59" t="s">
        <v>224</v>
      </c>
    </row>
    <row r="60" spans="1:14" x14ac:dyDescent="0.25">
      <c r="B60" t="s">
        <v>204</v>
      </c>
      <c r="C60" t="s">
        <v>209</v>
      </c>
      <c r="D60" t="s">
        <v>216</v>
      </c>
      <c r="E60" t="s">
        <v>227</v>
      </c>
    </row>
    <row r="61" spans="1:14" x14ac:dyDescent="0.25">
      <c r="B61" t="s">
        <v>201</v>
      </c>
      <c r="C61" t="s">
        <v>207</v>
      </c>
      <c r="D61" t="s">
        <v>221</v>
      </c>
      <c r="E61" t="s">
        <v>232</v>
      </c>
    </row>
    <row r="62" spans="1:14" x14ac:dyDescent="0.25">
      <c r="D62" t="s">
        <v>212</v>
      </c>
      <c r="E62" t="s">
        <v>223</v>
      </c>
    </row>
    <row r="63" spans="1:14" x14ac:dyDescent="0.25">
      <c r="D63" t="s">
        <v>211</v>
      </c>
      <c r="E63" t="s">
        <v>222</v>
      </c>
    </row>
    <row r="64" spans="1:14" x14ac:dyDescent="0.25">
      <c r="D64" t="s">
        <v>218</v>
      </c>
      <c r="E64" t="s">
        <v>229</v>
      </c>
    </row>
    <row r="65" spans="4:5" x14ac:dyDescent="0.25">
      <c r="D65" t="s">
        <v>219</v>
      </c>
      <c r="E65" t="s">
        <v>230</v>
      </c>
    </row>
    <row r="66" spans="4:5" x14ac:dyDescent="0.25">
      <c r="D66" t="s">
        <v>214</v>
      </c>
      <c r="E66" t="s">
        <v>225</v>
      </c>
    </row>
  </sheetData>
  <sortState xmlns:xlrd2="http://schemas.microsoft.com/office/spreadsheetml/2017/richdata2" ref="D56:E66">
    <sortCondition ref="D56:D66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9B4-44CA-4A73-8599-A1928176AF4F}">
  <dimension ref="A3:B21"/>
  <sheetViews>
    <sheetView workbookViewId="0">
      <selection activeCell="C30" sqref="C3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7" t="s">
        <v>114</v>
      </c>
      <c r="B3" t="s">
        <v>238</v>
      </c>
    </row>
    <row r="4" spans="1:2" x14ac:dyDescent="0.25">
      <c r="A4" s="48" t="s">
        <v>156</v>
      </c>
      <c r="B4" s="49">
        <v>144647.69999999998</v>
      </c>
    </row>
    <row r="5" spans="1:2" x14ac:dyDescent="0.25">
      <c r="A5" s="48" t="s">
        <v>165</v>
      </c>
      <c r="B5" s="49">
        <v>150656.40000000002</v>
      </c>
    </row>
    <row r="6" spans="1:2" x14ac:dyDescent="0.25">
      <c r="A6" s="48" t="s">
        <v>142</v>
      </c>
      <c r="B6" s="49">
        <v>154427.9</v>
      </c>
    </row>
    <row r="7" spans="1:2" x14ac:dyDescent="0.25">
      <c r="A7" s="48" t="s">
        <v>173</v>
      </c>
      <c r="B7" s="49">
        <v>179986</v>
      </c>
    </row>
    <row r="8" spans="1:2" x14ac:dyDescent="0.25">
      <c r="A8" s="48" t="s">
        <v>8</v>
      </c>
      <c r="B8" s="49">
        <v>143640.70000000001</v>
      </c>
    </row>
    <row r="9" spans="1:2" x14ac:dyDescent="0.25">
      <c r="A9" s="48" t="s">
        <v>160</v>
      </c>
      <c r="B9" s="49">
        <v>135078.20000000001</v>
      </c>
    </row>
    <row r="10" spans="1:2" x14ac:dyDescent="0.25">
      <c r="A10" s="48" t="s">
        <v>140</v>
      </c>
      <c r="B10" s="49">
        <v>184693.8</v>
      </c>
    </row>
    <row r="11" spans="1:2" x14ac:dyDescent="0.25">
      <c r="A11" s="48" t="s">
        <v>138</v>
      </c>
      <c r="B11" s="49">
        <v>127731.3</v>
      </c>
    </row>
    <row r="12" spans="1:2" x14ac:dyDescent="0.25">
      <c r="A12" s="48" t="s">
        <v>135</v>
      </c>
      <c r="B12" s="49">
        <v>70964.899999999994</v>
      </c>
    </row>
    <row r="13" spans="1:2" x14ac:dyDescent="0.25">
      <c r="A13" s="48" t="s">
        <v>147</v>
      </c>
      <c r="B13" s="49">
        <v>65315</v>
      </c>
    </row>
    <row r="14" spans="1:2" x14ac:dyDescent="0.25">
      <c r="A14" s="48" t="s">
        <v>153</v>
      </c>
      <c r="B14" s="49">
        <v>138561.5</v>
      </c>
    </row>
    <row r="15" spans="1:2" x14ac:dyDescent="0.25">
      <c r="A15" s="48" t="s">
        <v>154</v>
      </c>
      <c r="B15" s="49">
        <v>141229.4</v>
      </c>
    </row>
    <row r="16" spans="1:2" x14ac:dyDescent="0.25">
      <c r="A16" s="48" t="s">
        <v>14</v>
      </c>
      <c r="B16" s="49">
        <v>305432.40000000002</v>
      </c>
    </row>
    <row r="17" spans="1:2" x14ac:dyDescent="0.25">
      <c r="A17" s="48" t="s">
        <v>167</v>
      </c>
      <c r="B17" s="49">
        <v>177713.9</v>
      </c>
    </row>
    <row r="18" spans="1:2" x14ac:dyDescent="0.25">
      <c r="A18" s="48" t="s">
        <v>158</v>
      </c>
      <c r="B18" s="49">
        <v>65964.899999999994</v>
      </c>
    </row>
    <row r="19" spans="1:2" x14ac:dyDescent="0.25">
      <c r="A19" s="48" t="s">
        <v>151</v>
      </c>
      <c r="B19" s="49">
        <v>130601.59999999999</v>
      </c>
    </row>
    <row r="20" spans="1:2" x14ac:dyDescent="0.25">
      <c r="A20" s="48" t="s">
        <v>149</v>
      </c>
      <c r="B20" s="49">
        <v>19341.7</v>
      </c>
    </row>
    <row r="21" spans="1:2" x14ac:dyDescent="0.25">
      <c r="A21" s="48" t="s">
        <v>115</v>
      </c>
      <c r="B21" s="49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04C0-B4B6-4F4B-86CF-0559022DF622}">
  <dimension ref="A1:G5"/>
  <sheetViews>
    <sheetView workbookViewId="0">
      <selection activeCell="J15" sqref="J15"/>
    </sheetView>
  </sheetViews>
  <sheetFormatPr defaultRowHeight="15" x14ac:dyDescent="0.25"/>
  <cols>
    <col min="2" max="2" width="11.71093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1.28515625" bestFit="1" customWidth="1"/>
    <col min="7" max="7" width="17.85546875" bestFit="1" customWidth="1"/>
  </cols>
  <sheetData>
    <row r="1" spans="1:7" x14ac:dyDescent="0.25"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</row>
    <row r="2" spans="1:7" x14ac:dyDescent="0.25">
      <c r="A2" t="s">
        <v>245</v>
      </c>
      <c r="B2" s="1">
        <v>20000</v>
      </c>
      <c r="C2" s="20">
        <v>0.05</v>
      </c>
      <c r="D2">
        <v>24</v>
      </c>
      <c r="E2" s="1">
        <f>B2*C2</f>
        <v>1000</v>
      </c>
      <c r="F2" s="1">
        <f>B2+E2</f>
        <v>21000</v>
      </c>
      <c r="G2" s="1">
        <f>F2/D2</f>
        <v>875</v>
      </c>
    </row>
    <row r="3" spans="1:7" x14ac:dyDescent="0.25">
      <c r="A3" t="s">
        <v>246</v>
      </c>
      <c r="B3" s="1">
        <v>20000</v>
      </c>
      <c r="C3" s="20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5">
      <c r="A4" t="s">
        <v>247</v>
      </c>
      <c r="B4" s="1">
        <v>20000</v>
      </c>
      <c r="C4" s="20">
        <v>0.05</v>
      </c>
      <c r="D4">
        <v>12</v>
      </c>
      <c r="E4" s="1">
        <f t="shared" si="0"/>
        <v>1000</v>
      </c>
      <c r="F4" s="1">
        <f t="shared" si="1"/>
        <v>21000</v>
      </c>
      <c r="G4" s="1">
        <f t="shared" si="2"/>
        <v>1750</v>
      </c>
    </row>
    <row r="5" spans="1:7" x14ac:dyDescent="0.25">
      <c r="A5" t="s">
        <v>248</v>
      </c>
      <c r="B5" s="1">
        <v>20000</v>
      </c>
      <c r="C5" s="20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2F7-60F3-4EF3-8AC2-1413E89CCBF1}">
  <dimension ref="A1:N19"/>
  <sheetViews>
    <sheetView workbookViewId="0">
      <selection activeCell="C23" sqref="C23"/>
    </sheetView>
  </sheetViews>
  <sheetFormatPr defaultRowHeight="15" x14ac:dyDescent="0.25"/>
  <cols>
    <col min="1" max="1" width="18.28515625" bestFit="1" customWidth="1"/>
    <col min="2" max="4" width="12.85546875" customWidth="1"/>
    <col min="6" max="9" width="12.85546875" customWidth="1"/>
    <col min="11" max="14" width="12.85546875" customWidth="1"/>
  </cols>
  <sheetData>
    <row r="1" spans="1:14" x14ac:dyDescent="0.25">
      <c r="A1" s="53" t="s">
        <v>269</v>
      </c>
      <c r="B1" s="54" t="s">
        <v>270</v>
      </c>
      <c r="C1" s="54"/>
      <c r="D1" s="54"/>
    </row>
    <row r="2" spans="1:14" x14ac:dyDescent="0.25">
      <c r="A2" s="53"/>
      <c r="B2" s="37" t="s">
        <v>266</v>
      </c>
      <c r="C2" s="37" t="s">
        <v>249</v>
      </c>
      <c r="D2" s="37" t="s">
        <v>250</v>
      </c>
      <c r="F2" s="39" t="s">
        <v>267</v>
      </c>
      <c r="G2" s="39" t="s">
        <v>266</v>
      </c>
      <c r="H2" s="39" t="s">
        <v>249</v>
      </c>
      <c r="I2" s="39" t="s">
        <v>250</v>
      </c>
      <c r="K2" s="38" t="s">
        <v>268</v>
      </c>
      <c r="L2" s="38" t="s">
        <v>266</v>
      </c>
      <c r="M2" s="38" t="s">
        <v>249</v>
      </c>
      <c r="N2" s="38" t="s">
        <v>250</v>
      </c>
    </row>
    <row r="3" spans="1:14" x14ac:dyDescent="0.25">
      <c r="A3" s="22" t="s">
        <v>251</v>
      </c>
      <c r="B3" s="55">
        <v>0.5</v>
      </c>
      <c r="C3" s="55">
        <v>0.4</v>
      </c>
      <c r="D3" s="55">
        <v>1.4</v>
      </c>
      <c r="F3" s="56">
        <v>3</v>
      </c>
      <c r="G3" s="9">
        <f>$F3*B3</f>
        <v>1.5</v>
      </c>
      <c r="H3" s="9">
        <f>$F3*C3</f>
        <v>1.2000000000000002</v>
      </c>
      <c r="I3" s="9">
        <f>$F3*D3</f>
        <v>4.1999999999999993</v>
      </c>
      <c r="K3" s="57">
        <v>5</v>
      </c>
      <c r="L3" s="58">
        <f>$K3*B3</f>
        <v>2.5</v>
      </c>
      <c r="M3" s="58">
        <f t="shared" ref="M3:N17" si="0">$K3*C3</f>
        <v>2</v>
      </c>
      <c r="N3" s="58">
        <f t="shared" si="0"/>
        <v>7</v>
      </c>
    </row>
    <row r="4" spans="1:14" x14ac:dyDescent="0.25">
      <c r="A4" s="22" t="s">
        <v>252</v>
      </c>
      <c r="B4" s="55">
        <v>28</v>
      </c>
      <c r="C4" s="55">
        <v>33</v>
      </c>
      <c r="D4" s="55">
        <v>31</v>
      </c>
      <c r="F4" s="56">
        <v>1</v>
      </c>
      <c r="G4" s="9">
        <f t="shared" ref="G4:I17" si="1">$F4*B4</f>
        <v>28</v>
      </c>
      <c r="H4" s="9">
        <f t="shared" si="1"/>
        <v>33</v>
      </c>
      <c r="I4" s="9">
        <f t="shared" si="1"/>
        <v>31</v>
      </c>
      <c r="K4" s="57">
        <v>1</v>
      </c>
      <c r="L4" s="58">
        <f t="shared" ref="L4:L17" si="2">$K4*B4</f>
        <v>28</v>
      </c>
      <c r="M4" s="58">
        <f t="shared" si="0"/>
        <v>33</v>
      </c>
      <c r="N4" s="58">
        <f t="shared" si="0"/>
        <v>31</v>
      </c>
    </row>
    <row r="5" spans="1:14" x14ac:dyDescent="0.25">
      <c r="A5" s="22" t="s">
        <v>253</v>
      </c>
      <c r="B5" s="55">
        <v>1.8</v>
      </c>
      <c r="C5" s="55">
        <v>1</v>
      </c>
      <c r="D5" s="55">
        <v>2</v>
      </c>
      <c r="F5" s="56">
        <v>7</v>
      </c>
      <c r="G5" s="9">
        <f t="shared" si="1"/>
        <v>12.6</v>
      </c>
      <c r="H5" s="9">
        <f t="shared" si="1"/>
        <v>7</v>
      </c>
      <c r="I5" s="9">
        <f t="shared" si="1"/>
        <v>14</v>
      </c>
      <c r="K5" s="57">
        <v>4</v>
      </c>
      <c r="L5" s="58">
        <f t="shared" si="2"/>
        <v>7.2</v>
      </c>
      <c r="M5" s="58">
        <f t="shared" si="0"/>
        <v>4</v>
      </c>
      <c r="N5" s="58">
        <f t="shared" si="0"/>
        <v>8</v>
      </c>
    </row>
    <row r="6" spans="1:14" x14ac:dyDescent="0.25">
      <c r="A6" s="22" t="s">
        <v>254</v>
      </c>
      <c r="B6" s="55">
        <v>1.2</v>
      </c>
      <c r="C6" s="55">
        <v>0.8</v>
      </c>
      <c r="D6" s="55">
        <v>1.5</v>
      </c>
      <c r="F6" s="56">
        <v>1</v>
      </c>
      <c r="G6" s="9">
        <f t="shared" si="1"/>
        <v>1.2</v>
      </c>
      <c r="H6" s="9">
        <f t="shared" si="1"/>
        <v>0.8</v>
      </c>
      <c r="I6" s="9">
        <f t="shared" si="1"/>
        <v>1.5</v>
      </c>
      <c r="K6" s="57">
        <v>2</v>
      </c>
      <c r="L6" s="58">
        <f t="shared" si="2"/>
        <v>2.4</v>
      </c>
      <c r="M6" s="58">
        <f t="shared" si="0"/>
        <v>1.6</v>
      </c>
      <c r="N6" s="58">
        <f t="shared" si="0"/>
        <v>3</v>
      </c>
    </row>
    <row r="7" spans="1:14" x14ac:dyDescent="0.25">
      <c r="A7" s="22" t="s">
        <v>255</v>
      </c>
      <c r="B7" s="55">
        <v>2.4</v>
      </c>
      <c r="C7" s="55">
        <v>1.4</v>
      </c>
      <c r="D7" s="55">
        <v>2.4</v>
      </c>
      <c r="F7" s="56">
        <v>2</v>
      </c>
      <c r="G7" s="9">
        <f t="shared" si="1"/>
        <v>4.8</v>
      </c>
      <c r="H7" s="9">
        <f t="shared" si="1"/>
        <v>2.8</v>
      </c>
      <c r="I7" s="9">
        <f t="shared" si="1"/>
        <v>4.8</v>
      </c>
      <c r="K7" s="57">
        <v>2</v>
      </c>
      <c r="L7" s="58">
        <f t="shared" si="2"/>
        <v>4.8</v>
      </c>
      <c r="M7" s="58">
        <f t="shared" si="0"/>
        <v>2.8</v>
      </c>
      <c r="N7" s="58">
        <f t="shared" si="0"/>
        <v>4.8</v>
      </c>
    </row>
    <row r="8" spans="1:14" x14ac:dyDescent="0.25">
      <c r="A8" s="22" t="s">
        <v>256</v>
      </c>
      <c r="B8" s="55">
        <v>0.9</v>
      </c>
      <c r="C8" s="55">
        <v>0.2</v>
      </c>
      <c r="D8" s="55">
        <v>0.8</v>
      </c>
      <c r="F8" s="56">
        <v>2</v>
      </c>
      <c r="G8" s="9">
        <f t="shared" si="1"/>
        <v>1.8</v>
      </c>
      <c r="H8" s="9">
        <f t="shared" si="1"/>
        <v>0.4</v>
      </c>
      <c r="I8" s="9">
        <f t="shared" si="1"/>
        <v>1.6</v>
      </c>
      <c r="K8" s="57">
        <v>2</v>
      </c>
      <c r="L8" s="58">
        <f t="shared" si="2"/>
        <v>1.8</v>
      </c>
      <c r="M8" s="58">
        <f t="shared" si="0"/>
        <v>0.4</v>
      </c>
      <c r="N8" s="58">
        <f t="shared" si="0"/>
        <v>1.6</v>
      </c>
    </row>
    <row r="9" spans="1:14" x14ac:dyDescent="0.25">
      <c r="A9" s="22" t="s">
        <v>257</v>
      </c>
      <c r="B9" s="55">
        <v>0.99</v>
      </c>
      <c r="C9" s="55">
        <v>0.59</v>
      </c>
      <c r="D9" s="55">
        <v>2.59</v>
      </c>
      <c r="F9" s="56">
        <v>1</v>
      </c>
      <c r="G9" s="9">
        <f t="shared" si="1"/>
        <v>0.99</v>
      </c>
      <c r="H9" s="9">
        <f t="shared" si="1"/>
        <v>0.59</v>
      </c>
      <c r="I9" s="9">
        <f t="shared" si="1"/>
        <v>2.59</v>
      </c>
      <c r="K9" s="57">
        <v>1</v>
      </c>
      <c r="L9" s="58">
        <f t="shared" si="2"/>
        <v>0.99</v>
      </c>
      <c r="M9" s="58">
        <f t="shared" si="0"/>
        <v>0.59</v>
      </c>
      <c r="N9" s="58">
        <f t="shared" si="0"/>
        <v>2.59</v>
      </c>
    </row>
    <row r="10" spans="1:14" x14ac:dyDescent="0.25">
      <c r="A10" s="22" t="s">
        <v>258</v>
      </c>
      <c r="B10" s="55">
        <v>1.25</v>
      </c>
      <c r="C10" s="55">
        <v>3.25</v>
      </c>
      <c r="D10" s="55">
        <v>2.15</v>
      </c>
      <c r="F10" s="56">
        <v>4</v>
      </c>
      <c r="G10" s="9">
        <f t="shared" si="1"/>
        <v>5</v>
      </c>
      <c r="H10" s="9">
        <f t="shared" si="1"/>
        <v>13</v>
      </c>
      <c r="I10" s="9">
        <f t="shared" si="1"/>
        <v>8.6</v>
      </c>
      <c r="K10" s="57">
        <v>1</v>
      </c>
      <c r="L10" s="58">
        <f t="shared" si="2"/>
        <v>1.25</v>
      </c>
      <c r="M10" s="58">
        <f t="shared" si="0"/>
        <v>3.25</v>
      </c>
      <c r="N10" s="58">
        <f t="shared" si="0"/>
        <v>2.15</v>
      </c>
    </row>
    <row r="11" spans="1:14" x14ac:dyDescent="0.25">
      <c r="A11" s="22" t="s">
        <v>259</v>
      </c>
      <c r="B11" s="55">
        <v>9.5</v>
      </c>
      <c r="C11" s="55">
        <v>14</v>
      </c>
      <c r="D11" s="55">
        <v>13</v>
      </c>
      <c r="F11" s="56">
        <v>1</v>
      </c>
      <c r="G11" s="9">
        <f t="shared" si="1"/>
        <v>9.5</v>
      </c>
      <c r="H11" s="9">
        <f t="shared" si="1"/>
        <v>14</v>
      </c>
      <c r="I11" s="9">
        <f t="shared" si="1"/>
        <v>13</v>
      </c>
      <c r="K11" s="57">
        <v>1</v>
      </c>
      <c r="L11" s="58">
        <f t="shared" si="2"/>
        <v>9.5</v>
      </c>
      <c r="M11" s="58">
        <f t="shared" si="0"/>
        <v>14</v>
      </c>
      <c r="N11" s="58">
        <f t="shared" si="0"/>
        <v>13</v>
      </c>
    </row>
    <row r="12" spans="1:14" x14ac:dyDescent="0.25">
      <c r="A12" s="22" t="s">
        <v>260</v>
      </c>
      <c r="B12" s="55">
        <v>4.55</v>
      </c>
      <c r="C12" s="55">
        <v>2.5499999999999998</v>
      </c>
      <c r="D12" s="55">
        <v>6</v>
      </c>
      <c r="F12" s="56">
        <v>1</v>
      </c>
      <c r="G12" s="9">
        <f t="shared" si="1"/>
        <v>4.55</v>
      </c>
      <c r="H12" s="9">
        <f t="shared" si="1"/>
        <v>2.5499999999999998</v>
      </c>
      <c r="I12" s="9">
        <f t="shared" si="1"/>
        <v>6</v>
      </c>
      <c r="K12" s="57">
        <v>1</v>
      </c>
      <c r="L12" s="58">
        <f t="shared" si="2"/>
        <v>4.55</v>
      </c>
      <c r="M12" s="58">
        <f t="shared" si="0"/>
        <v>2.5499999999999998</v>
      </c>
      <c r="N12" s="58">
        <f t="shared" si="0"/>
        <v>6</v>
      </c>
    </row>
    <row r="13" spans="1:14" x14ac:dyDescent="0.25">
      <c r="A13" s="22" t="s">
        <v>261</v>
      </c>
      <c r="B13" s="55">
        <v>4.2</v>
      </c>
      <c r="C13" s="55">
        <v>2.2000000000000002</v>
      </c>
      <c r="D13" s="55">
        <v>3</v>
      </c>
      <c r="F13" s="56">
        <v>1</v>
      </c>
      <c r="G13" s="9">
        <f t="shared" si="1"/>
        <v>4.2</v>
      </c>
      <c r="H13" s="9">
        <f t="shared" si="1"/>
        <v>2.2000000000000002</v>
      </c>
      <c r="I13" s="9">
        <f t="shared" si="1"/>
        <v>3</v>
      </c>
      <c r="K13" s="57">
        <v>0</v>
      </c>
      <c r="L13" s="58">
        <f t="shared" si="2"/>
        <v>0</v>
      </c>
      <c r="M13" s="58">
        <f t="shared" si="0"/>
        <v>0</v>
      </c>
      <c r="N13" s="58">
        <f t="shared" si="0"/>
        <v>0</v>
      </c>
    </row>
    <row r="14" spans="1:14" x14ac:dyDescent="0.25">
      <c r="A14" s="22" t="s">
        <v>262</v>
      </c>
      <c r="B14" s="55">
        <v>3.9</v>
      </c>
      <c r="C14" s="55">
        <v>5</v>
      </c>
      <c r="D14" s="55">
        <v>8</v>
      </c>
      <c r="F14" s="56">
        <v>1</v>
      </c>
      <c r="G14" s="9">
        <f t="shared" si="1"/>
        <v>3.9</v>
      </c>
      <c r="H14" s="9">
        <f t="shared" si="1"/>
        <v>5</v>
      </c>
      <c r="I14" s="9">
        <f t="shared" si="1"/>
        <v>8</v>
      </c>
      <c r="K14" s="57">
        <v>0</v>
      </c>
      <c r="L14" s="58">
        <f t="shared" si="2"/>
        <v>0</v>
      </c>
      <c r="M14" s="58">
        <f t="shared" si="0"/>
        <v>0</v>
      </c>
      <c r="N14" s="58">
        <f t="shared" si="0"/>
        <v>0</v>
      </c>
    </row>
    <row r="15" spans="1:14" x14ac:dyDescent="0.25">
      <c r="A15" s="22" t="s">
        <v>263</v>
      </c>
      <c r="B15" s="55">
        <v>1</v>
      </c>
      <c r="C15" s="55">
        <v>2</v>
      </c>
      <c r="D15" s="55">
        <v>1</v>
      </c>
      <c r="F15" s="56">
        <v>1</v>
      </c>
      <c r="G15" s="9">
        <f t="shared" si="1"/>
        <v>1</v>
      </c>
      <c r="H15" s="9">
        <f t="shared" si="1"/>
        <v>2</v>
      </c>
      <c r="I15" s="9">
        <f t="shared" si="1"/>
        <v>1</v>
      </c>
      <c r="K15" s="57">
        <v>0</v>
      </c>
      <c r="L15" s="58">
        <f t="shared" si="2"/>
        <v>0</v>
      </c>
      <c r="M15" s="58">
        <f t="shared" si="0"/>
        <v>0</v>
      </c>
      <c r="N15" s="58">
        <f t="shared" si="0"/>
        <v>0</v>
      </c>
    </row>
    <row r="16" spans="1:14" x14ac:dyDescent="0.25">
      <c r="A16" s="22" t="s">
        <v>264</v>
      </c>
      <c r="B16" s="55">
        <v>1.75</v>
      </c>
      <c r="C16" s="55">
        <v>2</v>
      </c>
      <c r="D16" s="55">
        <v>1</v>
      </c>
      <c r="F16" s="56">
        <v>1</v>
      </c>
      <c r="G16" s="9">
        <f t="shared" si="1"/>
        <v>1.75</v>
      </c>
      <c r="H16" s="9">
        <f t="shared" si="1"/>
        <v>2</v>
      </c>
      <c r="I16" s="9">
        <f t="shared" si="1"/>
        <v>1</v>
      </c>
      <c r="K16" s="57">
        <v>0</v>
      </c>
      <c r="L16" s="58">
        <f t="shared" si="2"/>
        <v>0</v>
      </c>
      <c r="M16" s="58">
        <f t="shared" si="0"/>
        <v>0</v>
      </c>
      <c r="N16" s="58">
        <f t="shared" si="0"/>
        <v>0</v>
      </c>
    </row>
    <row r="17" spans="1:14" x14ac:dyDescent="0.25">
      <c r="A17" s="22" t="s">
        <v>265</v>
      </c>
      <c r="B17" s="55">
        <v>2</v>
      </c>
      <c r="C17" s="55">
        <v>1</v>
      </c>
      <c r="D17" s="55">
        <v>3</v>
      </c>
      <c r="F17" s="56">
        <v>1</v>
      </c>
      <c r="G17" s="9">
        <f t="shared" si="1"/>
        <v>2</v>
      </c>
      <c r="H17" s="9">
        <f t="shared" si="1"/>
        <v>1</v>
      </c>
      <c r="I17" s="9">
        <f t="shared" si="1"/>
        <v>3</v>
      </c>
      <c r="K17" s="57">
        <v>2</v>
      </c>
      <c r="L17" s="58">
        <f t="shared" si="2"/>
        <v>4</v>
      </c>
      <c r="M17" s="58">
        <f t="shared" si="0"/>
        <v>2</v>
      </c>
      <c r="N17" s="58">
        <f t="shared" si="0"/>
        <v>6</v>
      </c>
    </row>
    <row r="18" spans="1:14" x14ac:dyDescent="0.25">
      <c r="G18" s="52" t="s">
        <v>266</v>
      </c>
      <c r="H18" s="52" t="s">
        <v>249</v>
      </c>
      <c r="I18" s="52" t="s">
        <v>250</v>
      </c>
      <c r="L18" s="52" t="s">
        <v>266</v>
      </c>
      <c r="M18" s="52" t="s">
        <v>249</v>
      </c>
      <c r="N18" s="52" t="s">
        <v>250</v>
      </c>
    </row>
    <row r="19" spans="1:14" x14ac:dyDescent="0.25">
      <c r="F19" t="s">
        <v>43</v>
      </c>
      <c r="G19" s="1">
        <f>SUM(G3:G17)</f>
        <v>82.79</v>
      </c>
      <c r="H19" s="1">
        <f t="shared" ref="H19:I19" si="3">SUM(H3:H17)</f>
        <v>87.539999999999992</v>
      </c>
      <c r="I19" s="1">
        <f t="shared" si="3"/>
        <v>103.28999999999999</v>
      </c>
      <c r="K19" t="s">
        <v>43</v>
      </c>
      <c r="L19" s="1">
        <f>SUM(L3:L17)</f>
        <v>66.989999999999995</v>
      </c>
      <c r="M19" s="1">
        <f t="shared" ref="M19:N19" si="4">SUM(M3:M17)</f>
        <v>66.19</v>
      </c>
      <c r="N19" s="1">
        <f t="shared" si="4"/>
        <v>85.139999999999986</v>
      </c>
    </row>
  </sheetData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Payroll</vt:lpstr>
      <vt:lpstr>Gradebook</vt:lpstr>
      <vt:lpstr>Decision Maker</vt:lpstr>
      <vt:lpstr>Sales Report</vt:lpstr>
      <vt:lpstr>Sales Report Pivot Table</vt:lpstr>
      <vt:lpstr>Car Inventory</vt:lpstr>
      <vt:lpstr>Car Inventory Pivot Table</vt:lpstr>
      <vt:lpstr>Problem Solving 1</vt:lpstr>
      <vt:lpstr>Problem Solving 2</vt:lpstr>
      <vt:lpstr>Problem Solving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Klenn Andrew Dungaran</dc:creator>
  <cp:lastModifiedBy>John Klenn Andrew Dungaran</cp:lastModifiedBy>
  <dcterms:created xsi:type="dcterms:W3CDTF">2024-03-19T01:40:43Z</dcterms:created>
  <dcterms:modified xsi:type="dcterms:W3CDTF">2024-03-19T05:01:49Z</dcterms:modified>
</cp:coreProperties>
</file>