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 - Skillovilla\1 Training\Section 1 Excel\Assignment\Assignment 2\"/>
    </mc:Choice>
  </mc:AlternateContent>
  <xr:revisionPtr revIDLastSave="0" documentId="13_ncr:1_{660DA3F2-E6B7-43C0-8650-C059C30E6A2C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Staff" sheetId="1" r:id="rId1"/>
    <sheet name="instruction" sheetId="2" r:id="rId2"/>
    <sheet name="Pivot View" sheetId="11" r:id="rId3"/>
    <sheet name="Pivot" sheetId="13" r:id="rId4"/>
    <sheet name="Sales Data" sheetId="4" r:id="rId5"/>
    <sheet name="View 1 (cell ranges)" sheetId="5" r:id="rId6"/>
    <sheet name="View 2 (named Ranges)" sheetId="6" r:id="rId7"/>
    <sheet name="Data validation Sheet" sheetId="15" r:id="rId8"/>
    <sheet name="Data Validation List" sheetId="17" r:id="rId9"/>
    <sheet name="Data Validation Instruction" sheetId="7" r:id="rId10"/>
  </sheets>
  <definedNames>
    <definedName name="_xlnm._FilterDatabase" localSheetId="4" hidden="1">'Sales Data'!$A$1:$Z$1040</definedName>
    <definedName name="_xlnm._FilterDatabase" localSheetId="0" hidden="1">Staff!$A$3:$V$38</definedName>
    <definedName name="Account_Manager" localSheetId="7">Table2[Account Manager]</definedName>
    <definedName name="Account_Manager">'Sales Data'!$I$2:$I$1040</definedName>
    <definedName name="Address">'Sales Data'!$E$2:$E$1040</definedName>
    <definedName name="City">'Sales Data'!$F$2:$F$1040</definedName>
    <definedName name="CityList" localSheetId="7">Table7[City]</definedName>
    <definedName name="Cost_Price">'Sales Data'!$O$2:$O$1040</definedName>
    <definedName name="Customer_Name">'Sales Data'!$D$2:$D$1040</definedName>
    <definedName name="Customer_Payable">'Sales Data'!$Z$2:$Z$1040</definedName>
    <definedName name="Customer_Type" localSheetId="7">Table1[Customer Type]</definedName>
    <definedName name="Customer_Type">'Sales Data'!$H$2:$H$1040</definedName>
    <definedName name="Disc">'Sales Data'!$W$2:$W$1040</definedName>
    <definedName name="Discount">'Sales Data'!$X$2:$X$1040</definedName>
    <definedName name="Order_Date">'Sales Data'!$B$2:$B$1040</definedName>
    <definedName name="Order_No" localSheetId="7">Table3[Order No]</definedName>
    <definedName name="Order_No">'Sales Data'!$A$2:$A$1040</definedName>
    <definedName name="Order_Priority" localSheetId="7">Table4[Order Priority]</definedName>
    <definedName name="Order_Priority">'Sales Data'!$J$2:$J$1040</definedName>
    <definedName name="Order_Quantity">'Sales Data'!$U$2:$U$1040</definedName>
    <definedName name="Order_Year">'Sales Data'!$C$2:$C$1040</definedName>
    <definedName name="Price_including_tax">'Sales Data'!$T$2:$T$1040</definedName>
    <definedName name="Product_Category" localSheetId="7">Table5[Product Category]</definedName>
    <definedName name="Product_Category">'Sales Data'!$K$2:$K$1040</definedName>
    <definedName name="Product_Container" localSheetId="7">Table6[Product Container]</definedName>
    <definedName name="Product_Container">'Sales Data'!$L$2:$L$1040</definedName>
    <definedName name="Profit_Margin">'Sales Data'!$Q$2:$Q$1040</definedName>
    <definedName name="Retail_Price">'Sales Data'!$P$2:$P$1040</definedName>
    <definedName name="Ship_Date">'Sales Data'!$N$2:$N$1040</definedName>
    <definedName name="Ship_Mode" localSheetId="7">Table9[Ship Mode]</definedName>
    <definedName name="Ship_Mode">'Sales Data'!$M$2:$M$1040</definedName>
    <definedName name="Shipping_Cost">'Sales Data'!$Y$2:$Y$1040</definedName>
    <definedName name="State" localSheetId="7">Table8[State]</definedName>
    <definedName name="State">'Sales Data'!$G$2:$G$1040</definedName>
    <definedName name="Sub_Total">'Sales Data'!$V$2:$V$1040</definedName>
    <definedName name="Tax">#REF!</definedName>
    <definedName name="Tax_Amount">'Sales Data'!$S$2:$S$1040</definedName>
    <definedName name="Tax_percent">'Sales Data'!$R$2:$R$1040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92" i="6" l="1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42" i="6"/>
  <c r="K43" i="6"/>
  <c r="K44" i="6"/>
  <c r="K45" i="6"/>
  <c r="K46" i="6"/>
  <c r="K47" i="6"/>
  <c r="K48" i="6"/>
  <c r="K49" i="6"/>
  <c r="K50" i="6"/>
  <c r="K51" i="6"/>
  <c r="K52" i="6"/>
  <c r="K53" i="6"/>
  <c r="K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42" i="6"/>
  <c r="I32" i="6"/>
  <c r="J32" i="6"/>
  <c r="K32" i="6"/>
  <c r="L32" i="6"/>
  <c r="M32" i="6"/>
  <c r="I33" i="6"/>
  <c r="J33" i="6"/>
  <c r="K33" i="6"/>
  <c r="L33" i="6"/>
  <c r="M33" i="6"/>
  <c r="J31" i="6"/>
  <c r="K31" i="6"/>
  <c r="L31" i="6"/>
  <c r="M31" i="6"/>
  <c r="I31" i="6"/>
  <c r="D32" i="6"/>
  <c r="E32" i="6"/>
  <c r="D33" i="6"/>
  <c r="E33" i="6"/>
  <c r="E31" i="6"/>
  <c r="D3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2" i="6"/>
  <c r="H5" i="6"/>
  <c r="H4" i="6"/>
  <c r="G5" i="6"/>
  <c r="G4" i="6"/>
  <c r="F5" i="6"/>
  <c r="F4" i="6"/>
  <c r="E5" i="6"/>
  <c r="E4" i="6"/>
  <c r="D5" i="6"/>
  <c r="D4" i="6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54" i="5"/>
  <c r="K43" i="5"/>
  <c r="L43" i="5"/>
  <c r="M43" i="5"/>
  <c r="N43" i="5"/>
  <c r="O43" i="5"/>
  <c r="P43" i="5"/>
  <c r="K44" i="5"/>
  <c r="L44" i="5"/>
  <c r="M44" i="5"/>
  <c r="N44" i="5"/>
  <c r="O44" i="5"/>
  <c r="P44" i="5"/>
  <c r="L42" i="5"/>
  <c r="M42" i="5"/>
  <c r="N42" i="5"/>
  <c r="O42" i="5"/>
  <c r="P42" i="5"/>
  <c r="K42" i="5"/>
  <c r="K35" i="5"/>
  <c r="L35" i="5"/>
  <c r="M35" i="5"/>
  <c r="N35" i="5"/>
  <c r="O35" i="5"/>
  <c r="P35" i="5"/>
  <c r="K36" i="5"/>
  <c r="L36" i="5"/>
  <c r="M36" i="5"/>
  <c r="N36" i="5"/>
  <c r="O36" i="5"/>
  <c r="P36" i="5"/>
  <c r="K34" i="5"/>
  <c r="P34" i="5"/>
  <c r="L34" i="5"/>
  <c r="M34" i="5"/>
  <c r="N34" i="5"/>
  <c r="O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D46" i="5"/>
  <c r="E46" i="5"/>
  <c r="F46" i="5"/>
  <c r="G46" i="5"/>
  <c r="H46" i="5"/>
  <c r="D47" i="5"/>
  <c r="E47" i="5"/>
  <c r="F47" i="5"/>
  <c r="G47" i="5"/>
  <c r="H47" i="5"/>
  <c r="E34" i="5"/>
  <c r="F34" i="5"/>
  <c r="G34" i="5"/>
  <c r="H34" i="5"/>
  <c r="D34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3" i="5"/>
  <c r="K5" i="5"/>
  <c r="K6" i="5"/>
  <c r="K7" i="5"/>
  <c r="K8" i="5"/>
  <c r="K4" i="5"/>
  <c r="J5" i="5"/>
  <c r="J6" i="5"/>
  <c r="J7" i="5"/>
  <c r="J8" i="5"/>
  <c r="J4" i="5"/>
  <c r="I5" i="5"/>
  <c r="I6" i="5"/>
  <c r="I7" i="5"/>
  <c r="I8" i="5"/>
  <c r="I4" i="5"/>
  <c r="H5" i="5"/>
  <c r="H6" i="5"/>
  <c r="H7" i="5"/>
  <c r="H8" i="5"/>
  <c r="H4" i="5"/>
  <c r="F5" i="5"/>
  <c r="F6" i="5"/>
  <c r="F7" i="5"/>
  <c r="F8" i="5"/>
  <c r="F4" i="5"/>
  <c r="E5" i="5"/>
  <c r="E6" i="5"/>
  <c r="E7" i="5"/>
  <c r="E8" i="5"/>
  <c r="E4" i="5"/>
  <c r="D5" i="5"/>
  <c r="D6" i="5"/>
  <c r="D7" i="5"/>
  <c r="D8" i="5"/>
  <c r="D4" i="5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" i="1"/>
  <c r="G17" i="7" l="1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D22" i="5" l="1"/>
  <c r="D14" i="5"/>
  <c r="D19" i="5"/>
  <c r="D13" i="5"/>
  <c r="G4" i="5"/>
  <c r="D15" i="5"/>
  <c r="G5" i="5"/>
  <c r="D20" i="5"/>
  <c r="D17" i="5"/>
  <c r="G6" i="5"/>
  <c r="D26" i="5"/>
  <c r="G8" i="5"/>
  <c r="D24" i="5"/>
  <c r="D21" i="5"/>
  <c r="G7" i="5"/>
  <c r="D23" i="5"/>
  <c r="D16" i="5"/>
  <c r="D18" i="5"/>
  <c r="D25" i="5"/>
  <c r="B10" i="2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<sst xmlns="http://schemas.openxmlformats.org/spreadsheetml/2006/main" count="25421" uniqueCount="2430">
  <si>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</si>
  <si>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</si>
  <si>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</si>
  <si>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</si>
  <si>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</si>
  <si>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</si>
  <si>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</si>
  <si>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</si>
  <si>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</si>
  <si>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</si>
  <si>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</si>
  <si>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</si>
  <si>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</si>
  <si>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</si>
  <si>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</si>
  <si>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</si>
  <si>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</si>
  <si>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</si>
  <si>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</si>
  <si>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</si>
  <si>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</si>
  <si>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</si>
  <si>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</si>
  <si>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</si>
  <si>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</si>
  <si>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</si>
  <si>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</si>
  <si>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</si>
  <si>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</si>
  <si>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</si>
  <si>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</si>
  <si>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</si>
  <si>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</si>
  <si>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</si>
  <si>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</si>
  <si>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</si>
  <si>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</si>
  <si>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</si>
  <si>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</si>
  <si>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</si>
  <si>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</si>
  <si>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</si>
  <si>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</si>
  <si>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</si>
  <si>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</si>
  <si>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</si>
  <si>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</si>
  <si>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</si>
  <si>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</si>
  <si>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</si>
  <si>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</si>
  <si>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</si>
  <si>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</si>
  <si>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</si>
  <si>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</si>
  <si>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</si>
  <si>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</si>
  <si>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</si>
  <si>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</si>
  <si>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</si>
  <si>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</si>
  <si>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</si>
  <si>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</si>
  <si>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</si>
  <si>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</si>
  <si>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</si>
  <si>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</si>
  <si>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</si>
  <si>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</si>
  <si>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</si>
  <si>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</si>
  <si>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</si>
  <si>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</si>
  <si>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</si>
  <si>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</si>
  <si>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</si>
  <si>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</si>
  <si>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</si>
  <si>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</si>
  <si>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</si>
  <si>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</si>
  <si>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</si>
  <si>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</si>
  <si>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</si>
  <si>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</si>
  <si>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</si>
  <si>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</si>
  <si>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</si>
  <si>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</si>
  <si>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</si>
  <si>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</si>
  <si>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</si>
  <si>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</si>
  <si>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</si>
  <si>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</si>
  <si>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</si>
  <si>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</si>
  <si>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</si>
  <si>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</si>
  <si>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</si>
  <si>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</si>
  <si>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</si>
  <si>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</si>
  <si>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</si>
  <si>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</si>
  <si>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</si>
  <si>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</si>
  <si>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</si>
  <si>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</si>
  <si>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</si>
  <si>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</si>
  <si>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</si>
  <si>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</si>
  <si>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</si>
  <si>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</si>
  <si>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</si>
  <si>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</si>
  <si>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</si>
  <si>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</si>
  <si>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</si>
  <si>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</si>
  <si>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</si>
  <si>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</si>
  <si>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</si>
  <si>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</si>
  <si>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</si>
  <si>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</si>
  <si>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</si>
  <si>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</si>
  <si>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</si>
  <si>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</si>
  <si>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</si>
  <si>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</si>
  <si>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</si>
  <si>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</si>
  <si>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</si>
  <si>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</si>
  <si>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</si>
  <si>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</si>
  <si>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</si>
  <si>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</si>
  <si>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</si>
  <si>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</si>
  <si>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</si>
  <si>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</si>
  <si>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</si>
  <si>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</si>
  <si>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</si>
  <si>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</si>
  <si>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</si>
  <si>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</si>
  <si>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</si>
  <si>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</si>
  <si>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</si>
  <si>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</si>
  <si>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</si>
  <si>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</si>
  <si>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</si>
  <si>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</si>
  <si>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</si>
  <si>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</si>
  <si>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</si>
  <si>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</si>
  <si>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</si>
  <si>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</si>
  <si>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</si>
  <si>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</si>
  <si>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</si>
  <si>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</si>
  <si>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</si>
  <si>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</si>
  <si>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</si>
  <si>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</si>
  <si>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</si>
  <si>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</si>
  <si>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</si>
  <si>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</si>
  <si>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</si>
  <si>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</si>
  <si>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</si>
  <si>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</si>
  <si>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</si>
  <si>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</si>
  <si>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</si>
  <si>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</si>
  <si>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</si>
  <si>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</si>
  <si>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</si>
  <si>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</si>
  <si>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</si>
  <si>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</si>
  <si>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</si>
  <si>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</si>
  <si>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</si>
  <si>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</si>
  <si>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</si>
  <si>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</si>
  <si>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</si>
  <si>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</si>
  <si>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</si>
  <si>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</si>
  <si>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</si>
  <si>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</si>
  <si>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</si>
  <si>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</si>
  <si>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</si>
  <si>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</si>
  <si>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</si>
  <si>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</si>
  <si>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</si>
  <si>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</si>
  <si>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</si>
  <si>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</si>
  <si>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</si>
  <si>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</si>
  <si>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</si>
  <si>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</si>
  <si>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</si>
  <si>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</si>
  <si>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</si>
  <si>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</si>
  <si>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</si>
  <si>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</si>
  <si>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</si>
  <si>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</si>
  <si>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</si>
  <si>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</si>
  <si>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</si>
  <si>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</si>
  <si>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</si>
  <si>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</si>
  <si>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</si>
  <si>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</si>
  <si>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</si>
  <si>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</si>
  <si>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</si>
  <si>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</si>
  <si>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</si>
  <si>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</si>
  <si>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</si>
  <si>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</si>
  <si>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</si>
  <si>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</si>
  <si>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</si>
  <si>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</si>
  <si>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</si>
  <si>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</si>
  <si>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</si>
  <si>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</si>
  <si>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</si>
  <si>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</si>
  <si>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</si>
  <si>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</si>
  <si>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</si>
  <si>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</si>
  <si>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</si>
  <si>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</si>
  <si>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</si>
  <si>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</si>
  <si>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</si>
  <si>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</si>
  <si>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</si>
  <si>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</si>
  <si>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</si>
  <si>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</si>
  <si>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</si>
  <si>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</si>
  <si>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</si>
  <si>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</si>
  <si>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</si>
  <si>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</si>
  <si>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</si>
  <si>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</si>
  <si>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</si>
  <si>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</si>
  <si>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</si>
  <si>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</si>
  <si>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</si>
  <si>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</si>
  <si>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</si>
  <si>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</si>
  <si>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</si>
  <si>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</si>
  <si>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</si>
  <si>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</si>
  <si>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</si>
  <si>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</si>
  <si>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</si>
  <si>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</si>
  <si>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</si>
  <si>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</si>
  <si>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</si>
  <si>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</si>
  <si>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</si>
  <si>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</si>
  <si>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</si>
  <si>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</si>
  <si>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</si>
  <si>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</si>
  <si>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</si>
  <si>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</si>
  <si>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</si>
  <si>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</si>
  <si>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</si>
  <si>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</si>
  <si>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</si>
  <si>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</si>
  <si>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</si>
  <si>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</si>
  <si>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</si>
  <si>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</si>
  <si>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</si>
  <si>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</si>
  <si>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</si>
  <si>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</si>
  <si>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</si>
  <si>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</si>
  <si>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</si>
  <si>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</si>
  <si>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</si>
  <si>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</si>
  <si>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</si>
  <si>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</si>
  <si>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</si>
  <si>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</si>
  <si>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</si>
  <si>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</si>
  <si>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</si>
  <si>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</si>
  <si>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</si>
  <si>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</si>
  <si>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</si>
  <si>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</si>
  <si>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</si>
  <si>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</si>
  <si>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</si>
  <si>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</si>
  <si>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</si>
  <si>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</si>
  <si>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</si>
  <si>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</si>
  <si>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</si>
  <si>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</si>
  <si>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</si>
  <si>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</si>
  <si>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</si>
  <si>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</si>
  <si>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</si>
  <si>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</si>
  <si>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</si>
  <si>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</si>
  <si>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</si>
  <si>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</si>
  <si>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</si>
  <si>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</si>
  <si>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</si>
  <si>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</si>
  <si>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</si>
  <si>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</si>
  <si>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</si>
  <si>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</si>
  <si>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</si>
  <si>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</si>
  <si>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</si>
  <si>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</si>
  <si>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</si>
  <si>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</si>
  <si>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</si>
  <si>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</si>
  <si>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</si>
  <si>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</si>
  <si>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</si>
  <si>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</si>
  <si>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</si>
  <si>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</si>
  <si>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</si>
  <si>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</si>
  <si>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</si>
  <si>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</si>
  <si>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</si>
  <si>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</si>
  <si>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</si>
  <si>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</si>
  <si>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</si>
  <si>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</si>
  <si>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</si>
  <si>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</si>
  <si>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</si>
  <si>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</si>
  <si>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</si>
  <si>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</si>
  <si>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</si>
  <si>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</si>
  <si>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</si>
  <si>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</si>
  <si>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</si>
  <si>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</si>
  <si>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</si>
  <si>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</si>
  <si>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</si>
  <si>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</si>
  <si>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</si>
  <si>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</si>
  <si>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</si>
  <si>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</si>
  <si>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</si>
  <si>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</si>
  <si>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</si>
  <si>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</si>
  <si>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</si>
  <si>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</si>
  <si>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</si>
  <si>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</si>
  <si>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</si>
  <si>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</si>
  <si>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</si>
  <si>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</si>
  <si>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</si>
  <si>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</si>
  <si>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</si>
  <si>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</si>
  <si>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</si>
  <si>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</si>
  <si>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</si>
  <si>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</si>
  <si>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</si>
  <si>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</si>
  <si>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</si>
  <si>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</si>
  <si>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</si>
  <si>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</si>
  <si>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</si>
  <si>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</si>
  <si>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</si>
  <si>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</si>
  <si>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</si>
  <si>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</si>
  <si>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</si>
  <si>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</si>
  <si>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</si>
  <si>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</si>
  <si>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</si>
  <si>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</si>
  <si>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</si>
  <si>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</si>
  <si>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</si>
  <si>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</si>
  <si>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</si>
  <si>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</si>
  <si>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</si>
  <si>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</si>
  <si>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</si>
  <si>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</si>
  <si>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</si>
  <si>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</si>
  <si>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</si>
  <si>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</si>
  <si>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</si>
  <si>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</si>
  <si>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</si>
  <si>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</si>
  <si>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</si>
  <si>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</si>
  <si>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</si>
  <si>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</si>
  <si>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</si>
  <si>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</si>
  <si>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</si>
  <si>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</si>
  <si>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</si>
  <si>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</si>
  <si>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</si>
  <si>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</si>
  <si>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</si>
  <si>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</si>
  <si>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</si>
  <si>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</si>
  <si>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</si>
  <si>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</si>
  <si>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</si>
  <si>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</si>
  <si>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</si>
  <si>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</si>
  <si>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</si>
  <si>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</si>
  <si>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</si>
  <si>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</si>
  <si>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</si>
  <si>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</si>
  <si>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</si>
  <si>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</si>
  <si>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</si>
  <si>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</si>
  <si>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</si>
  <si>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</si>
  <si>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</si>
  <si>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</si>
  <si>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</si>
  <si>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</si>
  <si>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</si>
  <si>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</si>
  <si>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</si>
  <si>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</si>
  <si>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</si>
  <si>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</si>
  <si>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</si>
  <si>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</si>
  <si>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</si>
  <si>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</si>
  <si>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</si>
  <si>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</si>
  <si>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</si>
  <si>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</si>
  <si>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</si>
  <si>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</si>
  <si>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</si>
  <si>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</si>
  <si>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</si>
  <si>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</si>
  <si>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</si>
  <si>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</si>
  <si>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</si>
  <si>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</si>
  <si>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</si>
  <si>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</si>
  <si>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</si>
  <si>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</si>
  <si>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</si>
  <si>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</si>
  <si>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</si>
  <si>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</si>
  <si>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</si>
  <si>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</si>
  <si>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</si>
  <si>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</si>
  <si>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</si>
  <si>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</si>
  <si>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</si>
  <si>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</si>
  <si>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</si>
  <si>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</si>
  <si>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</si>
  <si>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</si>
  <si>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</si>
  <si>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</si>
  <si>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</si>
  <si>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</si>
  <si>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</si>
  <si>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</si>
  <si>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</si>
  <si>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</si>
  <si>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</si>
  <si>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</si>
  <si>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</si>
  <si>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</si>
  <si>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</si>
  <si>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</si>
  <si>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</si>
  <si>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</si>
  <si>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</si>
  <si>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</si>
  <si>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</si>
  <si>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</si>
  <si>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</si>
  <si>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</si>
  <si>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</si>
  <si>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</si>
  <si>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</si>
  <si>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</si>
  <si>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</si>
  <si>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</si>
  <si>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</si>
  <si>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</si>
  <si>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</si>
  <si>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</si>
  <si>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</si>
  <si>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</si>
  <si>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</si>
  <si>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</si>
  <si>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</si>
  <si>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</si>
  <si>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</si>
  <si>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</si>
  <si>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</si>
  <si>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</si>
  <si>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</si>
  <si>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</si>
  <si>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</si>
  <si>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</si>
  <si>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</si>
  <si>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</si>
  <si>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</si>
  <si>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</si>
  <si>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</si>
  <si>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</si>
  <si>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</si>
  <si>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</si>
  <si>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</si>
  <si>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</si>
  <si>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</si>
  <si>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</si>
  <si>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</si>
  <si>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</si>
  <si>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</si>
  <si>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</si>
  <si>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</si>
  <si>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</si>
  <si>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</si>
  <si>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</si>
  <si>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</si>
  <si>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</si>
  <si>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</si>
  <si>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</si>
  <si>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</si>
  <si>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</si>
  <si>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</si>
  <si>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</si>
  <si>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</si>
  <si>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</si>
  <si>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</si>
  <si>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</si>
  <si>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</si>
  <si>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</si>
  <si>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</si>
  <si>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</si>
  <si>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</si>
  <si>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</si>
  <si>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</si>
  <si>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</si>
  <si>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</si>
  <si>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</si>
  <si>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</si>
  <si>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</si>
  <si>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</si>
  <si>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</si>
  <si>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</si>
  <si>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</si>
  <si>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</si>
  <si>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</si>
  <si>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</si>
  <si>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</si>
  <si>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</si>
  <si>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</si>
  <si>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</si>
  <si>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</si>
  <si>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</si>
  <si>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</si>
  <si>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</si>
  <si>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</si>
  <si>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</si>
  <si>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</si>
  <si>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</si>
  <si>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</si>
  <si>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</si>
  <si>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</si>
  <si>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</si>
  <si>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</si>
  <si>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</si>
  <si>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</si>
  <si>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</si>
  <si>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</si>
  <si>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</si>
  <si>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</si>
  <si>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</si>
  <si>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</si>
  <si>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</si>
  <si>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</si>
  <si>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</si>
  <si>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</si>
  <si>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</si>
  <si>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</si>
  <si>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</si>
  <si>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</si>
  <si>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</si>
  <si>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</si>
  <si>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</si>
  <si>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</si>
  <si>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</si>
  <si>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</si>
  <si>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</si>
  <si>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</si>
  <si>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</si>
  <si>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</si>
  <si>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</si>
  <si>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</si>
  <si>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</si>
  <si>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</si>
  <si>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</si>
  <si>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</si>
  <si>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</si>
  <si>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</si>
  <si>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</si>
  <si>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</si>
  <si>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</si>
  <si>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</si>
  <si>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</si>
  <si>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</si>
  <si>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</si>
  <si>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</si>
  <si>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</si>
  <si>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</si>
  <si>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</si>
  <si>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</si>
  <si>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</si>
  <si>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</si>
  <si>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</si>
  <si>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</si>
  <si>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</si>
  <si>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</si>
  <si>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</si>
  <si>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</si>
  <si>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</si>
  <si>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</si>
  <si>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</si>
  <si>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</si>
  <si>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</si>
  <si>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</si>
  <si>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</si>
  <si>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</si>
  <si>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</si>
  <si>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</si>
  <si>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</si>
  <si>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</si>
  <si>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</si>
  <si>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</si>
  <si>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</si>
  <si>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</si>
  <si>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</si>
  <si>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</si>
  <si>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</si>
  <si>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</si>
  <si>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</si>
  <si>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</si>
  <si>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</si>
  <si>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</si>
  <si>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</si>
  <si>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</si>
  <si>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</si>
  <si>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</si>
  <si>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</si>
  <si>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</si>
  <si>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</si>
  <si>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</si>
  <si>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</si>
  <si>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</si>
  <si>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</si>
  <si>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</si>
  <si>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</si>
  <si>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</si>
  <si>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</si>
  <si>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</si>
  <si>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</si>
  <si>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</si>
  <si>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</si>
  <si>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</si>
  <si>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</si>
  <si>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</si>
  <si>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</si>
  <si>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</si>
  <si>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</si>
  <si>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</si>
  <si>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</si>
  <si>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</si>
  <si>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</si>
  <si>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</si>
  <si>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</si>
  <si>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</si>
  <si>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</si>
  <si>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</si>
  <si>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</si>
  <si>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</si>
  <si>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</si>
  <si>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</si>
  <si>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</si>
  <si>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</si>
  <si>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</si>
  <si>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</si>
  <si>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</si>
  <si>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</si>
  <si>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</si>
  <si>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</si>
  <si>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</si>
  <si>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</si>
  <si>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</si>
  <si>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</si>
  <si>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</si>
  <si>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</si>
  <si>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</si>
  <si>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</si>
  <si>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</si>
  <si>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</si>
  <si>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</si>
  <si>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</si>
  <si>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</si>
  <si>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</si>
  <si>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</si>
  <si>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</si>
  <si>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</si>
  <si>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</si>
  <si>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</si>
  <si>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</si>
  <si>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</si>
  <si>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</si>
  <si>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</si>
  <si>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</si>
  <si>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</si>
  <si>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</si>
  <si>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</si>
  <si>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</si>
  <si>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</si>
  <si>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</si>
  <si>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</si>
  <si>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</si>
  <si>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</si>
  <si>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</si>
  <si>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</si>
  <si>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</si>
  <si>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</si>
  <si>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</si>
  <si>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</si>
  <si>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</si>
  <si>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</si>
  <si>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</si>
  <si>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</si>
  <si>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</si>
  <si>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</si>
  <si>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</si>
  <si>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</si>
  <si>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</si>
  <si>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</si>
  <si>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</si>
  <si>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</si>
  <si>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</si>
  <si>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</si>
  <si>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</si>
  <si>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</si>
  <si>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</si>
  <si>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</si>
  <si>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</si>
  <si>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</si>
  <si>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</si>
  <si>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</si>
  <si>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</si>
  <si>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</si>
  <si>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</si>
  <si>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</si>
  <si>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</si>
  <si>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</si>
  <si>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</si>
  <si>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</si>
  <si>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</si>
  <si>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</si>
  <si>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</si>
  <si>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</si>
  <si>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</si>
  <si>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</si>
  <si>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</si>
  <si>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</si>
  <si>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</si>
  <si>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</si>
  <si>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</si>
  <si>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</si>
  <si>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</si>
  <si>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</si>
  <si>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</si>
  <si>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</si>
  <si>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</si>
  <si>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</si>
  <si>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</si>
  <si>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</si>
  <si>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</si>
  <si>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</si>
  <si>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</si>
  <si>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</si>
  <si>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</si>
  <si>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</si>
  <si>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</si>
  <si>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</si>
  <si>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</si>
  <si>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</si>
  <si>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</si>
  <si>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</si>
  <si>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</si>
  <si>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</si>
  <si>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</si>
  <si>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</si>
  <si>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</si>
  <si>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</si>
  <si>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</si>
  <si>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</si>
  <si>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</si>
  <si>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</si>
  <si>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</si>
  <si>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</si>
  <si>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</si>
  <si>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</si>
  <si>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</si>
  <si>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</si>
  <si>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</si>
  <si>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</si>
  <si>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</si>
  <si>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</si>
  <si>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</si>
  <si>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</si>
  <si>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</si>
  <si>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</si>
  <si>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</si>
  <si>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</si>
  <si>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</si>
  <si>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</si>
  <si>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</si>
  <si>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</si>
  <si>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</si>
  <si>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</si>
  <si>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</si>
  <si>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</si>
  <si>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</si>
  <si>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</si>
  <si>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</si>
  <si>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</si>
  <si>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</si>
  <si>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</si>
  <si>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</si>
  <si>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</si>
  <si>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</si>
  <si>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</si>
  <si>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</si>
  <si>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</si>
  <si>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</si>
  <si>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</si>
  <si>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</si>
  <si>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</si>
  <si>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</si>
  <si>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</si>
  <si>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</si>
  <si>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</si>
  <si>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</si>
  <si>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</si>
  <si>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</si>
  <si>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</si>
  <si>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</si>
  <si>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</si>
  <si>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</si>
  <si>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</si>
  <si>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</si>
  <si>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</si>
  <si>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</si>
  <si>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</si>
  <si>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</si>
  <si>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</si>
  <si>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</si>
  <si>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</si>
  <si>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</si>
  <si>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</si>
  <si>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</si>
  <si>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</si>
  <si>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</si>
  <si>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</si>
  <si>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</si>
  <si>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</si>
  <si>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</si>
  <si>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</si>
  <si>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</si>
  <si>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</si>
  <si>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</si>
  <si>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</si>
  <si>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</si>
  <si>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</si>
  <si>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</si>
  <si>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</si>
  <si>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</si>
  <si>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</si>
  <si>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</si>
  <si>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</si>
  <si>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</si>
  <si>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</si>
  <si>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</si>
  <si>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</si>
  <si>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</si>
  <si>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</si>
  <si>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</si>
  <si>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</si>
  <si>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</si>
  <si>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</si>
  <si>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</si>
  <si>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</si>
  <si>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</si>
  <si>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</si>
  <si>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</si>
  <si>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</si>
  <si>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</si>
  <si>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</si>
  <si>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</si>
  <si>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</si>
  <si>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</si>
  <si>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</si>
  <si>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</si>
  <si>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</si>
  <si>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</si>
  <si>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</si>
  <si>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</si>
  <si>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</si>
  <si>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</si>
  <si>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</si>
  <si>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</si>
  <si>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</si>
  <si>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</si>
  <si>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</si>
  <si>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</si>
  <si>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</si>
  <si>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</si>
  <si>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</si>
  <si>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</si>
  <si>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</si>
  <si>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</si>
  <si>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</si>
  <si>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</si>
  <si>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</si>
  <si>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</si>
  <si>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</si>
  <si>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</si>
  <si>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</si>
  <si>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</si>
  <si>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</si>
  <si>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</si>
  <si>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</si>
  <si>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</si>
  <si>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</si>
  <si>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</si>
  <si>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</si>
  <si>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</si>
  <si>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</si>
  <si>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</si>
  <si>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</si>
  <si>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</si>
  <si>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</si>
  <si>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</si>
  <si>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</si>
  <si>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</si>
  <si>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</si>
  <si>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</si>
  <si>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</si>
  <si>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</si>
  <si>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</si>
  <si>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</si>
  <si>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</si>
  <si>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</si>
  <si>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</si>
  <si>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</si>
  <si>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</si>
  <si>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</si>
  <si>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</si>
  <si>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</si>
  <si>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</si>
  <si>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</si>
  <si>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</si>
  <si>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</si>
  <si>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</si>
  <si>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</si>
  <si>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</si>
  <si>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</si>
  <si>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</si>
  <si>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</si>
  <si>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</si>
  <si>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</si>
  <si>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</si>
  <si>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</si>
  <si>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</si>
  <si>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</si>
  <si>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</si>
  <si>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</si>
  <si>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</si>
  <si>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</si>
  <si>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</si>
  <si>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</si>
  <si>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</si>
  <si>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</si>
  <si>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</si>
  <si>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</si>
  <si>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</si>
  <si>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</si>
  <si>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</si>
  <si>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</si>
  <si>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</si>
  <si>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</si>
  <si>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</si>
  <si>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</si>
  <si>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</si>
  <si>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</si>
  <si>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</si>
  <si>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</si>
  <si>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</si>
  <si>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</si>
  <si>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</si>
  <si>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</si>
  <si>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</si>
  <si>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</si>
  <si>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</si>
  <si>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</si>
  <si>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</si>
  <si>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</si>
  <si>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</si>
  <si>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</si>
  <si>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</si>
  <si>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</si>
  <si>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</si>
  <si>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</si>
  <si>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</si>
  <si>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</si>
  <si>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</si>
  <si>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</si>
  <si>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</si>
  <si>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</si>
  <si>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</si>
  <si>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</si>
  <si>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</si>
  <si>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</si>
  <si>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</si>
  <si>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</si>
  <si>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</si>
  <si>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</si>
  <si>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</si>
  <si>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</si>
  <si>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</si>
  <si>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</si>
  <si>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</si>
  <si>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</si>
  <si>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</si>
  <si>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</si>
  <si>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</si>
  <si>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</si>
  <si>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</si>
  <si>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</si>
  <si>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</si>
  <si>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</si>
  <si>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</si>
  <si>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</si>
  <si>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</si>
  <si>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</si>
  <si>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</si>
  <si>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</si>
  <si>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</si>
  <si>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</si>
  <si>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</si>
  <si>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</si>
  <si>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</si>
  <si>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</si>
  <si>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</si>
  <si>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</si>
  <si>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</si>
  <si>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</si>
  <si>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</si>
  <si>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</si>
  <si>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</si>
  <si>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</si>
  <si>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</si>
  <si>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</si>
  <si>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</si>
  <si>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</si>
  <si>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</si>
  <si>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</si>
  <si>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</si>
  <si>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</si>
  <si>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</si>
  <si>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</si>
  <si>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</si>
  <si>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</si>
  <si>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</si>
  <si>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</si>
  <si>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</si>
  <si>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</si>
  <si>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</si>
  <si>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</si>
  <si>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</si>
  <si>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</si>
  <si>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</si>
  <si>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</si>
  <si>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</si>
  <si>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</si>
  <si>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</si>
  <si>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</si>
  <si>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</si>
  <si>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</si>
  <si>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</si>
  <si>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</si>
  <si>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</si>
  <si>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</si>
  <si>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</si>
  <si>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</si>
  <si>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</si>
  <si>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</si>
  <si>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</si>
  <si>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</si>
  <si>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</si>
  <si>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</si>
  <si>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</si>
  <si>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</si>
  <si>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</si>
  <si>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</si>
  <si>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</si>
  <si>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</si>
  <si>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</si>
  <si>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</si>
  <si>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</si>
  <si>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</si>
  <si>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</si>
  <si>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</si>
  <si>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</si>
  <si>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</si>
  <si>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</si>
  <si>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</si>
  <si>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</si>
  <si>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</si>
  <si>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</si>
  <si>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</si>
  <si>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</si>
  <si>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</si>
  <si>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</si>
  <si>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</si>
  <si>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</si>
  <si>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</si>
  <si>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</si>
  <si>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</si>
  <si>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</si>
  <si>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</si>
  <si>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</si>
  <si>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</si>
  <si>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</si>
  <si>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</si>
  <si>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</si>
  <si>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</si>
  <si>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</si>
  <si>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</si>
  <si>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</si>
  <si>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</si>
  <si>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</si>
  <si>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</si>
  <si>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</si>
  <si>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</si>
  <si>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</si>
  <si>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</si>
  <si>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</si>
  <si>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</si>
  <si>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</si>
  <si>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</si>
  <si>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</si>
  <si>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</si>
  <si>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</si>
  <si>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</si>
  <si>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</si>
  <si>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</si>
  <si>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</si>
  <si>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</si>
  <si>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</si>
  <si>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</si>
  <si>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</si>
  <si>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</si>
  <si>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</si>
  <si>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</si>
  <si>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</si>
  <si>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</si>
  <si>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</si>
  <si>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</si>
  <si>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</si>
  <si>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</si>
  <si>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</si>
  <si>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</si>
  <si>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</si>
  <si>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</si>
  <si>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</si>
  <si>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</si>
  <si>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</si>
  <si>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</si>
  <si>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</si>
  <si>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</si>
  <si>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</si>
  <si>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</si>
  <si>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</si>
  <si>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</si>
  <si>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</si>
  <si>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</si>
  <si>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</si>
  <si>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</si>
  <si>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</si>
  <si>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</si>
  <si>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</si>
  <si>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</si>
  <si>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</si>
  <si>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</si>
  <si>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</si>
  <si>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</si>
  <si>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</si>
  <si>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</si>
  <si>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</si>
  <si>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</si>
  <si>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</si>
  <si>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</si>
  <si>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</si>
  <si>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</si>
  <si>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</si>
  <si>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</si>
  <si>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</si>
  <si>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</si>
  <si>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</si>
  <si>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</si>
  <si>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</si>
  <si>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</si>
  <si>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</si>
  <si>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</si>
  <si>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</si>
  <si>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</si>
  <si>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</si>
  <si>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</si>
  <si>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</si>
  <si>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</si>
  <si>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</si>
  <si>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</si>
  <si>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</si>
  <si>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</si>
  <si>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</si>
  <si>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</si>
  <si>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</si>
  <si>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</si>
  <si>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</si>
  <si>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</si>
  <si>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</si>
  <si>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</si>
  <si>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</si>
  <si>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</si>
  <si>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</si>
  <si>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</si>
  <si>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</si>
  <si>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</si>
  <si>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</si>
  <si>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</si>
  <si>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</si>
  <si>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</si>
  <si>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</si>
  <si>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</si>
  <si>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</si>
  <si>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</si>
  <si>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</si>
  <si>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</si>
  <si>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</si>
  <si>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</si>
  <si>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</si>
  <si>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</si>
  <si>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</si>
  <si>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</si>
  <si>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</si>
  <si>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</si>
  <si>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</si>
  <si>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</si>
  <si>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</si>
  <si>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</si>
  <si>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</si>
  <si>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</si>
  <si>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</si>
  <si>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</si>
  <si>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</si>
  <si>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</si>
  <si>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</si>
  <si>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</si>
  <si>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</si>
  <si>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</si>
  <si>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</si>
  <si>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</si>
  <si>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</si>
  <si>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</si>
  <si>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</si>
  <si>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</si>
  <si>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</si>
  <si>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</si>
  <si>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</si>
  <si>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</si>
  <si>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</si>
  <si>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</si>
  <si>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</si>
  <si>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</si>
  <si>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</si>
  <si>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</si>
  <si>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</si>
  <si>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</si>
  <si>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</si>
  <si>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</si>
  <si>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</si>
  <si>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</si>
  <si>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</si>
  <si>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</si>
  <si>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</si>
  <si>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</si>
  <si>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</si>
  <si>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</si>
  <si>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</si>
  <si>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</si>
  <si>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</si>
  <si>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</si>
  <si>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</si>
  <si>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</si>
  <si>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</si>
  <si>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</si>
  <si>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</si>
  <si>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</si>
  <si>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</si>
  <si>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</si>
  <si>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</si>
  <si>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</si>
  <si>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</si>
  <si>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</si>
  <si>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</si>
  <si>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</si>
  <si>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</si>
  <si>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</si>
  <si>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</si>
  <si>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</si>
  <si>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</si>
  <si>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</si>
  <si>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</si>
  <si>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</si>
  <si>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</si>
  <si>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</si>
  <si>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</si>
  <si>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</si>
  <si>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</si>
  <si>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</si>
  <si>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</si>
  <si>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</si>
  <si>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</si>
  <si>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</si>
  <si>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</si>
  <si>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</si>
  <si>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</si>
  <si>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</si>
  <si>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</si>
  <si>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</si>
  <si>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</si>
  <si>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</si>
  <si>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</si>
  <si>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</si>
  <si>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</si>
  <si>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</si>
  <si>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</si>
  <si>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</si>
  <si>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</si>
  <si>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</si>
  <si>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</si>
  <si>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</si>
  <si>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</si>
  <si>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</si>
  <si>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</si>
  <si>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</si>
  <si>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</si>
  <si>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</si>
  <si>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</si>
  <si>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</si>
  <si>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</si>
  <si>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</si>
  <si>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</si>
  <si>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</si>
  <si>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</si>
  <si>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</si>
  <si>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</si>
  <si>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</si>
  <si>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</si>
  <si>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</si>
  <si>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</si>
  <si>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</si>
  <si>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</si>
  <si>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</si>
  <si>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</si>
  <si>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</si>
  <si>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</si>
  <si>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</si>
  <si>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</si>
  <si>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</si>
  <si>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</si>
  <si>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</si>
  <si>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</si>
  <si>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</si>
  <si>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</si>
  <si>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</si>
  <si>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</si>
  <si>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</si>
  <si>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</si>
  <si>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</si>
  <si>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</si>
  <si>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</si>
  <si>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</si>
  <si>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</si>
  <si>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</si>
  <si>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</si>
  <si>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</si>
  <si>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</si>
  <si>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</si>
  <si>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</si>
  <si>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</si>
  <si>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</si>
  <si>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</si>
  <si>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</si>
  <si>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</si>
  <si>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</si>
  <si>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</si>
  <si>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</si>
  <si>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</si>
  <si>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</si>
  <si>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</si>
  <si>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</si>
  <si>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</si>
  <si>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</si>
  <si>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</si>
  <si>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</si>
  <si>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</si>
  <si>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</si>
  <si>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</si>
  <si>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</si>
  <si>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</si>
  <si>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</si>
  <si>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</si>
  <si>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</si>
  <si>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</si>
  <si>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</si>
  <si>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</si>
  <si>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</si>
  <si>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</si>
  <si>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</si>
  <si>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</si>
  <si>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</si>
  <si>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</si>
  <si>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</si>
  <si>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</si>
  <si>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</si>
  <si>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</si>
  <si>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</si>
  <si>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</si>
  <si>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</si>
  <si>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</si>
  <si>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</si>
  <si>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</si>
  <si>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</si>
  <si>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</si>
  <si>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</si>
  <si>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</si>
  <si>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</si>
  <si>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</si>
  <si>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</si>
  <si>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</si>
  <si>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</si>
  <si>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</si>
  <si>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</si>
  <si>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</si>
  <si>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</si>
  <si>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</si>
  <si>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</si>
  <si>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</si>
  <si>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</si>
  <si>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</si>
  <si>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</si>
  <si>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</si>
  <si>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</si>
  <si>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</si>
  <si>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</si>
  <si>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</si>
  <si>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</si>
  <si>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</si>
  <si>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</si>
  <si>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</si>
  <si>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</si>
  <si>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</si>
  <si>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</si>
  <si>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</si>
  <si>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</si>
  <si>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</si>
  <si>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</si>
  <si>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</si>
  <si>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</si>
  <si>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</si>
  <si>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</si>
  <si>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</si>
  <si>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</si>
  <si>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</si>
  <si>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</si>
  <si>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</si>
  <si>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</si>
  <si>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</si>
  <si>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</si>
  <si>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</si>
  <si>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</si>
  <si>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</si>
  <si>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</si>
  <si>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</si>
  <si>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</si>
  <si>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</si>
  <si>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</si>
  <si>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</si>
  <si>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</si>
  <si>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</si>
  <si>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</si>
  <si>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</si>
  <si>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</si>
  <si>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</si>
  <si>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</si>
  <si>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</si>
  <si>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</si>
  <si>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</si>
  <si>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</si>
  <si>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</si>
  <si>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</si>
  <si>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</si>
  <si>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</si>
  <si>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</si>
  <si>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</si>
  <si>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</si>
  <si>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</si>
  <si>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</si>
  <si>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</si>
  <si>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</si>
  <si>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</si>
  <si>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</si>
  <si>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</si>
  <si>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</si>
  <si>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</si>
  <si>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</si>
  <si>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</si>
  <si>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</si>
  <si>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</si>
  <si>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</si>
  <si>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</si>
  <si>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</si>
  <si>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</si>
  <si>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</si>
  <si>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</si>
  <si>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</si>
  <si>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</si>
  <si>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</si>
  <si>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</si>
  <si>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</si>
  <si>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</si>
  <si>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</si>
  <si>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</si>
  <si>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</si>
  <si>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</si>
  <si>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</si>
  <si>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</si>
  <si>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</si>
  <si>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</si>
  <si>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</si>
  <si>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</si>
  <si>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</si>
  <si>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</si>
  <si>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</si>
  <si>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</si>
  <si>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</si>
  <si>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</si>
  <si>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</si>
  <si>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</si>
  <si>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</si>
  <si>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</si>
  <si>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</si>
  <si>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</si>
  <si>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</si>
  <si>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</si>
  <si>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</si>
  <si>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</si>
  <si>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</si>
  <si>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</si>
  <si>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</si>
  <si>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</si>
  <si>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</si>
  <si>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</si>
  <si>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</si>
  <si>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</si>
  <si>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</si>
  <si>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</si>
  <si>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</si>
  <si>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</si>
  <si>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</si>
  <si>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</si>
  <si>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</si>
  <si>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</si>
  <si>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</si>
  <si>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</si>
  <si>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</si>
  <si>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</si>
  <si>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</si>
  <si>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</si>
  <si>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</si>
  <si>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</si>
  <si>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</si>
  <si>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</si>
  <si>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</si>
  <si>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</si>
  <si>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</si>
  <si>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</si>
  <si>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</si>
  <si>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</si>
  <si>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</si>
  <si>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</si>
  <si>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</si>
  <si>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</si>
  <si>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</si>
  <si>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</si>
  <si>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</si>
  <si>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</si>
  <si>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</si>
  <si>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</si>
  <si>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</si>
  <si>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</si>
  <si>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</si>
  <si>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</si>
  <si>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</si>
  <si>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</si>
  <si>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</si>
  <si>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</si>
  <si>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</si>
  <si>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</si>
  <si>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</si>
  <si>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</si>
  <si>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</si>
  <si>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</si>
  <si>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</si>
  <si>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</si>
  <si>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</si>
  <si>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</si>
  <si>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</si>
  <si>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</si>
  <si>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</si>
  <si>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</si>
  <si>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</si>
  <si>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</si>
  <si>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</si>
  <si>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</si>
  <si>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</si>
  <si>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</si>
  <si>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</si>
  <si>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</si>
  <si>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</si>
  <si>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</si>
  <si>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</si>
  <si>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</si>
  <si>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</si>
  <si>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</si>
  <si>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</si>
  <si>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</si>
  <si>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</si>
  <si>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</si>
  <si>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</si>
  <si>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</si>
  <si>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</si>
  <si>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</si>
  <si>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</si>
  <si>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</si>
  <si>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</si>
  <si>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</si>
  <si>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</si>
  <si>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</si>
  <si>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</si>
  <si>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</si>
  <si>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</si>
  <si>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</si>
  <si>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</si>
  <si>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</si>
  <si>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</si>
  <si>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</si>
  <si>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</si>
  <si>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</si>
  <si>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</si>
  <si>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</si>
  <si>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</si>
  <si>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</si>
  <si>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</si>
  <si>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</si>
  <si>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</si>
  <si>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</si>
  <si>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</si>
  <si>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</si>
  <si>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</si>
  <si>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</si>
  <si>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</si>
  <si>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</si>
  <si>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</si>
  <si>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</si>
  <si>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</si>
  <si>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</si>
  <si>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</si>
  <si>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</si>
  <si>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</si>
  <si>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</si>
  <si>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</si>
  <si>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</si>
  <si>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</si>
  <si>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</si>
  <si>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</si>
  <si>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</si>
  <si>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</si>
  <si>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</si>
  <si>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</si>
  <si>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</si>
  <si>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</si>
  <si>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</si>
  <si>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</si>
  <si>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</si>
  <si>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</si>
  <si>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</si>
  <si>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</si>
  <si>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</si>
  <si>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</si>
  <si>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</si>
  <si>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</si>
  <si>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</si>
  <si>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</si>
  <si>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</si>
  <si>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</si>
  <si>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</si>
  <si>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</si>
  <si>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</si>
  <si>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</si>
  <si>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</si>
  <si>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</si>
  <si>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</si>
  <si>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</si>
  <si>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</si>
  <si>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</si>
  <si>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</si>
  <si>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</si>
  <si>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</si>
  <si>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</si>
  <si>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</si>
  <si>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</si>
  <si>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</si>
  <si>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</si>
  <si>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</si>
  <si>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</si>
  <si>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</si>
  <si>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</si>
  <si>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</si>
  <si>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</si>
  <si>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</si>
  <si>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</si>
  <si>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</si>
  <si>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</si>
  <si>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</si>
  <si>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</si>
  <si>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</si>
  <si>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</si>
  <si>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</si>
  <si>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</si>
  <si>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</si>
  <si>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</si>
  <si>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</si>
  <si>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</si>
  <si>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</si>
  <si>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</si>
  <si>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</si>
  <si>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</si>
  <si>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</si>
  <si>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</si>
  <si>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</si>
  <si>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</si>
  <si>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</si>
  <si>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</si>
  <si>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</si>
  <si>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</si>
  <si>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</si>
  <si>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</si>
  <si>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</si>
  <si>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</si>
  <si>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</si>
  <si>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</si>
  <si>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</si>
  <si>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</si>
  <si>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</si>
  <si>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</si>
  <si>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</si>
  <si>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</si>
  <si>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</si>
  <si>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</si>
  <si>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</si>
  <si>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</si>
  <si>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</si>
  <si>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</si>
  <si>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</si>
  <si>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</si>
  <si>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</si>
  <si>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</si>
  <si>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</si>
  <si>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</si>
  <si>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</si>
  <si>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</si>
  <si>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</si>
  <si>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</si>
  <si>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</si>
  <si>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</si>
  <si>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</si>
  <si>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</si>
  <si>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</si>
  <si>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</si>
  <si>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</si>
  <si>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</si>
  <si>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</si>
  <si>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</si>
  <si>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</si>
  <si>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</si>
  <si>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</si>
  <si>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</si>
  <si>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</si>
  <si>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</si>
  <si>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</si>
  <si>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</si>
  <si>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</si>
  <si>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</si>
  <si>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</si>
  <si>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</si>
  <si>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</si>
  <si>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</si>
  <si>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</si>
  <si>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</si>
  <si>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</si>
  <si>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</si>
  <si>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</si>
  <si>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</si>
  <si>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</si>
  <si>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</si>
  <si>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</si>
  <si>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</si>
  <si>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</si>
  <si>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</si>
  <si>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</si>
  <si>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</si>
  <si>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</si>
  <si>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</si>
  <si>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</si>
  <si>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</si>
  <si>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</si>
  <si>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</si>
  <si>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</si>
  <si>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</si>
  <si>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</si>
  <si>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</si>
  <si>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</si>
  <si>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</si>
  <si>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</si>
  <si>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</si>
  <si>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</si>
  <si>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</si>
  <si>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</si>
  <si>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</si>
  <si>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</si>
  <si>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</si>
  <si>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</si>
  <si>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</si>
  <si>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</si>
  <si>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</si>
  <si>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</si>
  <si>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</si>
  <si>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</si>
  <si>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</si>
  <si>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</si>
  <si>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</si>
  <si>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</si>
  <si>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</si>
  <si>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</si>
  <si>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</si>
  <si>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</si>
  <si>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</si>
  <si>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</si>
  <si>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</si>
  <si>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</si>
  <si>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</si>
  <si>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</si>
  <si>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</si>
  <si>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</si>
  <si>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</si>
  <si>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</si>
  <si>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</si>
  <si>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</si>
  <si>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</si>
  <si>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</si>
  <si>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</si>
  <si>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</si>
  <si>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</si>
  <si>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</si>
  <si>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</si>
  <si>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</si>
  <si>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</si>
  <si>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</si>
  <si>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</si>
  <si>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</si>
  <si>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</si>
  <si>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</si>
  <si>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</si>
  <si>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</si>
  <si>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</si>
  <si>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</si>
  <si>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</si>
  <si>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</si>
  <si>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</si>
  <si>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</si>
  <si>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</si>
  <si>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</si>
  <si>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</si>
  <si>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</si>
  <si>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</si>
  <si>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</si>
  <si>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</si>
  <si>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</si>
  <si>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</si>
  <si>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</si>
  <si>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</si>
  <si>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</si>
  <si>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</si>
  <si>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</si>
  <si>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</si>
  <si>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</si>
  <si>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</si>
  <si>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</si>
  <si>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</si>
  <si>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</si>
  <si>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</si>
  <si>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</si>
  <si>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</si>
  <si>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</si>
  <si>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</si>
  <si>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</si>
  <si>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</si>
  <si>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</si>
  <si>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</si>
  <si>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</si>
  <si>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</si>
  <si>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</si>
  <si>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</si>
  <si>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</si>
  <si>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</si>
  <si>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</si>
  <si>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</si>
  <si>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</si>
  <si>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</si>
  <si>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</si>
  <si>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</si>
  <si>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</si>
  <si>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</si>
  <si>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</si>
  <si>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</si>
  <si>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</si>
  <si>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</si>
  <si>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</si>
  <si>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</si>
  <si>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</si>
  <si>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</si>
  <si>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</si>
  <si>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</si>
  <si>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</si>
  <si>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</si>
  <si>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</si>
  <si>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</si>
  <si>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</si>
  <si>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</si>
  <si>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</si>
  <si>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</si>
  <si>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</si>
  <si>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</si>
  <si>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</si>
  <si>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</si>
  <si>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</si>
  <si>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</si>
  <si>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</si>
  <si>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</si>
  <si>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</si>
  <si>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</si>
  <si>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</si>
  <si>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</si>
  <si>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</si>
  <si>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</si>
  <si>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</si>
  <si>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</si>
  <si>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</si>
  <si>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</si>
  <si>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</si>
  <si>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</si>
  <si>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</si>
  <si>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</si>
  <si>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</si>
  <si>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</si>
  <si>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</si>
  <si>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</si>
  <si>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</si>
  <si>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</si>
  <si>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</si>
  <si>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</si>
  <si>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</si>
  <si>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</si>
  <si>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</si>
  <si>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</si>
  <si>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</si>
  <si>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</si>
  <si>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</si>
  <si>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</si>
  <si>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</si>
  <si>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</si>
  <si>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</si>
  <si>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</si>
  <si>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</si>
  <si>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</si>
  <si>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</si>
  <si>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</si>
  <si>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</si>
  <si>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</si>
  <si>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</si>
  <si>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</si>
  <si>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</si>
  <si>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</si>
  <si>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</si>
  <si>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</si>
  <si>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</si>
  <si>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</si>
  <si>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</si>
  <si>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</si>
  <si>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</si>
  <si>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</si>
  <si>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</si>
  <si>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</si>
  <si>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</si>
  <si>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</si>
  <si>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</si>
  <si>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</si>
  <si>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</si>
  <si>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</si>
  <si>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</si>
  <si>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</si>
  <si>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</si>
  <si>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</si>
  <si>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</si>
  <si>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</si>
  <si>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</si>
  <si>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</si>
  <si>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</si>
  <si>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</si>
  <si>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</si>
  <si>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</si>
  <si>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</si>
  <si>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</si>
  <si>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</si>
  <si>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</si>
  <si>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</si>
  <si>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</si>
  <si>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</si>
  <si>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</si>
  <si>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</si>
  <si>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</si>
  <si>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</si>
  <si>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</si>
  <si>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</si>
  <si>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</si>
  <si>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</si>
  <si>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</si>
  <si>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</si>
  <si>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</si>
  <si>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</si>
  <si>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</si>
  <si>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</si>
  <si>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</si>
  <si>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</si>
  <si>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</si>
  <si>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</si>
  <si>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</si>
  <si>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</si>
  <si>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</si>
  <si>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</si>
  <si>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</si>
  <si>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</si>
  <si>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</si>
  <si>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</si>
  <si>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</si>
  <si>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</si>
  <si>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</si>
  <si>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</si>
  <si>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</si>
  <si>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</si>
  <si>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</si>
  <si>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</si>
  <si>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</si>
  <si>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</si>
  <si>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</si>
  <si>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</si>
  <si>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</si>
  <si>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</si>
  <si>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</si>
  <si>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</si>
  <si>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</si>
  <si>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</si>
  <si>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</si>
  <si>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</si>
  <si>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</si>
  <si>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</si>
  <si>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</si>
  <si>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</si>
  <si>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</si>
  <si>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</si>
  <si>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</si>
  <si>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</si>
  <si>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</si>
  <si>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</si>
  <si>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</si>
  <si>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</si>
  <si>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</si>
  <si>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</si>
  <si>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</si>
  <si>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</si>
  <si>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</si>
  <si>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</si>
  <si>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</si>
  <si>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</si>
  <si>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</si>
  <si>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</si>
  <si>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</si>
  <si>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</si>
  <si>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</si>
  <si>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</si>
  <si>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</si>
  <si>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</si>
  <si>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</si>
  <si>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</si>
  <si>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</si>
  <si>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</si>
  <si>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</si>
  <si>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</si>
  <si>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</si>
  <si>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</si>
  <si>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</si>
  <si>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</si>
  <si>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</si>
  <si>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</si>
  <si>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</si>
  <si>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</si>
  <si>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</si>
  <si>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</si>
  <si>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</si>
  <si>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</si>
  <si>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</si>
  <si>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</si>
  <si>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</si>
  <si>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</si>
  <si>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</si>
  <si>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</si>
  <si>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</si>
  <si>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</si>
  <si>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</si>
  <si>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</si>
  <si>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</si>
  <si>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</si>
  <si>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</si>
  <si>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</si>
  <si>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</si>
  <si>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</si>
  <si>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</si>
  <si>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</si>
  <si>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</si>
  <si>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</si>
  <si>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</si>
  <si>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</si>
  <si>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</si>
  <si>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</si>
  <si>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</si>
  <si>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</si>
  <si>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</si>
  <si>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</si>
  <si>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</si>
  <si>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</si>
  <si>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</si>
  <si>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</si>
  <si>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</si>
  <si>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</si>
  <si>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</si>
  <si>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</si>
  <si>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</si>
  <si>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</si>
  <si>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</si>
  <si>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</si>
  <si>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</si>
  <si>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</si>
  <si>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</si>
  <si>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</si>
  <si>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</si>
  <si>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</si>
  <si>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</si>
  <si>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</si>
  <si>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</si>
  <si>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</si>
  <si>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</si>
  <si>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</si>
  <si>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</si>
  <si>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</si>
  <si>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</si>
  <si>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</si>
  <si>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</si>
  <si>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</si>
  <si>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</si>
  <si>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</si>
  <si>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</si>
  <si>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</si>
  <si>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</si>
  <si>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</si>
  <si>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</si>
  <si>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</si>
  <si>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</si>
  <si>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</si>
  <si>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</si>
  <si>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</si>
  <si>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</si>
  <si>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</si>
  <si>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</si>
  <si>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</si>
  <si>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</si>
  <si>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</si>
  <si>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</si>
  <si>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</si>
  <si>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</si>
  <si>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</si>
  <si>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</si>
  <si>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</si>
  <si>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</si>
  <si>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</si>
  <si>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</si>
  <si>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</si>
  <si>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</si>
  <si>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</si>
  <si>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</si>
  <si>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</si>
  <si>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</si>
  <si>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</si>
  <si>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</si>
  <si>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</si>
  <si>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</si>
  <si>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</si>
  <si>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</si>
  <si>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</si>
  <si>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</si>
  <si>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</si>
  <si>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</si>
  <si>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</si>
  <si>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</si>
  <si>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</si>
  <si>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</si>
  <si>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</si>
  <si>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</si>
  <si>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</si>
  <si>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</si>
  <si>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</si>
  <si>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Max of price (15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</si>
  <si>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</si>
  <si>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</si>
  <si>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</si>
  <si>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</si>
  <si>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</si>
  <si>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</si>
  <si>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</si>
  <si>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</si>
  <si>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</si>
  <si>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</si>
  <si>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</si>
  <si>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</si>
  <si>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</si>
  <si>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</si>
  <si>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</si>
  <si>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</si>
  <si>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</si>
  <si>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</si>
  <si>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</si>
  <si>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</si>
  <si>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</si>
  <si>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</si>
  <si>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</si>
  <si>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</si>
  <si>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</si>
  <si>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</si>
  <si>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</si>
  <si>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</si>
  <si>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</si>
  <si>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</si>
  <si>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</si>
  <si>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</si>
  <si>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</si>
  <si>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</si>
  <si>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</si>
  <si>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</si>
  <si>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</si>
  <si>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</si>
  <si>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</si>
  <si>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</si>
  <si>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</si>
  <si>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</si>
  <si>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</si>
  <si>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</si>
  <si>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</si>
  <si>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</si>
  <si>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</si>
  <si>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</si>
  <si>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</si>
  <si>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</si>
  <si>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</si>
  <si>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</si>
  <si>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</si>
  <si>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</si>
  <si>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</si>
  <si>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</si>
  <si>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</si>
  <si>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</si>
  <si>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</si>
  <si>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</si>
  <si>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</si>
  <si>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</si>
  <si>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</si>
  <si>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</si>
  <si>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Apply data validation in Data validation sheet using following rules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</si>
  <si>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</si>
  <si>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</si>
  <si>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</si>
  <si>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</si>
  <si>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</si>
  <si>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</si>
  <si>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</si>
  <si>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</si>
  <si>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</si>
  <si>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</si>
  <si>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</si>
  <si>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</si>
  <si>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</si>
  <si>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</si>
  <si>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</si>
  <si>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Max of Order Date</t>
  </si>
  <si>
    <t>4993-71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</si>
</sst>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  <numFmt numFmtId="174" formatCode="[$$-45C]#,##0.00"/>
    <numFmt numFmtId="175" formatCode="[$-14009]yyyy/mm/dd;@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43" fontId="0" fillId="0" borderId="0" xfId="4" applyFont="1" applyAlignment="1">
      <alignment horizontal="center"/>
    </xf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2" fontId="0" fillId="0" borderId="1" xfId="5" applyNumberFormat="1" applyFon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0" fontId="0" fillId="0" borderId="0" xfId="0" applyNumberFormat="1"/>
    <xf numFmtId="167" fontId="0" fillId="0" borderId="0" xfId="0" applyNumberFormat="1" applyAlignment="1">
      <alignment horizontal="left"/>
    </xf>
    <xf numFmtId="0" fontId="0" fillId="5" borderId="1" xfId="0" applyFont="1" applyFill="1" applyBorder="1"/>
    <xf numFmtId="14" fontId="0" fillId="5" borderId="1" xfId="0" applyNumberFormat="1" applyFont="1" applyFill="1" applyBorder="1"/>
    <xf numFmtId="1" fontId="0" fillId="5" borderId="1" xfId="0" applyNumberFormat="1" applyFont="1" applyFill="1" applyBorder="1" applyAlignment="1">
      <alignment horizontal="center"/>
    </xf>
    <xf numFmtId="167" fontId="0" fillId="5" borderId="1" xfId="0" applyNumberFormat="1" applyFont="1" applyFill="1" applyBorder="1"/>
    <xf numFmtId="9" fontId="0" fillId="5" borderId="1" xfId="5" applyFont="1" applyFill="1" applyBorder="1"/>
    <xf numFmtId="169" fontId="0" fillId="5" borderId="1" xfId="5" applyNumberFormat="1" applyFont="1" applyFill="1" applyBorder="1"/>
    <xf numFmtId="43" fontId="0" fillId="5" borderId="1" xfId="4" applyFont="1" applyFill="1" applyBorder="1"/>
    <xf numFmtId="168" fontId="0" fillId="5" borderId="1" xfId="0" applyNumberFormat="1" applyFont="1" applyFill="1" applyBorder="1"/>
    <xf numFmtId="164" fontId="0" fillId="5" borderId="1" xfId="5" applyNumberFormat="1" applyFont="1" applyFill="1" applyBorder="1"/>
    <xf numFmtId="0" fontId="7" fillId="0" borderId="0" xfId="0" applyFont="1" applyAlignment="1">
      <alignment wrapText="1"/>
    </xf>
    <xf numFmtId="174" fontId="0" fillId="0" borderId="1" xfId="0" applyNumberFormat="1" applyBorder="1"/>
    <xf numFmtId="175" fontId="0" fillId="0" borderId="0" xfId="0" applyNumberFormat="1"/>
    <xf numFmtId="172" fontId="0" fillId="0" borderId="0" xfId="0" pivotButton="1" applyNumberFormat="1"/>
    <xf numFmtId="172" fontId="0" fillId="0" borderId="0" xfId="0" applyNumberFormat="1" applyAlignment="1">
      <alignment horizontal="left"/>
    </xf>
    <xf numFmtId="172" fontId="0" fillId="0" borderId="0" xfId="0" applyNumberFormat="1" applyAlignment="1">
      <alignment horizontal="left" indent="1"/>
    </xf>
    <xf numFmtId="9" fontId="0" fillId="0" borderId="0" xfId="5" applyFont="1"/>
    <xf numFmtId="0" fontId="0" fillId="11" borderId="5" xfId="0" applyFont="1" applyFill="1" applyBorder="1"/>
    <xf numFmtId="0" fontId="10" fillId="12" borderId="6" xfId="0" applyFont="1" applyFill="1" applyBorder="1"/>
    <xf numFmtId="0" fontId="0" fillId="11" borderId="7" xfId="0" applyFont="1" applyFill="1" applyBorder="1"/>
    <xf numFmtId="0" fontId="0" fillId="0" borderId="5" xfId="0" applyFont="1" applyBorder="1"/>
    <xf numFmtId="0" fontId="0" fillId="0" borderId="7" xfId="0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3" builtinId="30"/>
    <cellStyle name="Accent1" xfId="2" builtinId="29"/>
    <cellStyle name="Comma" xfId="4" builtinId="3"/>
    <cellStyle name="Normal" xfId="0" builtinId="0"/>
    <cellStyle name="Percent" xfId="5" builtinId="5"/>
    <cellStyle name="Title" xfId="1" builtinId="15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73" formatCode="yyyy\-mm\-dd;@"/>
    </dxf>
    <dxf>
      <numFmt numFmtId="173" formatCode="yyyy\-mm\-dd;@"/>
    </dxf>
    <dxf>
      <numFmt numFmtId="175" formatCode="[$-14009]yyyy/mm/dd;@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173" formatCode="yyyy\-mm\-dd;@"/>
    </dxf>
    <dxf>
      <numFmt numFmtId="0" formatCode="General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655567708331" createdVersion="6" refreshedVersion="6" minRefreshableVersion="3" recordCount="1039" xr:uid="{FCE01AF5-D8CA-C845-BE14-9F8839D3661A}">
  <cacheSource type="worksheet">
    <worksheetSource ref="A1:Z1040" sheet="Sales Data"/>
  </cacheSource>
  <cacheFields count="28">
    <cacheField name="Order No" numFmtId="0">
      <sharedItems count="1038">
        <s v="5266-99"/>
        <s v="5673-3"/>
        <s v="4816-82"/>
        <s v="5150-20"/>
        <s v="4417-33"/>
        <s v="4461-10"/>
        <s v="4145-25"/>
        <s v="4987-87"/>
        <s v="4210-71"/>
        <s v="4453-2"/>
        <s v="5597-95"/>
        <s v="5921-90"/>
        <s v="4580-87"/>
        <s v="4086-67"/>
        <s v="5587-56"/>
        <s v="4076-98"/>
        <s v="4139-46"/>
        <s v="5458-15"/>
        <s v="4503-10"/>
        <s v="5865-65"/>
        <s v="4925-24"/>
        <s v="5683-74"/>
        <s v="4655-72"/>
        <s v="4281-98"/>
        <s v="4067-89"/>
        <s v="5016-64"/>
        <s v="4905-73"/>
        <s v="4098-78"/>
        <s v="4157-3"/>
        <s v="5270-85"/>
        <s v="5888-87"/>
        <s v="4176-63"/>
        <s v="5812-23"/>
        <s v="5250-40"/>
        <s v="5495-65"/>
        <s v="4168-14"/>
        <s v="5386-44"/>
        <s v="4166-68"/>
        <s v="5847-55"/>
        <s v="4944-60"/>
        <s v="4026-51"/>
        <s v="5297-68"/>
        <s v="4250-65"/>
        <s v="5193-48"/>
        <s v="5058-14"/>
        <s v="5341-75"/>
        <s v="4548-19"/>
        <s v="4620-86"/>
        <s v="5941-18"/>
        <s v="4715-24"/>
        <s v="4236-24"/>
        <s v="5687-69"/>
        <s v="5529-1"/>
        <s v="5411-50"/>
        <s v="5914-51"/>
        <s v="4800-38"/>
        <s v="5814-74"/>
        <s v="4267-32"/>
        <s v="4531-28"/>
        <s v="5093-92"/>
        <s v="4102-32"/>
        <s v="4471-93"/>
        <s v="5131-10"/>
        <s v="5458-64"/>
        <s v="4111-18"/>
        <s v="4787-97"/>
        <s v="5674-83"/>
        <s v="4443-98"/>
        <s v="4990-79"/>
        <s v="4642-72"/>
        <s v="5139-44"/>
        <s v="5948-5"/>
        <s v="4039-96"/>
        <s v="5116-36"/>
        <s v="5234-68"/>
        <s v="5500-51"/>
        <s v="4548-82"/>
        <s v="5419-13"/>
        <s v="5744-49"/>
        <s v="5734-41"/>
        <s v="5810-59"/>
        <s v="4726-18"/>
        <s v="4246-62"/>
        <s v="4074-46"/>
        <s v="5731-99"/>
        <s v="4376-14"/>
        <s v="5408-85"/>
        <s v="4975-6"/>
        <s v="4652-99"/>
        <s v="5567-75"/>
        <s v="4357-99"/>
        <s v="5994-81"/>
        <s v="4002-18"/>
        <s v="5565-30"/>
        <s v="5603-98"/>
        <s v="5235-39"/>
        <s v="4064-47"/>
        <s v="5773-18"/>
        <s v="5754-73"/>
        <s v="5012-49"/>
        <s v="5122-28"/>
        <s v="4719-65"/>
        <s v="5021-11"/>
        <s v="5111-53"/>
        <s v="5930-85"/>
        <s v="4982-45"/>
        <s v="5742-4"/>
        <s v="5483-78"/>
        <s v="5508-29"/>
        <s v="4605-20"/>
        <s v="4738-9"/>
        <s v="5120-56"/>
        <s v="5423-93"/>
        <s v="5626-74"/>
        <s v="5858-45"/>
        <s v="5916-69"/>
        <s v="5088-59"/>
        <s v="4654-22"/>
        <s v="5204-14"/>
        <s v="5893-43"/>
        <s v="4818-11"/>
        <s v="5347-30"/>
        <s v="4584-64"/>
        <s v="4792-39"/>
        <s v="4383-75"/>
        <s v="4926-40"/>
        <s v="4672-66"/>
        <s v="5394-23"/>
        <s v="5811-31"/>
        <s v="5683-7"/>
        <s v="5605-37"/>
        <s v="4725-18"/>
        <s v="5812-99"/>
        <s v="4525-90"/>
        <s v="5144-2"/>
        <s v="5725-31"/>
        <s v="5452-98"/>
        <s v="4372-8"/>
        <s v="5277-90"/>
        <s v="5263-41"/>
        <s v="4249-63"/>
        <s v="5143-87"/>
        <s v="5823-88"/>
        <s v="4264-67"/>
        <s v="5801-29"/>
        <s v="5441-1"/>
        <s v="5320-93"/>
        <s v="4407-81"/>
        <s v="5944-52"/>
        <s v="5734-90"/>
        <s v="4659-35"/>
        <s v="5203-42"/>
        <s v="4627-64"/>
        <s v="4106-39"/>
        <s v="5093-7"/>
        <s v="4645-86"/>
        <s v="5468-45"/>
        <s v="5135-50"/>
        <s v="5762-25"/>
        <s v="4331-64"/>
        <s v="5149-58"/>
        <s v="4739-69"/>
        <s v="5743-52"/>
        <s v="5606-13"/>
        <s v="5287-20"/>
        <s v="4321-12"/>
        <s v="4454-49"/>
        <s v="5298-38"/>
        <s v="4499-30"/>
        <s v="5646-69"/>
        <s v="5840-91"/>
        <s v="5368-95"/>
        <s v="5791-45"/>
        <s v="5534-27"/>
        <s v="4037-46"/>
        <s v="4550-98"/>
        <s v="4944-67"/>
        <s v="5544-35"/>
        <s v="5506-16"/>
        <s v="5301-89"/>
        <s v="5313-7"/>
        <s v="5020-69"/>
        <s v="5510-97"/>
        <s v="5882-38"/>
        <s v="4836-99"/>
        <s v="5780-7"/>
        <s v="5159-50"/>
        <s v="5204-28"/>
        <s v="4628-26"/>
        <s v="5124-84"/>
        <s v="4814-88"/>
        <s v="5800-42"/>
        <s v="5479-54"/>
        <s v="4374-53"/>
        <s v="4173-76"/>
        <s v="5909-76"/>
        <s v="4758-42"/>
        <s v="4661-77"/>
        <s v="4542-63"/>
        <s v="4799-71"/>
        <s v="5322-73"/>
        <s v="4154-71"/>
        <s v="4747-71"/>
        <s v="5045-78"/>
        <s v="4618-81"/>
        <s v="5417-24"/>
        <s v="5528-11"/>
        <s v="4047-99"/>
        <s v="4724-72"/>
        <s v="5698-51"/>
        <s v="5461-46"/>
        <s v="4096-92"/>
        <s v="4487-30"/>
        <s v="4651-18"/>
        <s v="4237-55"/>
        <s v="5105-99"/>
        <s v="4741-26"/>
        <s v="5617-26"/>
        <s v="4618-35"/>
        <s v="5652-61"/>
        <s v="4860-41"/>
        <s v="4420-99"/>
        <s v="4345-59"/>
        <s v="5594-17"/>
        <s v="4925-48"/>
        <s v="4415-44"/>
        <s v="5002-37"/>
        <s v="5385-36"/>
        <s v="4202-79"/>
        <s v="5158-99"/>
        <s v="5616-41"/>
        <s v="5533-97"/>
        <s v="5561-89"/>
        <s v="5430-81"/>
        <s v="5055-44"/>
        <s v="4366-64"/>
        <s v="5899-22"/>
        <s v="5329-29"/>
        <s v="4220-74"/>
        <s v="4888-49"/>
        <s v="4522-12"/>
        <s v="5022-65"/>
        <s v="5166-76"/>
        <s v="4845-38"/>
        <s v="4067-22"/>
        <s v="5207-68"/>
        <s v="5713-61"/>
        <s v="4349-91"/>
        <s v="4564-62"/>
        <s v="5718-25"/>
        <s v="5510-10"/>
        <s v="4133-54"/>
        <s v="4285-21"/>
        <s v="4730-75"/>
        <s v="4712-35"/>
        <s v="5503-41"/>
        <s v="4853-71"/>
        <s v="4198-90"/>
        <s v="4720-8"/>
        <s v="5754-22"/>
        <s v="5390-59"/>
        <s v="5759-38"/>
        <s v="5634-27"/>
        <s v="4960-6"/>
        <s v="4819-7"/>
        <s v="5039-98"/>
        <s v="4531-61"/>
        <s v="4472-96"/>
        <s v="5398-92"/>
        <s v="5735-71"/>
        <s v="4809-88"/>
        <s v="4715-58"/>
        <s v="4604-63"/>
        <s v="5466-7"/>
        <s v="4601-100"/>
        <s v="4186-42"/>
        <s v="5687-73"/>
        <s v="4112-66"/>
        <s v="5068-6"/>
        <s v="4798-20"/>
        <s v="5615-66"/>
        <s v="4815-30"/>
        <s v="5116-48"/>
        <s v="5094-100"/>
        <s v="4082-97"/>
        <s v="4804-61"/>
        <s v="5021-34"/>
        <s v="5416-48"/>
        <s v="5115-80"/>
        <s v="4876-32"/>
        <s v="5422-40"/>
        <s v="4857-42"/>
        <s v="5293-55"/>
        <s v="5355-30"/>
        <s v="5825-35"/>
        <s v="5539-90"/>
        <s v="4057-4"/>
        <s v="5139-11"/>
        <s v="4669-55"/>
        <s v="4045-31"/>
        <s v="4702-79"/>
        <s v="4644-35"/>
        <s v="4570-94"/>
        <s v="5796-7"/>
        <s v="5117-90"/>
        <s v="5407-72"/>
        <s v="4196-31"/>
        <s v="5685-89"/>
        <s v="4634-76"/>
        <s v="5457-73"/>
        <s v="5951-31"/>
        <s v="5560-69"/>
        <s v="4322-92"/>
        <s v="4406-46"/>
        <s v="4098-27"/>
        <s v="5364-39"/>
        <s v="5591-69"/>
        <s v="5088-81"/>
        <s v="5473-4"/>
        <s v="4408-33"/>
        <s v="5606-19"/>
        <s v="4131-28"/>
        <s v="5893-50"/>
        <s v="4510-17"/>
        <s v="4340-6"/>
        <s v="4237-57"/>
        <s v="4838-19"/>
        <s v="5580-38"/>
        <s v="4606-39"/>
        <s v="5791-55"/>
        <s v="4623-85"/>
        <s v="5544-11"/>
        <s v="4602-8"/>
        <s v="4613-89"/>
        <s v="5016-39"/>
        <s v="5500-31"/>
        <s v="5504-11"/>
        <s v="4308-66"/>
        <s v="4404-72"/>
        <s v="5699-96"/>
        <s v="5007-96"/>
        <s v="5392-13"/>
        <s v="4029-87"/>
        <s v="4431-16"/>
        <s v="5765-20"/>
        <s v="4993-79"/>
        <s v="5360-8"/>
        <s v="4850-45"/>
        <s v="5728-86"/>
        <s v="5106-85"/>
        <s v="4822-28"/>
        <s v="4340-16"/>
        <s v="4253-90"/>
        <s v="5762-93"/>
        <s v="4944-55"/>
        <s v="4972-74"/>
        <s v="5002-74"/>
        <s v="4529-21"/>
        <s v="4756-53"/>
        <s v="4380-18"/>
        <s v="5376-26"/>
        <s v="5799-55"/>
        <s v="5869-41"/>
        <s v="5274-45"/>
        <s v="5083-79"/>
        <s v="5104-66"/>
        <s v="5373-84"/>
        <s v="4918-89"/>
        <s v="4909-85"/>
        <s v="4043-16"/>
        <s v="4490-86"/>
        <s v="5701-75"/>
        <s v="4869-95"/>
        <s v="4049-3"/>
        <s v="5100-76"/>
        <s v="5446-72"/>
        <s v="4927-40"/>
        <s v="4740-39"/>
        <s v="4509-7"/>
        <s v="4111-65"/>
        <s v="4606-1"/>
        <s v="4187-25"/>
        <s v="5953-71"/>
        <s v="4150-29"/>
        <s v="4907-24"/>
        <s v="4906-5"/>
        <s v="5551-60"/>
        <s v="5595-83"/>
        <s v="5883-11"/>
        <s v="4423-9"/>
        <s v="5647-23"/>
        <s v="5297-50"/>
        <s v="4269-11"/>
        <s v="4643-5"/>
        <s v="4126-60"/>
        <s v="5961-50"/>
        <s v="5059-83"/>
        <s v="5234-48"/>
        <s v="4868-70"/>
        <s v="4308-46"/>
        <s v="4796-86"/>
        <s v="5714-91"/>
        <s v="4168-15"/>
        <s v="5162-34"/>
        <s v="4230-98"/>
        <s v="5330-76"/>
        <s v="4813-93"/>
        <s v="4630-94"/>
        <s v="4528-25"/>
        <s v="5486-96"/>
        <s v="5400-48"/>
        <s v="4566-7"/>
        <s v="4602-2"/>
        <s v="4931-34"/>
        <s v="4468-33"/>
        <s v="4936-100"/>
        <s v="4994-100"/>
        <s v="4498-35"/>
        <s v="5304-6"/>
        <s v="4357-80"/>
        <s v="5272-80"/>
        <s v="5221-48"/>
        <s v="5715-90"/>
        <s v="5205-71"/>
        <s v="4335-12"/>
        <s v="4490-80"/>
        <s v="4380-84"/>
        <s v="5222-75"/>
        <s v="5482-94"/>
        <s v="5441-74"/>
        <s v="4842-24"/>
        <s v="4625-71"/>
        <s v="5141-62"/>
        <s v="5766-87"/>
        <s v="4998-5"/>
        <s v="5120-80"/>
        <s v="5675-24"/>
        <s v="4769-84"/>
        <s v="5894-50"/>
        <s v="5843-50"/>
        <s v="5265-12"/>
        <s v="5988-30"/>
        <s v="4261-42"/>
        <s v="4473-79"/>
        <s v="4328-95"/>
        <s v="5280-45"/>
        <s v="4654-51"/>
        <s v="4708-52"/>
        <s v="5371-33"/>
        <s v="4555-17"/>
        <s v="4394-36"/>
        <s v="5922-89"/>
        <s v="5040-22"/>
        <s v="5312-18"/>
        <s v="5327-33"/>
        <s v="4773-11"/>
        <s v="4470-89"/>
        <s v="5683-99"/>
        <s v="5585-36"/>
        <s v="5710-29"/>
        <s v="5394-68"/>
        <s v="4314-27"/>
        <s v="5023-53"/>
        <s v="4536-82"/>
        <s v="5161-92"/>
        <s v="4325-96"/>
        <s v="4399-23"/>
        <s v="4469-55"/>
        <s v="4588-20"/>
        <s v="4973-12"/>
        <s v="4874-44"/>
        <s v="5682-97"/>
        <s v="5723-75"/>
        <s v="5862-92"/>
        <s v="4302-75"/>
        <s v="4249-91"/>
        <s v="4579-94"/>
        <s v="5024-74"/>
        <s v="5526-38"/>
        <s v="4444-96"/>
        <s v="5079-49"/>
        <s v="5477-46"/>
        <s v="5363-32"/>
        <s v="5854-98"/>
        <s v="5949-46"/>
        <s v="5813-94"/>
        <s v="4138-39"/>
        <s v="4752-40"/>
        <s v="5661-96"/>
        <s v="4326-12"/>
        <s v="4955-23"/>
        <s v="4178-25"/>
        <s v="4142-74"/>
        <s v="5109-34"/>
        <s v="4439-39"/>
        <s v="5569-79"/>
        <s v="5461-64"/>
        <s v="5144-1"/>
        <s v="5733-55"/>
        <s v="5153-4"/>
        <s v="5942-96"/>
        <s v="4369-40"/>
        <s v="5056-20"/>
        <s v="5598-40"/>
        <s v="4941-9"/>
        <s v="5208-52"/>
        <s v="5055-46"/>
        <s v="4489-98"/>
        <s v="4271-17"/>
        <s v="4423-13"/>
        <s v="4026-39"/>
        <s v="5354-82"/>
        <s v="5506-98"/>
        <s v="4524-11"/>
        <s v="4571-91"/>
        <s v="4789-51"/>
        <s v="5532-22"/>
        <s v="4174-16"/>
        <s v="4936-64"/>
        <s v="5488-76"/>
        <s v="4962-63"/>
        <s v="5961-48"/>
        <s v="4008-100"/>
        <s v="4319-19"/>
        <s v="5197-90"/>
        <s v="4857-37"/>
        <s v="5289-96"/>
        <s v="4464-70"/>
        <s v="4818-44"/>
        <s v="4699-57"/>
        <s v="5116-43"/>
        <s v="5389-24"/>
        <s v="5276-90"/>
        <s v="4441-83"/>
        <s v="5435-56"/>
        <s v="4201-95"/>
        <s v="4642-76"/>
        <s v="5874-37"/>
        <s v="5757-29"/>
        <s v="4058-6"/>
        <s v="5202-63"/>
        <s v="4387-2"/>
        <s v="5854-6"/>
        <s v="4403-76"/>
        <s v="4935-18"/>
        <s v="4092-63"/>
        <s v="4330-57"/>
        <s v="5779-99"/>
        <s v="4160-59"/>
        <s v="5421-44"/>
        <s v="4671-66"/>
        <s v="4914-18"/>
        <s v="5708-50"/>
        <s v="5270-8"/>
        <s v="5610-26"/>
        <s v="5423-94"/>
        <s v="5075-51"/>
        <s v="4678-47"/>
        <s v="5446-7"/>
        <s v="5829-76"/>
        <s v="5482-9"/>
        <s v="4033-45"/>
        <s v="5698-13"/>
        <s v="4853-62"/>
        <s v="5934-92"/>
        <s v="4042-4"/>
        <s v="4013-34"/>
        <s v="5385-61"/>
        <s v="4293-44"/>
        <s v="4027-43"/>
        <s v="5948-32"/>
        <s v="4807-46"/>
        <s v="4567-4"/>
        <s v="5935-94"/>
        <s v="4515-33"/>
        <s v="4606-43"/>
        <s v="4612-36"/>
        <s v="5313-34"/>
        <s v="4360-30"/>
        <s v="5570-7"/>
        <s v="4619-44"/>
        <s v="4613-33"/>
        <s v="5460-57"/>
        <s v="4785-59"/>
        <s v="4829-89"/>
        <s v="5866-89"/>
        <s v="4863-28"/>
        <s v="5161-20"/>
        <s v="5217-100"/>
        <s v="4332-36"/>
        <s v="5680-91"/>
        <s v="5109-29"/>
        <s v="4500-89"/>
        <s v="5903-42"/>
        <s v="5567-45"/>
        <s v="5008-91"/>
        <s v="5842-6"/>
        <s v="5129-4"/>
        <s v="4292-85"/>
        <s v="5823-60"/>
        <s v="4306-61"/>
        <s v="5266-46"/>
        <s v="4567-90"/>
        <s v="4980-98"/>
        <s v="4514-62"/>
        <s v="5216-19"/>
        <s v="4224-51"/>
        <s v="4181-64"/>
        <s v="5360-16"/>
        <s v="5196-56"/>
        <s v="4720-39"/>
        <s v="5581-10"/>
        <s v="5185-78"/>
        <s v="4252-46"/>
        <s v="5444-52"/>
        <s v="5573-70"/>
        <s v="4443-68"/>
        <s v="4195-94"/>
        <s v="4728-51"/>
        <s v="5648-21"/>
        <s v="4777-83"/>
        <s v="5891-9"/>
        <s v="5453-24"/>
        <s v="4822-52"/>
        <s v="5443-83"/>
        <s v="5548-63"/>
        <s v="4718-62"/>
        <s v="4381-7"/>
        <s v="4928-9"/>
        <s v="5228-42"/>
        <s v="5002-31"/>
        <s v="4406-42"/>
        <s v="5364-62"/>
        <s v="5039-4"/>
        <s v="5248-50"/>
        <s v="5020-14"/>
        <s v="4502-93"/>
        <s v="5270-72"/>
        <s v="5280-44"/>
        <s v="5825-44"/>
        <s v="4719-3"/>
        <s v="5641-65"/>
        <s v="4134-16"/>
        <s v="5865-14"/>
        <s v="5815-90"/>
        <s v="4764-38"/>
        <s v="4712-53"/>
        <s v="4522-67"/>
        <s v="5819-29"/>
        <s v="5041-45"/>
        <s v="4250-30"/>
        <s v="4759-88"/>
        <s v="5068-71"/>
        <s v="5127-75"/>
        <s v="5103-64"/>
        <s v="5450-80"/>
        <s v="4843-41"/>
        <s v="4876-81"/>
        <s v="5642-74"/>
        <s v="5227-93"/>
        <s v="5697-67"/>
        <s v="4620-2"/>
        <s v="5800-21"/>
        <s v="4635-89"/>
        <s v="5903-58"/>
        <s v="5589-44"/>
        <s v="4624-9"/>
        <s v="5346-77"/>
        <s v="4355-92"/>
        <s v="4656-60"/>
        <s v="5881-46"/>
        <s v="4521-79"/>
        <s v="5882-76"/>
        <s v="4794-8"/>
        <s v="4625-92"/>
        <s v="4879-97"/>
        <s v="4340-92"/>
        <s v="5300-53"/>
        <s v="4832-86"/>
        <s v="5848-10"/>
        <s v="4950-90"/>
        <s v="4325-22"/>
        <s v="5155-9"/>
        <s v="5658-15"/>
        <s v="4503-93"/>
        <s v="4670-72"/>
        <s v="5240-74"/>
        <s v="5977-94"/>
        <s v="5773-53"/>
        <s v="4135-24"/>
        <s v="5932-6"/>
        <s v="5230-34"/>
        <s v="4459-89"/>
        <s v="4176-98"/>
        <s v="5620-3"/>
        <s v="4804-46"/>
        <s v="4354-18"/>
        <s v="5099-33"/>
        <s v="5134-28"/>
        <s v="5883-38"/>
        <s v="4243-20"/>
        <s v="5174-57"/>
        <s v="5660-88"/>
        <s v="5739-89"/>
        <s v="4891-78"/>
        <s v="5691-11"/>
        <s v="4086-47"/>
        <s v="5843-40"/>
        <s v="4568-91"/>
        <s v="5702-7"/>
        <s v="4530-87"/>
        <s v="4969-62"/>
        <s v="5706-87"/>
        <s v="5617-81"/>
        <s v="4764-9"/>
        <s v="5112-36"/>
        <s v="4727-43"/>
        <s v="4404-98"/>
        <s v="4218-85"/>
        <s v="5998-84"/>
        <s v="4373-30"/>
        <s v="5750-36"/>
        <s v="5642-68"/>
        <s v="4029-78"/>
        <s v="4454-85"/>
        <s v="4354-39"/>
        <s v="4495-11"/>
        <s v="5949-7"/>
        <s v="4551-97"/>
        <s v="4374-22"/>
        <s v="5601-39"/>
        <s v="5172-52"/>
        <s v="5920-58"/>
        <s v="4694-16"/>
        <s v="4430-65"/>
        <s v="5966-5"/>
        <s v="5152-2"/>
        <s v="4481-45"/>
        <s v="4005-33"/>
        <s v="4577-7"/>
        <s v="4931-61"/>
        <s v="5543-59"/>
        <s v="4676-48"/>
        <s v="5881-89"/>
        <s v="5383-86"/>
        <s v="4340-34"/>
        <s v="5574-65"/>
        <s v="4564-97"/>
        <s v="5772-89"/>
        <s v="4308-24"/>
        <s v="4526-90"/>
        <s v="5957-20"/>
        <s v="4086-15"/>
        <s v="4806-5"/>
        <s v="5246-7"/>
        <s v="5814-14"/>
        <s v="4859-54"/>
        <s v="5379-75"/>
        <s v="4312-52"/>
        <s v="4542-84"/>
        <s v="5444-86"/>
        <s v="4712-18"/>
        <s v="4172-45"/>
        <s v="5705-12"/>
        <s v="4791-36"/>
        <s v="4856-35"/>
        <s v="4194-89"/>
        <s v="4386-23"/>
        <s v="4633-89"/>
        <s v="5040-42"/>
        <s v="4678-21"/>
        <s v="4469-58"/>
        <s v="4394-49"/>
        <s v="5361-12"/>
        <s v="4356-33"/>
        <s v="4587-65"/>
        <s v="4504-55"/>
        <s v="5493-97"/>
        <s v="5936-66"/>
        <s v="4278-78"/>
        <s v="4400-48"/>
        <s v="5396-66"/>
        <s v="4793-54"/>
        <s v="5991-1"/>
        <s v="5038-43"/>
        <s v="5272-31"/>
        <s v="5821-86"/>
        <s v="4007-49"/>
        <s v="5754-65"/>
        <s v="5241-25"/>
        <s v="5288-98"/>
        <s v="4349-13"/>
        <s v="5496-56"/>
        <s v="4037-18"/>
        <s v="5067-83"/>
        <s v="4379-36"/>
        <s v="4774-24"/>
        <s v="5214-50"/>
        <s v="4618-26"/>
        <s v="5416-67"/>
        <s v="4375-19"/>
        <s v="5383-8"/>
        <s v="4349-79"/>
        <s v="5679-68"/>
        <s v="4473-10"/>
        <s v="5456-25"/>
        <s v="5004-95"/>
        <s v="5653-29"/>
        <s v="5022-62"/>
        <s v="4104-47"/>
        <s v="4027-83"/>
        <s v="4717-22"/>
        <s v="4945-20"/>
        <s v="5320-63"/>
        <s v="4279-23"/>
        <s v="5806-60"/>
        <s v="5826-88"/>
        <s v="4381-68"/>
        <s v="4885-73"/>
        <s v="4015-9"/>
        <s v="5901-52"/>
        <s v="5178-35"/>
        <s v="5643-90"/>
        <s v="4537-40"/>
        <s v="4561-9"/>
        <s v="5386-32"/>
        <s v="5052-57"/>
        <s v="5142-33"/>
        <s v="5691-58"/>
        <s v="4321-6"/>
        <s v="5194-35"/>
        <s v="5457-22"/>
        <s v="5048-34"/>
        <s v="4155-99"/>
        <s v="5997-15"/>
        <s v="4947-68"/>
        <s v="4896-39"/>
        <s v="5540-68"/>
        <s v="5932-40"/>
        <s v="4165-86"/>
        <s v="4328-24"/>
        <s v="4855-67"/>
        <s v="5118-52"/>
        <s v="4191-68"/>
        <s v="4046-58"/>
        <s v="4743-76"/>
        <s v="5203-38"/>
        <s v="4502-19"/>
        <s v="5984-96"/>
        <s v="4151-84"/>
        <s v="5550-58"/>
        <s v="4353-66"/>
        <s v="4685-79"/>
        <s v="5896-39"/>
        <s v="4930-91"/>
        <s v="5687-34"/>
        <s v="4027-50"/>
        <s v="4058-58"/>
        <s v="5578-9"/>
        <s v="4390-45"/>
        <s v="4436-21"/>
        <s v="4971-75"/>
        <s v="5237-75"/>
        <s v="4310-65"/>
        <s v="4725-91"/>
        <s v="4802-89"/>
        <s v="5106-86"/>
        <s v="5103-1"/>
        <s v="5154-55"/>
        <s v="5078-48"/>
        <s v="5284-26"/>
        <s v="4375-18"/>
        <s v="5979-31"/>
        <s v="5860-23"/>
        <s v="4524-85"/>
        <s v="4705-12"/>
        <s v="4492-78"/>
        <s v="5304-86"/>
        <s v="5680-99"/>
        <s v="5679-44"/>
        <s v="5909-29"/>
        <s v="5138-17"/>
        <s v="4712-81"/>
        <s v="5310-30"/>
        <s v="5388-3"/>
        <s v="5461-11"/>
        <s v="4947-62"/>
        <s v="4039-45"/>
        <s v="4274-99"/>
        <s v="4477-12"/>
        <s v="5707-64"/>
        <s v="5553-96"/>
        <s v="5063-87"/>
        <s v="5412-5"/>
        <s v="4995-57"/>
        <s v="5957-6"/>
        <s v="5724-57"/>
        <s v="5788-77"/>
        <s v="5733-37"/>
        <s v="4239-40"/>
        <s v="5620-8"/>
        <s v="4758-76"/>
        <s v="5388-7"/>
        <s v="5282-28"/>
        <s v="5288-8"/>
        <s v="5321-82"/>
        <s v="5021-51"/>
        <s v="5791-20"/>
        <s v="5528-3"/>
        <s v="5925-44"/>
        <s v="4777-23"/>
        <s v="4853-78"/>
        <s v="5292-8"/>
        <s v="5156-77"/>
        <s v="4933-27"/>
        <s v="5113-69"/>
        <s v="4435-85"/>
        <s v="5475-28"/>
        <s v="4574-51"/>
        <s v="4236-57"/>
        <s v="5510-7"/>
        <s v="4085-5"/>
        <s v="4971-32"/>
        <s v="4151-20"/>
        <s v="5939-38"/>
        <s v="4266-39"/>
        <s v="5109-100"/>
        <s v="4736-62"/>
        <s v="5264-61"/>
        <s v="4719-37"/>
        <s v="4882-4"/>
        <s v="4199-25"/>
        <s v="5270-40"/>
        <s v="5205-33"/>
        <s v="4378-29"/>
        <s v="5802-83"/>
        <s v="4308-42"/>
        <s v="5910-53"/>
        <s v="5668-21"/>
        <s v="5883-86"/>
        <s v="5079-82"/>
        <s v="5035-50"/>
        <s v="4533-42"/>
        <s v="5714-98"/>
        <s v="4182-76"/>
        <s v="5067-63"/>
        <s v="5704-56"/>
        <s v="4619-84"/>
        <s v="5894-46"/>
        <s v="4601-75"/>
        <s v="4819-18"/>
        <s v="5128-50"/>
        <s v="4787-74"/>
        <s v="4133-31"/>
        <s v="5684-24"/>
        <s v="4570-70"/>
        <s v="4427-91"/>
        <s v="5903-94"/>
        <s v="5709-22"/>
        <s v="4077-13"/>
        <s v="5454-64"/>
        <s v="5702-94"/>
        <s v="5722-78"/>
        <s v="4265-96"/>
        <s v="5380-83"/>
        <s v="5545-96"/>
        <s v="4437-41"/>
        <s v="5770-97"/>
        <s v="4358-61"/>
        <s v="5886-6"/>
        <s v="4433-59"/>
        <s v="5436-90"/>
        <s v="4584-61"/>
        <s v="4952-72"/>
        <s v="5796-86"/>
        <s v="4306-5"/>
        <s v="5252-7"/>
        <s v="5409-87"/>
        <s v="4782-28"/>
        <s v="5712-16"/>
        <s v="5163-55"/>
        <s v="4383-71"/>
        <s v="4950-52"/>
        <s v="4045-94"/>
        <s v="4215-36"/>
        <s v="4970-16"/>
        <s v="4013-27"/>
        <s v="5228-76"/>
        <s v="4782-33"/>
        <s v="5956-34"/>
        <s v="4429-36"/>
        <s v="4961-99"/>
        <s v="4673-29"/>
        <s v="5896-16"/>
        <s v="5586-70"/>
        <s v="4893-73"/>
        <s v="5905-89"/>
        <s v="4148-2"/>
        <s v="4131-78"/>
        <s v="5590-28"/>
        <s v="5501-95"/>
        <s v="4791-64"/>
        <s v="5903-95"/>
        <s v="4826-95"/>
        <s v="4448-65"/>
        <s v="4654-58"/>
        <s v="5666-74"/>
        <s v="4580-39"/>
        <s v="5297-2"/>
        <s v="5453-53"/>
        <s v="4297-96"/>
        <s v="5218-58"/>
        <s v="4536-41"/>
        <s v="5308-98"/>
        <s v="4843-79"/>
        <s v="4250-2"/>
        <s v="5252-54"/>
        <s v="5644-49"/>
        <s v="5955-3"/>
        <s v="5051-11"/>
        <s v="4211-91"/>
        <s v="5961-92"/>
        <s v="5162-47"/>
        <s v="5516-72"/>
        <s v="4298-26"/>
        <s v="5319-69"/>
        <s v="5720-18"/>
        <s v="4456-78"/>
        <s v="5235-34"/>
        <s v="5988-73"/>
        <s v="5885-10"/>
        <s v="5813-23"/>
        <s v="4195-1"/>
        <s v="4413-57"/>
        <s v="4141-11"/>
        <s v="5156-98"/>
        <s v="5299-52"/>
        <s v="4536-26"/>
      </sharedItems>
    </cacheField>
    <cacheField name="Order Date" numFmtId="14">
      <sharedItems containsSemiMixedTypes="0" containsNonDate="0" containsDate="1" containsString="0" minDate="2013-02-09T00:00:00" maxDate="2017-02-06T00:00:00" count="730">
        <d v="2013-02-09T00:00:00"/>
        <d v="2013-02-10T00:00:00"/>
        <d v="2013-02-11T00:00:00"/>
        <d v="2013-02-12T00:00:00"/>
        <d v="2013-02-13T00:00:00"/>
        <d v="2013-02-15T00:00:00"/>
        <d v="2013-02-16T00:00:00"/>
        <d v="2013-02-18T00:00:00"/>
        <d v="2013-02-20T00:00:00"/>
        <d v="2013-02-21T00:00:00"/>
        <d v="2013-02-22T00:00:00"/>
        <d v="2013-02-23T00:00:00"/>
        <d v="2013-02-24T00:00:00"/>
        <d v="2013-03-05T00:00:00"/>
        <d v="2013-03-09T00:00:00"/>
        <d v="2013-03-11T00:00:00"/>
        <d v="2013-03-13T00:00:00"/>
        <d v="2013-03-14T00:00:00"/>
        <d v="2013-03-19T00:00:00"/>
        <d v="2013-03-21T00:00:00"/>
        <d v="2013-03-24T00:00:00"/>
        <d v="2013-03-25T00:00:00"/>
        <d v="2013-03-28T00:00:00"/>
        <d v="2013-04-17T00:00:00"/>
        <d v="2013-04-18T00:00:00"/>
        <d v="2013-04-24T00:00:00"/>
        <d v="2013-04-25T00:00:00"/>
        <d v="2013-04-26T00:00:00"/>
        <d v="2013-04-28T00:00:00"/>
        <d v="2013-04-29T00:00:00"/>
        <d v="2013-04-30T00:00:00"/>
        <d v="2013-05-01T00:00:00"/>
        <d v="2013-05-02T00:00:00"/>
        <d v="2013-05-03T00:00:00"/>
        <d v="2013-05-05T00:00:00"/>
        <d v="2013-05-07T00:00:00"/>
        <d v="2013-05-08T00:00:00"/>
        <d v="2013-05-11T00:00:00"/>
        <d v="2013-05-12T00:00:00"/>
        <d v="2013-05-13T00:00:00"/>
        <d v="2013-05-16T00:00:00"/>
        <d v="2013-05-17T00:00:00"/>
        <d v="2013-05-18T00:00:00"/>
        <d v="2013-05-19T00:00:00"/>
        <d v="2013-05-20T00:00:00"/>
        <d v="2013-05-21T00:00:00"/>
        <d v="2013-05-24T00:00:00"/>
        <d v="2013-05-25T00:00:00"/>
        <d v="2013-05-26T00:00:00"/>
        <d v="2013-05-27T00:00:00"/>
        <d v="2013-05-29T00:00:00"/>
        <d v="2013-05-31T00:00:00"/>
        <d v="2013-06-02T00:00:00"/>
        <d v="2013-06-03T00:00:00"/>
        <d v="2013-06-04T00:00:00"/>
        <d v="2013-06-05T00:00:00"/>
        <d v="2013-06-07T00:00:00"/>
        <d v="2013-06-08T00:00:00"/>
        <d v="2013-06-09T00:00:00"/>
        <d v="2013-06-13T00:00:00"/>
        <d v="2013-06-14T00:00:00"/>
        <d v="2013-06-18T00:00:00"/>
        <d v="2013-06-19T00:00:00"/>
        <d v="2013-06-22T00:00:00"/>
        <d v="2013-06-23T00:00:00"/>
        <d v="2013-06-24T00:00:00"/>
        <d v="2013-06-27T00:00:00"/>
        <d v="2013-06-28T00:00:00"/>
        <d v="2013-06-30T00:00:00"/>
        <d v="2013-07-01T00:00:00"/>
        <d v="2013-07-02T00:00:00"/>
        <d v="2013-07-03T00:00:00"/>
        <d v="2013-07-04T00:00:00"/>
        <d v="2013-07-08T00:00:00"/>
        <d v="2013-07-13T00:00:00"/>
        <d v="2013-07-14T00:00:00"/>
        <d v="2013-07-15T00:00:00"/>
        <d v="2013-07-16T00:00:00"/>
        <d v="2013-07-18T00:00:00"/>
        <d v="2013-07-19T00:00:00"/>
        <d v="2013-07-20T00:00:00"/>
        <d v="2013-07-21T00:00:00"/>
        <d v="2013-07-22T00:00:00"/>
        <d v="2013-07-24T00:00:00"/>
        <d v="2013-07-25T00:00:00"/>
        <d v="2013-07-26T00:00:00"/>
        <d v="2013-07-27T00:00:00"/>
        <d v="2013-07-28T00:00:00"/>
        <d v="2013-07-29T00:00:00"/>
        <d v="2013-07-31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2T00:00:00"/>
        <d v="2013-08-13T00:00:00"/>
        <d v="2013-08-15T00:00:00"/>
        <d v="2013-08-18T00:00:00"/>
        <d v="2013-08-20T00:00:00"/>
        <d v="2013-08-22T00:00:00"/>
        <d v="2013-08-23T00:00:00"/>
        <d v="2013-08-26T00:00:00"/>
        <d v="2013-08-27T00:00:00"/>
        <d v="2013-08-28T00:00:00"/>
        <d v="2013-08-30T00:00:00"/>
        <d v="2013-08-31T00:00:00"/>
        <d v="2013-09-01T00:00:00"/>
        <d v="2013-09-02T00:00:00"/>
        <d v="2013-09-07T00:00:00"/>
        <d v="2013-09-08T00:00:00"/>
        <d v="2013-09-10T00:00:00"/>
        <d v="2013-09-12T00:00:00"/>
        <d v="2013-09-15T00:00:00"/>
        <d v="2013-09-16T00:00:00"/>
        <d v="2013-09-18T00:00:00"/>
        <d v="2013-09-20T00:00:00"/>
        <d v="2013-09-21T00:00:00"/>
        <d v="2013-09-24T00:00:00"/>
        <d v="2013-09-25T00:00:00"/>
        <d v="2013-09-28T00:00:00"/>
        <d v="2013-09-29T00:00:00"/>
        <d v="2013-10-01T00:00:00"/>
        <d v="2013-10-02T00:00:00"/>
        <d v="2013-10-03T00:00:00"/>
        <d v="2013-10-04T00:00:00"/>
        <d v="2013-10-07T00:00:00"/>
        <d v="2013-10-09T00:00:00"/>
        <d v="2013-10-11T00:00:00"/>
        <d v="2013-10-18T00:00:00"/>
        <d v="2013-10-19T00:00:00"/>
        <d v="2013-10-22T00:00:00"/>
        <d v="2013-10-23T00:00:00"/>
        <d v="2013-10-24T00:00:00"/>
        <d v="2013-10-26T00:00:00"/>
        <d v="2013-10-27T00:00:00"/>
        <d v="2013-10-30T00:00:00"/>
        <d v="2013-10-31T00:00:00"/>
        <d v="2013-11-01T00:00:00"/>
        <d v="2013-11-03T00:00:00"/>
        <d v="2013-11-05T00:00:00"/>
        <d v="2013-11-07T00:00:00"/>
        <d v="2013-11-10T00:00:00"/>
        <d v="2013-11-13T00:00:00"/>
        <d v="2013-11-14T00:00:00"/>
        <d v="2013-11-15T00:00:00"/>
        <d v="2013-11-16T00:00:00"/>
        <d v="2013-11-17T00:00:00"/>
        <d v="2013-11-18T00:00:00"/>
        <d v="2013-11-21T00:00:00"/>
        <d v="2013-11-25T00:00:00"/>
        <d v="2013-11-27T00:00:00"/>
        <d v="2013-12-03T00:00:00"/>
        <d v="2013-12-06T00:00:00"/>
        <d v="2013-12-07T00:00:00"/>
        <d v="2013-12-08T00:00:00"/>
        <d v="2013-12-09T00:00:00"/>
        <d v="2013-12-11T00:00:00"/>
        <d v="2013-12-14T00:00:00"/>
        <d v="2013-12-15T00:00:00"/>
        <d v="2013-12-17T00:00:00"/>
        <d v="2013-12-21T00:00:00"/>
        <d v="2013-12-25T00:00:00"/>
        <d v="2013-12-27T00:00:00"/>
        <d v="2013-12-28T00:00:00"/>
        <d v="2014-01-02T00:00:00"/>
        <d v="2014-01-05T00:00:00"/>
        <d v="2014-01-06T00:00:00"/>
        <d v="2014-01-08T00:00:00"/>
        <d v="2014-01-11T00:00:00"/>
        <d v="2014-01-12T00:00:00"/>
        <d v="2014-01-13T00:00:00"/>
        <d v="2014-01-15T00:00:00"/>
        <d v="2014-01-21T00:00:00"/>
        <d v="2014-01-22T00:00:00"/>
        <d v="2014-01-23T00:00:00"/>
        <d v="2014-01-24T00:00:00"/>
        <d v="2014-01-25T00:00:00"/>
        <d v="2014-01-27T00:00:00"/>
        <d v="2014-01-28T00:00:00"/>
        <d v="2014-01-31T00:00:00"/>
        <d v="2014-02-01T00:00:00"/>
        <d v="2014-02-03T00:00:00"/>
        <d v="2014-02-05T00:00:00"/>
        <d v="2014-02-07T00:00:00"/>
        <d v="2014-02-08T00:00:00"/>
        <d v="2014-02-10T00:00:00"/>
        <d v="2014-02-11T00:00:00"/>
        <d v="2014-02-13T00:00:00"/>
        <d v="2014-02-14T00:00:00"/>
        <d v="2014-02-20T00:00:00"/>
        <d v="2014-02-21T00:00:00"/>
        <d v="2014-02-22T00:00:00"/>
        <d v="2014-02-23T00:00:00"/>
        <d v="2014-02-26T00:00:00"/>
        <d v="2014-02-28T00:00:00"/>
        <d v="2014-03-04T00:00:00"/>
        <d v="2014-03-08T00:00:00"/>
        <d v="2014-03-09T00:00:00"/>
        <d v="2014-03-10T00:00:00"/>
        <d v="2014-03-11T00:00:00"/>
        <d v="2014-03-13T00:00:00"/>
        <d v="2014-03-15T00:00:00"/>
        <d v="2014-03-17T00:00:00"/>
        <d v="2014-03-19T00:00:00"/>
        <d v="2014-03-26T00:00:00"/>
        <d v="2014-03-27T00:00:00"/>
        <d v="2014-03-29T00:00:00"/>
        <d v="2014-03-30T00:00:00"/>
        <d v="2014-03-31T00:00:00"/>
        <d v="2014-04-01T00:00:00"/>
        <d v="2014-04-02T00:00:00"/>
        <d v="2014-04-04T00:00:00"/>
        <d v="2014-04-05T00:00:00"/>
        <d v="2014-04-09T00:00:00"/>
        <d v="2014-04-13T00:00:00"/>
        <d v="2014-04-15T00:00:00"/>
        <d v="2014-04-30T00:00:00"/>
        <d v="2014-05-01T00:00:00"/>
        <d v="2014-05-04T00:00:00"/>
        <d v="2014-05-06T00:00:00"/>
        <d v="2014-05-07T00:00:00"/>
        <d v="2014-05-09T00:00:00"/>
        <d v="2014-05-11T00:00:00"/>
        <d v="2014-05-13T00:00:00"/>
        <d v="2014-05-15T00:00:00"/>
        <d v="2014-05-17T00:00:00"/>
        <d v="2014-05-23T00:00:00"/>
        <d v="2014-05-27T00:00:00"/>
        <d v="2014-05-31T00:00:00"/>
        <d v="2014-06-01T00:00:00"/>
        <d v="2014-06-02T00:00:00"/>
        <d v="2014-06-03T00:00:00"/>
        <d v="2014-06-05T00:00:00"/>
        <d v="2014-06-06T00:00:00"/>
        <d v="2014-06-07T00:00:00"/>
        <d v="2014-06-11T00:00:00"/>
        <d v="2014-06-14T00:00:00"/>
        <d v="2014-06-15T00:00:00"/>
        <d v="2014-06-16T00:00:00"/>
        <d v="2014-06-17T00:00:00"/>
        <d v="2014-06-20T00:00:00"/>
        <d v="2014-06-21T00:00:00"/>
        <d v="2014-06-23T00:00:00"/>
        <d v="2014-06-25T00:00:00"/>
        <d v="2014-06-27T00:00:00"/>
        <d v="2014-06-28T00:00:00"/>
        <d v="2014-07-02T00:00:00"/>
        <d v="2014-07-03T00:00:00"/>
        <d v="2014-07-09T00:00:00"/>
        <d v="2014-07-10T00:00:00"/>
        <d v="2014-07-13T00:00:00"/>
        <d v="2014-07-15T00:00:00"/>
        <d v="2014-07-16T00:00:00"/>
        <d v="2014-07-20T00:00:00"/>
        <d v="2014-07-22T00:00:00"/>
        <d v="2014-07-23T00:00:00"/>
        <d v="2014-07-24T00:00:00"/>
        <d v="2014-07-26T00:00:00"/>
        <d v="2014-07-28T00:00:00"/>
        <d v="2014-08-01T00:00:00"/>
        <d v="2014-08-03T00:00:00"/>
        <d v="2014-08-04T00:00:00"/>
        <d v="2014-08-05T00:00:00"/>
        <d v="2014-08-09T00:00:00"/>
        <d v="2014-08-10T00:00:00"/>
        <d v="2014-08-20T00:00:00"/>
        <d v="2014-08-23T00:00:00"/>
        <d v="2014-08-24T00:00:00"/>
        <d v="2014-08-25T00:00:00"/>
        <d v="2014-08-26T00:00:00"/>
        <d v="2014-08-31T00:00:00"/>
        <d v="2014-09-01T00:00:00"/>
        <d v="2014-09-02T00:00:00"/>
        <d v="2014-09-05T00:00:00"/>
        <d v="2014-09-08T00:00:00"/>
        <d v="2014-09-09T00:00:00"/>
        <d v="2014-09-10T00:00:00"/>
        <d v="2014-09-11T00:00:00"/>
        <d v="2014-09-15T00:00:00"/>
        <d v="2014-09-19T00:00:00"/>
        <d v="2014-09-21T00:00:00"/>
        <d v="2014-09-25T00:00:00"/>
        <d v="2014-09-26T00:00:00"/>
        <d v="2014-09-27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08T00:00:00"/>
        <d v="2014-10-09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4T00:00:00"/>
        <d v="2014-10-25T00:00:00"/>
        <d v="2014-10-26T00:00:00"/>
        <d v="2014-10-27T00:00:00"/>
        <d v="2014-10-30T00:00:00"/>
        <d v="2014-10-31T00:00:00"/>
        <d v="2014-11-01T00:00:00"/>
        <d v="2014-11-05T00:00:00"/>
        <d v="2014-11-08T00:00:00"/>
        <d v="2014-11-09T00:00:00"/>
        <d v="2014-11-14T00:00:00"/>
        <d v="2014-11-15T00:00:00"/>
        <d v="2014-11-16T00:00:00"/>
        <d v="2014-11-17T00:00:00"/>
        <d v="2014-11-19T00:00:00"/>
        <d v="2014-11-20T00:00:00"/>
        <d v="2014-11-21T00:00:00"/>
        <d v="2014-11-24T00:00:00"/>
        <d v="2014-11-28T00:00:00"/>
        <d v="2014-11-29T00:00:00"/>
        <d v="2014-12-02T00:00:00"/>
        <d v="2014-12-03T00:00:00"/>
        <d v="2014-12-04T00:00:00"/>
        <d v="2014-12-06T00:00:00"/>
        <d v="2014-12-07T00:00:00"/>
        <d v="2014-12-08T00:00:00"/>
        <d v="2014-12-11T00:00:00"/>
        <d v="2014-12-14T00:00:00"/>
        <d v="2014-12-20T00:00:00"/>
        <d v="2014-12-23T00:00:00"/>
        <d v="2014-12-24T00:00:00"/>
        <d v="2014-12-25T00:00:00"/>
        <d v="2014-12-26T00:00:00"/>
        <d v="2014-12-28T00:00:00"/>
        <d v="2014-12-30T00:00:00"/>
        <d v="2014-12-31T00:00:00"/>
        <d v="2015-01-05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8T00:00:00"/>
        <d v="2015-01-19T00:00:00"/>
        <d v="2015-01-20T00:00:00"/>
        <d v="2015-01-21T00:00:00"/>
        <d v="2015-01-24T00:00:00"/>
        <d v="2015-01-26T00:00:00"/>
        <d v="2015-01-28T00:00:00"/>
        <d v="2015-01-29T00:00:00"/>
        <d v="2015-01-30T00:00:00"/>
        <d v="2015-01-31T00:00:00"/>
        <d v="2015-02-01T00:00:00"/>
        <d v="2015-02-02T00:00:00"/>
        <d v="2015-02-05T00:00:00"/>
        <d v="2015-02-06T00:00:00"/>
        <d v="2015-02-07T00:00:00"/>
        <d v="2015-02-10T00:00:00"/>
        <d v="2015-02-12T00:00:00"/>
        <d v="2015-02-15T00:00:00"/>
        <d v="2015-02-16T00:00:00"/>
        <d v="2015-02-21T00:00:00"/>
        <d v="2015-02-22T00:00:00"/>
        <d v="2015-02-25T00:00:00"/>
        <d v="2015-02-27T00:00:00"/>
        <d v="2015-02-28T00:00:00"/>
        <d v="2015-03-01T00:00:00"/>
        <d v="2015-03-02T00:00:00"/>
        <d v="2015-03-04T00:00:00"/>
        <d v="2015-03-09T00:00:00"/>
        <d v="2015-03-10T00:00:00"/>
        <d v="2015-03-13T00:00:00"/>
        <d v="2015-03-14T00:00:00"/>
        <d v="2015-03-15T00:00:00"/>
        <d v="2015-03-16T00:00:00"/>
        <d v="2015-03-18T00:00:00"/>
        <d v="2015-03-19T00:00:00"/>
        <d v="2015-03-20T00:00:00"/>
        <d v="2015-03-22T00:00:00"/>
        <d v="2015-03-23T00:00:00"/>
        <d v="2015-03-28T00:00:00"/>
        <d v="2015-04-02T00:00:00"/>
        <d v="2015-04-06T00:00:00"/>
        <d v="2015-04-08T00:00:00"/>
        <d v="2015-04-09T00:00:00"/>
        <d v="2015-04-11T00:00:00"/>
        <d v="2015-04-16T00:00:00"/>
        <d v="2015-04-17T00:00:00"/>
        <d v="2015-04-18T00:00:00"/>
        <d v="2015-04-21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4T00:00:00"/>
        <d v="2015-05-09T00:00:00"/>
        <d v="2015-05-10T00:00:00"/>
        <d v="2015-05-12T00:00:00"/>
        <d v="2015-05-13T00:00:00"/>
        <d v="2015-05-15T00:00:00"/>
        <d v="2015-05-16T00:00:00"/>
        <d v="2015-05-17T00:00:00"/>
        <d v="2015-05-18T00:00:00"/>
        <d v="2015-05-20T00:00:00"/>
        <d v="2015-05-22T00:00:00"/>
        <d v="2015-05-24T00:00:00"/>
        <d v="2015-05-25T00:00:00"/>
        <d v="2015-05-26T00:00:00"/>
        <d v="2015-05-27T00:00:00"/>
        <d v="2015-05-29T00:00:00"/>
        <d v="2015-05-30T00:00:00"/>
        <d v="2015-06-06T00:00:00"/>
        <d v="2015-06-08T00:00:00"/>
        <d v="2015-06-09T00:00:00"/>
        <d v="2015-06-11T00:00:00"/>
        <d v="2015-06-12T00:00:00"/>
        <d v="2015-06-18T00:00:00"/>
        <d v="2015-06-19T00:00:00"/>
        <d v="2015-06-23T00:00:00"/>
        <d v="2015-06-25T00:00:00"/>
        <d v="2015-06-26T00:00:00"/>
        <d v="2015-06-27T00:00:00"/>
        <d v="2015-06-30T00:00:00"/>
        <d v="2015-07-02T00:00:00"/>
        <d v="2015-07-03T00:00:00"/>
        <d v="2015-07-07T00:00:00"/>
        <d v="2015-07-09T00:00:00"/>
        <d v="2015-07-10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21T00:00:00"/>
        <d v="2015-07-22T00:00:00"/>
        <d v="2015-07-23T00:00:00"/>
        <d v="2015-07-24T00:00:00"/>
        <d v="2015-07-25T00:00:00"/>
        <d v="2015-07-27T00:00:00"/>
        <d v="2015-07-28T00:00:00"/>
        <d v="2015-07-30T00:00:00"/>
        <d v="2015-07-31T00:00:00"/>
        <d v="2015-08-01T00:00:00"/>
        <d v="2015-08-05T00:00:00"/>
        <d v="2015-08-06T00:00:00"/>
        <d v="2015-08-08T00:00:00"/>
        <d v="2015-08-09T00:00:00"/>
        <d v="2015-08-10T00:00:00"/>
        <d v="2015-08-12T00:00:00"/>
        <d v="2015-08-13T00:00:00"/>
        <d v="2015-08-19T00:00:00"/>
        <d v="2015-08-20T00:00:00"/>
        <d v="2015-08-21T00:00:00"/>
        <d v="2015-08-22T00:00:00"/>
        <d v="2015-08-24T00:00:00"/>
        <d v="2015-08-25T00:00:00"/>
        <d v="2015-08-26T00:00:00"/>
        <d v="2015-08-28T00:00:00"/>
        <d v="2015-08-29T00:00:00"/>
        <d v="2015-08-31T00:00:00"/>
        <d v="2015-09-01T00:00:00"/>
        <d v="2015-09-02T00:00:00"/>
        <d v="2015-09-04T00:00:00"/>
        <d v="2015-09-05T00:00:00"/>
        <d v="2015-09-06T00:00:00"/>
        <d v="2015-09-08T00:00:00"/>
        <d v="2015-09-09T00:00:00"/>
        <d v="2015-09-10T00:00:00"/>
        <d v="2015-09-13T00:00:00"/>
        <d v="2015-09-14T00:00:00"/>
        <d v="2015-09-15T00:00:00"/>
        <d v="2015-09-23T00:00:00"/>
        <d v="2015-09-24T00:00:00"/>
        <d v="2015-09-25T00:00:00"/>
        <d v="2015-09-26T00:00:00"/>
        <d v="2015-09-27T00:00:00"/>
        <d v="2015-09-29T00:00:00"/>
        <d v="2015-10-07T00:00:00"/>
        <d v="2015-10-10T00:00:00"/>
        <d v="2015-10-11T00:00:00"/>
        <d v="2015-10-13T00:00:00"/>
        <d v="2015-10-18T00:00:00"/>
        <d v="2015-10-19T00:00:00"/>
        <d v="2015-10-22T00:00:00"/>
        <d v="2015-10-26T00:00:00"/>
        <d v="2015-10-29T00:00:00"/>
        <d v="2015-10-30T00:00:00"/>
        <d v="2015-11-04T00:00:00"/>
        <d v="2015-11-05T00:00:00"/>
        <d v="2015-11-08T00:00:00"/>
        <d v="2015-11-09T00:00:00"/>
        <d v="2015-11-10T00:00:00"/>
        <d v="2015-11-13T00:00:00"/>
        <d v="2015-11-14T00:00:00"/>
        <d v="2015-11-15T00:00:00"/>
        <d v="2015-11-18T00:00:00"/>
        <d v="2015-11-20T00:00:00"/>
        <d v="2015-11-22T00:00:00"/>
        <d v="2015-11-26T00:00:00"/>
        <d v="2015-11-28T00:00:00"/>
        <d v="2015-12-02T00:00:00"/>
        <d v="2015-12-04T00:00:00"/>
        <d v="2015-12-06T00:00:00"/>
        <d v="2015-12-07T00:00:00"/>
        <d v="2015-12-08T00:00:00"/>
        <d v="2015-12-14T00:00:00"/>
        <d v="2015-12-17T00:00:00"/>
        <d v="2015-12-20T00:00:00"/>
        <d v="2015-12-22T00:00:00"/>
        <d v="2015-12-23T00:00:00"/>
        <d v="2015-12-26T00:00:00"/>
        <d v="2015-12-29T00:00:00"/>
        <d v="2015-12-31T00:00:00"/>
        <d v="2016-01-07T00:00:00"/>
        <d v="2016-01-10T00:00:00"/>
        <d v="2016-01-15T00:00:00"/>
        <d v="2016-01-16T00:00:00"/>
        <d v="2016-01-17T00:00:00"/>
        <d v="2016-01-22T00:00:00"/>
        <d v="2016-01-24T00:00:00"/>
        <d v="2016-01-26T00:00:00"/>
        <d v="2016-01-27T00:00:00"/>
        <d v="2016-01-30T00:00:00"/>
        <d v="2016-02-01T00:00:00"/>
        <d v="2016-02-02T00:00:00"/>
        <d v="2016-02-06T00:00:00"/>
        <d v="2016-02-07T00:00:00"/>
        <d v="2016-02-08T00:00:00"/>
        <d v="2016-02-09T00:00:00"/>
        <d v="2016-02-10T00:00:00"/>
        <d v="2016-02-11T00:00:00"/>
        <d v="2016-02-14T00:00:00"/>
        <d v="2016-02-15T00:00:00"/>
        <d v="2016-02-18T00:00:00"/>
        <d v="2016-02-20T00:00:00"/>
        <d v="2016-02-21T00:00:00"/>
        <d v="2016-02-24T00:00:00"/>
        <d v="2016-02-27T00:00:00"/>
        <d v="2016-03-03T00:00:00"/>
        <d v="2016-03-04T00:00:00"/>
        <d v="2016-03-05T00:00:00"/>
        <d v="2016-03-07T00:00:00"/>
        <d v="2016-03-09T00:00:00"/>
        <d v="2016-03-10T00:00:00"/>
        <d v="2016-03-12T00:00:00"/>
        <d v="2016-03-15T00:00:00"/>
        <d v="2016-03-16T00:00:00"/>
        <d v="2016-03-18T00:00:00"/>
        <d v="2016-03-19T00:00:00"/>
        <d v="2016-03-23T00:00:00"/>
        <d v="2016-03-24T00:00:00"/>
        <d v="2016-03-25T00:00:00"/>
        <d v="2016-03-27T00:00:00"/>
        <d v="2016-03-28T00:00:00"/>
        <d v="2016-03-31T00:00:00"/>
        <d v="2016-04-01T00:00:00"/>
        <d v="2016-04-03T00:00:00"/>
        <d v="2016-04-04T00:00:00"/>
        <d v="2016-04-09T00:00:00"/>
        <d v="2016-04-11T00:00:00"/>
        <d v="2016-04-15T00:00:00"/>
        <d v="2016-04-16T00:00:00"/>
        <d v="2016-04-21T00:00:00"/>
        <d v="2016-04-22T00:00:00"/>
        <d v="2016-04-23T00:00:00"/>
        <d v="2016-04-25T00:00:00"/>
        <d v="2016-04-29T00:00:00"/>
        <d v="2016-04-30T00:00:00"/>
        <d v="2016-05-03T00:00:00"/>
        <d v="2016-05-06T00:00:00"/>
        <d v="2016-05-07T00:00:00"/>
        <d v="2016-05-08T00:00:00"/>
        <d v="2016-05-10T00:00:00"/>
        <d v="2016-05-12T00:00:00"/>
        <d v="2016-05-16T00:00:00"/>
        <d v="2016-05-17T00:00:00"/>
        <d v="2016-05-19T00:00:00"/>
        <d v="2016-05-20T00:00:00"/>
        <d v="2016-05-21T00:00:00"/>
        <d v="2016-05-24T00:00:00"/>
        <d v="2016-05-25T00:00:00"/>
        <d v="2016-05-27T00:00:00"/>
        <d v="2016-05-28T00:00:00"/>
        <d v="2016-05-29T00:00:00"/>
        <d v="2016-05-31T00:00:00"/>
        <d v="2016-06-01T00:00:00"/>
        <d v="2016-06-09T00:00:00"/>
        <d v="2016-06-11T00:00:00"/>
        <d v="2016-06-12T00:00:00"/>
        <d v="2016-06-13T00:00:00"/>
        <d v="2016-06-16T00:00:00"/>
        <d v="2016-06-17T00:00:00"/>
        <d v="2016-06-18T00:00:00"/>
        <d v="2016-06-23T00:00:00"/>
        <d v="2016-06-27T00:00:00"/>
        <d v="2016-06-28T00:00:00"/>
        <d v="2016-06-30T00:00:00"/>
        <d v="2016-07-01T00:00:00"/>
        <d v="2016-07-03T00:00:00"/>
        <d v="2016-07-05T00:00:00"/>
        <d v="2016-07-09T00:00:00"/>
        <d v="2016-07-10T00:00:00"/>
        <d v="2016-07-14T00:00:00"/>
        <d v="2016-07-15T00:00:00"/>
        <d v="2016-07-25T00:00:00"/>
        <d v="2016-07-26T00:00:00"/>
        <d v="2016-07-31T00:00:00"/>
        <d v="2016-08-01T00:00:00"/>
        <d v="2016-08-02T00:00:00"/>
        <d v="2016-08-03T00:00:00"/>
        <d v="2016-08-05T00:00:00"/>
        <d v="2016-08-06T00:00:00"/>
        <d v="2016-08-09T00:00:00"/>
        <d v="2016-08-13T00:00:00"/>
        <d v="2016-08-15T00:00:00"/>
        <d v="2016-08-16T00:00:00"/>
        <d v="2016-08-18T00:00:00"/>
        <d v="2016-08-21T00:00:00"/>
        <d v="2016-08-22T00:00:00"/>
        <d v="2016-08-29T00:00:00"/>
        <d v="2016-09-01T00:00:00"/>
        <d v="2016-09-03T00:00:00"/>
        <d v="2016-09-04T00:00:00"/>
        <d v="2016-09-11T00:00:00"/>
        <d v="2016-09-12T00:00:00"/>
        <d v="2016-09-13T00:00:00"/>
        <d v="2016-09-15T00:00:00"/>
        <d v="2016-09-16T00:00:00"/>
        <d v="2016-09-18T00:00:00"/>
        <d v="2016-09-19T00:00:00"/>
        <d v="2016-09-20T00:00:00"/>
        <d v="2016-09-21T00:00:00"/>
        <d v="2016-09-23T00:00:00"/>
        <d v="2016-09-24T00:00:00"/>
        <d v="2016-09-26T00:00:00"/>
        <d v="2016-09-28T00:00:00"/>
        <d v="2016-09-29T00:00:00"/>
        <d v="2016-10-04T00:00:00"/>
        <d v="2016-10-06T00:00:00"/>
        <d v="2016-10-09T00:00:00"/>
        <d v="2016-10-10T00:00:00"/>
        <d v="2016-10-11T00:00:00"/>
        <d v="2016-10-12T00:00:00"/>
        <d v="2016-10-13T00:00:00"/>
        <d v="2016-10-14T00:00:00"/>
        <d v="2016-10-16T00:00:00"/>
        <d v="2016-10-17T00:00:00"/>
        <d v="2016-10-18T00:00:00"/>
        <d v="2016-10-20T00:00:00"/>
        <d v="2016-10-21T00:00:00"/>
        <d v="2016-10-23T00:00:00"/>
        <d v="2016-10-25T00:00:00"/>
        <d v="2016-10-26T00:00:00"/>
        <d v="2016-10-27T00:00:00"/>
        <d v="2016-10-29T00:00:00"/>
        <d v="2016-10-31T00:00:00"/>
        <d v="2016-11-01T00:00:00"/>
        <d v="2016-11-03T00:00:00"/>
        <d v="2016-11-06T00:00:00"/>
        <d v="2016-11-07T00:00:00"/>
        <d v="2016-11-08T00:00:00"/>
        <d v="2016-11-10T00:00:00"/>
        <d v="2016-11-11T00:00:00"/>
        <d v="2016-11-12T00:00:00"/>
        <d v="2016-11-14T00:00:00"/>
        <d v="2016-11-15T00:00:00"/>
        <d v="2016-11-18T00:00:00"/>
        <d v="2016-11-20T00:00:00"/>
        <d v="2016-11-21T00:00:00"/>
        <d v="2016-11-24T00:00:00"/>
        <d v="2016-11-25T00:00:00"/>
        <d v="2016-11-26T00:00:00"/>
        <d v="2016-11-27T00:00:00"/>
        <d v="2016-11-29T00:00:00"/>
        <d v="2016-12-01T00:00:00"/>
        <d v="2016-12-02T00:00:00"/>
        <d v="2016-12-03T00:00:00"/>
        <d v="2016-12-04T00:00:00"/>
        <d v="2016-12-06T00:00:00"/>
        <d v="2016-12-07T00:00:00"/>
        <d v="2016-12-08T00:00:00"/>
        <d v="2016-12-12T00:00:00"/>
        <d v="2016-12-13T00:00:00"/>
        <d v="2016-12-15T00:00:00"/>
        <d v="2016-12-16T00:00:00"/>
        <d v="2016-12-17T00:00:00"/>
        <d v="2016-12-19T00:00:00"/>
        <d v="2016-12-20T00:00:00"/>
        <d v="2016-12-22T00:00:00"/>
        <d v="2016-12-23T00:00:00"/>
        <d v="2016-12-26T00:00:00"/>
        <d v="2016-12-29T00:00:00"/>
        <d v="2017-01-01T00:00:00"/>
        <d v="2017-01-02T00:00:00"/>
        <d v="2017-01-04T00:00:00"/>
        <d v="2017-01-08T00:00:00"/>
        <d v="2017-01-09T00:00:00"/>
        <d v="2017-01-12T00:00:00"/>
        <d v="2017-01-15T00:00:00"/>
        <d v="2017-01-16T00:00:00"/>
        <d v="2017-01-17T00:00:00"/>
        <d v="2017-01-18T00:00:00"/>
        <d v="2017-01-21T00:00:00"/>
        <d v="2017-01-22T00:00:00"/>
        <d v="2017-01-24T00:00:00"/>
        <d v="2017-01-25T00:00:00"/>
        <d v="2017-01-28T00:00:00"/>
        <d v="2017-01-30T00:00:00"/>
        <d v="2017-01-31T00:00:00"/>
        <d v="2017-02-01T00:00:00"/>
        <d v="2017-02-02T00:00:00"/>
        <d v="2017-02-03T00:00:00"/>
        <d v="2017-02-05T00:00:00"/>
      </sharedItems>
    </cacheField>
    <cacheField name="Order Year" numFmtId="1">
      <sharedItems containsSemiMixedTypes="0" containsString="0" containsNumber="1" containsInteger="1" minValue="2013" maxValue="2017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 count="110">
        <n v="3.04"/>
        <n v="1.25"/>
        <n v="1.98"/>
        <n v="26.35"/>
        <n v="0.75"/>
        <n v="4.8199999999999994"/>
        <n v="2.4499999999999997"/>
        <n v="20.04"/>
        <n v="1.05"/>
        <n v="6.24"/>
        <n v="0.8"/>
        <n v="1.44"/>
        <n v="1.54"/>
        <n v="2.69"/>
        <n v="11.200000000000001"/>
        <n v="1.06"/>
        <n v="2.9"/>
        <n v="1.6300000000000001"/>
        <n v="5.55"/>
        <n v="2.61"/>
        <n v="1.35"/>
        <n v="4.8599999999999994"/>
        <n v="6.3999999999999995"/>
        <n v="0.55000000000000004"/>
        <n v="4.05"/>
        <n v="5.8599999999999994"/>
        <n v="1.55"/>
        <n v="2.88"/>
        <n v="7.2299999999999995"/>
        <n v="15.15"/>
        <n v="13.940000000000001"/>
        <n v="5.04"/>
        <n v="11.33"/>
        <n v="2.4"/>
        <n v="1.68"/>
        <n v="2.5499999999999998"/>
        <n v="5.8199999999999994"/>
        <n v="6.6899999999999995"/>
        <n v="1"/>
        <n v="2.04"/>
        <n v="0.9"/>
        <n v="11.42"/>
        <n v="19.560000000000002"/>
        <n v="0.93"/>
        <n v="0.85000000000000009"/>
        <n v="7.83"/>
        <n v="4.1499999999999995"/>
        <n v="2.09"/>
        <n v="0.88"/>
        <n v="9.49"/>
        <n v="0.54"/>
        <n v="8.2800000000000011"/>
        <n v="6.71"/>
        <n v="2.2999999999999998"/>
        <n v="1.27"/>
        <n v="0.98000000000000009"/>
        <n v="49.05"/>
        <n v="6.55"/>
        <n v="4.55"/>
        <n v="1.04"/>
        <n v="14.05"/>
        <n v="1.3900000000000001"/>
        <n v="5.52"/>
        <n v="4.22"/>
        <n v="6.3199999999999994"/>
        <n v="24.54"/>
        <n v="5.0599999999999996"/>
        <n v="6.88"/>
        <n v="3.19"/>
        <n v="7.06"/>
        <n v="3.65"/>
        <n v="8.2700000000000014"/>
        <n v="9.0400000000000009"/>
        <n v="8.1300000000000008"/>
        <n v="7.77"/>
        <n v="12.440000000000001"/>
        <n v="4.87"/>
        <n v="7.03"/>
        <n v="0.8600000000000001"/>
        <n v="6.1899999999999995"/>
        <n v="3.82"/>
        <n v="1.34"/>
        <n v="5.0199999999999996"/>
        <n v="1.9100000000000001"/>
        <n v="4.03"/>
        <n v="0.76"/>
        <n v="14.75"/>
        <n v="3.02"/>
        <n v="0.91"/>
        <n v="1.03"/>
        <n v="4.7299999999999995"/>
        <n v="4.97"/>
        <n v="5.47"/>
        <n v="0.81"/>
        <n v="69.349999999999994"/>
        <n v="10.040000000000001"/>
        <n v="6.26"/>
        <n v="1.19"/>
        <n v="1.07"/>
        <n v="5.38"/>
        <n v="5.49"/>
        <n v="1.61"/>
        <n v="2"/>
        <n v="7.33"/>
        <n v="3.17"/>
        <n v="0.84000000000000008"/>
        <n v="4.47"/>
        <n v="1.22"/>
        <n v="7.02"/>
        <n v="1.87"/>
      </sharedItems>
    </cacheField>
    <cacheField name="Customer Payable" numFmtId="167">
      <sharedItems containsSemiMixedTypes="0" containsString="0" containsNumber="1" minValue="5.9192255999999999" maxValue="33383.024016000003"/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x v="0"/>
    <x v="0"/>
    <n v="2013"/>
    <s v="CHARLIE GOMEZ"/>
    <s v="749 North Carriage Street Des Plaines, Irving Park,  IL 60016"/>
    <s v="Chicago"/>
    <x v="0"/>
    <x v="0"/>
    <x v="0"/>
    <x v="0"/>
    <x v="0"/>
    <s v="Small Box"/>
    <x v="0"/>
    <d v="2013-02-17T00:00:00"/>
    <x v="0"/>
    <n v="6.1380000000000008"/>
    <n v="0.58522727272727282"/>
    <n v="0.08"/>
    <n v="0.49104000000000009"/>
    <n v="6.6290400000000016"/>
    <x v="0"/>
    <n v="205.50024000000005"/>
    <n v="0.04"/>
    <n v="8.2200096000000027"/>
    <x v="0"/>
    <n v="200.32023040000004"/>
    <n v="0.49104000000000081"/>
  </r>
  <r>
    <x v="1"/>
    <x v="0"/>
    <n v="2013"/>
    <s v="EDDIE FREEMAN"/>
    <s v="93 Church Rd. Brookfield, Ashburn,  IL 60513"/>
    <s v="Chicago"/>
    <x v="0"/>
    <x v="0"/>
    <x v="1"/>
    <x v="0"/>
    <x v="0"/>
    <s v="Wrap Bag"/>
    <x v="0"/>
    <d v="2013-02-17T00:00:00"/>
    <x v="1"/>
    <n v="4.6859999999999999"/>
    <n v="0.78242677824267748"/>
    <n v="0.08"/>
    <n v="0.37487999999999999"/>
    <n v="5.06088"/>
    <x v="0"/>
    <n v="156.88728"/>
    <n v="0.04"/>
    <n v="6.2754912000000003"/>
    <x v="1"/>
    <n v="151.8617888"/>
    <n v="0.3748800000000001"/>
  </r>
  <r>
    <x v="2"/>
    <x v="1"/>
    <n v="2013"/>
    <s v="JERRY GOMEZ"/>
    <s v="46 Rose Court Ghent, Fieldston,  NY 12075"/>
    <s v="New York"/>
    <x v="1"/>
    <x v="1"/>
    <x v="2"/>
    <x v="1"/>
    <x v="0"/>
    <s v="Wrap Bag"/>
    <x v="1"/>
    <d v="2013-02-19T00:00:00"/>
    <x v="2"/>
    <n v="4.0810000000000004"/>
    <n v="0.53941908713692943"/>
    <n v="0.08"/>
    <n v="0.32648000000000005"/>
    <n v="4.4074800000000005"/>
    <x v="1"/>
    <n v="193.92912000000001"/>
    <n v="0.08"/>
    <n v="15.514329600000002"/>
    <x v="2"/>
    <n v="180.39479040000001"/>
    <n v="0.3264800000000001"/>
  </r>
  <r>
    <x v="3"/>
    <x v="2"/>
    <n v="2013"/>
    <s v="JOE RILEY"/>
    <s v="85 Primrose Court Watseka, Irving Park,  IL 60970"/>
    <s v="Chicago"/>
    <x v="0"/>
    <x v="0"/>
    <x v="0"/>
    <x v="0"/>
    <x v="1"/>
    <s v="Jumbo Drum"/>
    <x v="2"/>
    <d v="2013-02-20T00:00:00"/>
    <x v="3"/>
    <n v="133.06700000000001"/>
    <n v="0.61293333333333344"/>
    <n v="0.08"/>
    <n v="10.64536"/>
    <n v="143.71236000000002"/>
    <x v="2"/>
    <n v="1149.6988800000001"/>
    <n v="0.09"/>
    <n v="103.47289920000001"/>
    <x v="3"/>
    <n v="1072.5759808"/>
    <n v="10.645360000000011"/>
  </r>
  <r>
    <x v="4"/>
    <x v="3"/>
    <n v="2013"/>
    <s v="RONALD GONZALES"/>
    <s v="82 Stillwater Dr. Dolgeville, University Heights,  NY 13329"/>
    <s v="New York"/>
    <x v="1"/>
    <x v="2"/>
    <x v="3"/>
    <x v="1"/>
    <x v="0"/>
    <s v="Wrap Bag"/>
    <x v="0"/>
    <d v="2013-02-20T00:00:00"/>
    <x v="4"/>
    <n v="2.3100000000000005"/>
    <n v="1.3333333333333335"/>
    <n v="0.08"/>
    <n v="0.18480000000000005"/>
    <n v="2.4948000000000006"/>
    <x v="3"/>
    <n v="47.40120000000001"/>
    <n v="0.04"/>
    <n v="1.8960480000000004"/>
    <x v="4"/>
    <n v="46.25515200000001"/>
    <n v="0.18480000000000008"/>
  </r>
  <r>
    <x v="5"/>
    <x v="4"/>
    <n v="2013"/>
    <s v="CALVIN MURPHY"/>
    <s v="87 Marconi St. Downsville, Eastchester,  NY 13755"/>
    <s v="New York"/>
    <x v="1"/>
    <x v="0"/>
    <x v="4"/>
    <x v="2"/>
    <x v="0"/>
    <s v="Small Box"/>
    <x v="0"/>
    <d v="2013-02-21T00:00:00"/>
    <x v="5"/>
    <n v="2.1779999999999999"/>
    <n v="0.66386554621848737"/>
    <n v="0.08"/>
    <n v="0.17424000000000001"/>
    <n v="2.3522400000000001"/>
    <x v="4"/>
    <n v="11.761200000000001"/>
    <n v="6.0000000000000005E-2"/>
    <n v="0.70567200000000008"/>
    <x v="5"/>
    <n v="15.875527999999999"/>
    <n v="0.17424000000000017"/>
  </r>
  <r>
    <x v="6"/>
    <x v="5"/>
    <n v="2013"/>
    <s v="TROY NELSON"/>
    <s v="122 Pheasant Dr. Hillside, Albany Park,  IL 60162"/>
    <s v="Chicago"/>
    <x v="0"/>
    <x v="0"/>
    <x v="0"/>
    <x v="3"/>
    <x v="0"/>
    <s v="Wrap Bag"/>
    <x v="0"/>
    <d v="2013-02-27T00:00:00"/>
    <x v="6"/>
    <n v="2.8600000000000003"/>
    <n v="1.3853211009174309"/>
    <n v="0.08"/>
    <n v="0.22880000000000003"/>
    <n v="3.0888000000000004"/>
    <x v="5"/>
    <n v="151.35120000000003"/>
    <n v="0.11"/>
    <n v="16.648632000000003"/>
    <x v="6"/>
    <n v="137.15256800000003"/>
    <n v="0.22880000000000011"/>
  </r>
  <r>
    <x v="7"/>
    <x v="6"/>
    <n v="2013"/>
    <s v="BARRY JACKSON"/>
    <s v="67 New Castle St. Sag Harbor, Mott Haven,  NY 11963"/>
    <s v="New York"/>
    <x v="1"/>
    <x v="1"/>
    <x v="5"/>
    <x v="1"/>
    <x v="0"/>
    <s v="Small Box"/>
    <x v="0"/>
    <d v="2013-02-25T00:00:00"/>
    <x v="7"/>
    <n v="179.22300000000001"/>
    <n v="0.63929972834289162"/>
    <n v="0.08"/>
    <n v="14.337840000000002"/>
    <n v="193.56084000000001"/>
    <x v="6"/>
    <n v="6581.0685600000006"/>
    <n v="9.9999999999999992E-2"/>
    <n v="658.10685599999999"/>
    <x v="7"/>
    <n v="5943.0017040000002"/>
    <n v="14.33784"/>
  </r>
  <r>
    <x v="8"/>
    <x v="7"/>
    <n v="2013"/>
    <s v="VICTOR LOPEZ"/>
    <s v="8194C Wright St. Guilderland, Mott Haven,  NY 12084"/>
    <s v="New York"/>
    <x v="1"/>
    <x v="2"/>
    <x v="5"/>
    <x v="1"/>
    <x v="0"/>
    <s v="Wrap Bag"/>
    <x v="0"/>
    <d v="2013-02-27T00:00:00"/>
    <x v="6"/>
    <n v="1.8480000000000001"/>
    <n v="0.54128440366972452"/>
    <n v="0.08"/>
    <n v="0.14784"/>
    <n v="1.9958400000000003"/>
    <x v="7"/>
    <n v="69.854400000000012"/>
    <n v="0.05"/>
    <n v="3.4927200000000007"/>
    <x v="8"/>
    <n v="67.411680000000004"/>
    <n v="0.14784000000000019"/>
  </r>
  <r>
    <x v="9"/>
    <x v="8"/>
    <n v="2013"/>
    <s v="FRANKLIN AGUILAR"/>
    <s v="298 North Bury Rd. Rochester, West Farms,  NY 14651"/>
    <s v="New York"/>
    <x v="1"/>
    <x v="3"/>
    <x v="2"/>
    <x v="4"/>
    <x v="0"/>
    <s v="Small Box"/>
    <x v="0"/>
    <d v="2013-02-28T00:00:00"/>
    <x v="8"/>
    <n v="99.528000000000006"/>
    <n v="0.66660526800515751"/>
    <n v="0.08"/>
    <n v="7.9622400000000004"/>
    <n v="107.49024000000001"/>
    <x v="8"/>
    <n v="1074.9024000000002"/>
    <n v="0.08"/>
    <n v="85.992192000000017"/>
    <x v="7"/>
    <n v="1008.9502080000001"/>
    <n v="7.9622400000000084"/>
  </r>
  <r>
    <x v="10"/>
    <x v="9"/>
    <n v="2013"/>
    <s v="BENJAMIN RAMOS"/>
    <s v="168 Sleepy Hollow St. Elmira, Eastchester,  NY 14901"/>
    <s v="New York"/>
    <x v="1"/>
    <x v="1"/>
    <x v="6"/>
    <x v="4"/>
    <x v="0"/>
    <s v="Small Box"/>
    <x v="0"/>
    <d v="2013-02-28T00:00:00"/>
    <x v="9"/>
    <n v="9.4600000000000009"/>
    <n v="0.61350844277673544"/>
    <n v="0.08"/>
    <n v="0.75680000000000014"/>
    <n v="10.216800000000001"/>
    <x v="9"/>
    <n v="510.84000000000003"/>
    <n v="0.01"/>
    <n v="5.1084000000000005"/>
    <x v="9"/>
    <n v="511.97160000000002"/>
    <n v="0.75680000000000014"/>
  </r>
  <r>
    <x v="11"/>
    <x v="10"/>
    <n v="2013"/>
    <s v="JEFFREY OWENS"/>
    <s v="286 Valley Avenue Rochester, Williamsbridge,  NY 14683"/>
    <s v="New York"/>
    <x v="1"/>
    <x v="1"/>
    <x v="7"/>
    <x v="2"/>
    <x v="0"/>
    <s v="Wrap Bag"/>
    <x v="0"/>
    <d v="2013-03-02T00:00:00"/>
    <x v="10"/>
    <n v="1.9910000000000003"/>
    <n v="1.0804597701149428"/>
    <n v="0.08"/>
    <n v="0.15928000000000003"/>
    <n v="2.1502800000000004"/>
    <x v="10"/>
    <n v="92.462040000000016"/>
    <n v="0.04"/>
    <n v="3.6984816000000009"/>
    <x v="10"/>
    <n v="89.563558400000019"/>
    <n v="0.15928000000000009"/>
  </r>
  <r>
    <x v="12"/>
    <x v="11"/>
    <n v="2013"/>
    <s v="BRIAN WRIGHT"/>
    <s v="8318 Ridge Court Carol Stream, Dunning,  IL 60122"/>
    <s v="Chicago"/>
    <x v="0"/>
    <x v="1"/>
    <x v="1"/>
    <x v="2"/>
    <x v="0"/>
    <s v="Small Box"/>
    <x v="0"/>
    <d v="2013-03-04T00:00:00"/>
    <x v="11"/>
    <n v="8.4039999999999999"/>
    <n v="0.5623721881390592"/>
    <n v="0.08"/>
    <n v="0.67232000000000003"/>
    <n v="9.0763200000000008"/>
    <x v="11"/>
    <n v="181.52640000000002"/>
    <n v="0.11"/>
    <n v="19.967904000000004"/>
    <x v="11"/>
    <n v="162.99849600000002"/>
    <n v="0.67232000000000092"/>
  </r>
  <r>
    <x v="13"/>
    <x v="11"/>
    <n v="2013"/>
    <s v="JIMMY DANIELS"/>
    <s v="57 Courtland St. Fairport, Wakefield,  NY 14450"/>
    <s v="New York"/>
    <x v="1"/>
    <x v="1"/>
    <x v="8"/>
    <x v="2"/>
    <x v="0"/>
    <s v="Small Box"/>
    <x v="0"/>
    <d v="2013-03-04T00:00:00"/>
    <x v="8"/>
    <n v="99.528000000000006"/>
    <n v="0.66660526800515751"/>
    <n v="0.08"/>
    <n v="7.9622400000000004"/>
    <n v="107.49024000000001"/>
    <x v="4"/>
    <n v="537.45120000000009"/>
    <n v="0.04"/>
    <n v="21.498048000000004"/>
    <x v="7"/>
    <n v="535.99315200000001"/>
    <n v="7.9622400000000084"/>
  </r>
  <r>
    <x v="14"/>
    <x v="12"/>
    <n v="2013"/>
    <s v="PETER PENA"/>
    <s v="7834 West Wetland Ave. Tonawanda, Co-op City,  NY 14151"/>
    <s v="New York"/>
    <x v="1"/>
    <x v="1"/>
    <x v="5"/>
    <x v="0"/>
    <x v="0"/>
    <s v="Small Box"/>
    <x v="0"/>
    <d v="2013-03-03T00:00:00"/>
    <x v="12"/>
    <n v="63.910000000000004"/>
    <n v="0.6129927817878954"/>
    <n v="0.08"/>
    <n v="5.1128"/>
    <n v="69.022800000000004"/>
    <x v="12"/>
    <n v="3589.1856000000002"/>
    <n v="6.0000000000000005E-2"/>
    <n v="215.35113600000003"/>
    <x v="12"/>
    <n v="3375.374464"/>
    <n v="5.1128"/>
  </r>
  <r>
    <x v="15"/>
    <x v="13"/>
    <n v="2013"/>
    <s v="JOSEPH CARTER"/>
    <s v="792 South Applegate Street Galt, Avondale,  IL 61037"/>
    <s v="Chicago"/>
    <x v="0"/>
    <x v="1"/>
    <x v="0"/>
    <x v="1"/>
    <x v="0"/>
    <s v="Wrap Bag"/>
    <x v="0"/>
    <d v="2013-03-15T00:00:00"/>
    <x v="13"/>
    <n v="1.254"/>
    <n v="0.60563380281690138"/>
    <n v="0.08"/>
    <n v="0.10032000000000001"/>
    <n v="1.3543200000000002"/>
    <x v="12"/>
    <n v="70.424640000000011"/>
    <n v="6.9999999999999993E-2"/>
    <n v="4.9297248000000007"/>
    <x v="4"/>
    <n v="66.244915200000008"/>
    <n v="0.10032000000000019"/>
  </r>
  <r>
    <x v="16"/>
    <x v="14"/>
    <n v="2013"/>
    <s v="LOUIS CASTILLO"/>
    <s v="39 Justice St. Buffalo, Mott Haven,  NY 14276"/>
    <s v="New York"/>
    <x v="1"/>
    <x v="0"/>
    <x v="9"/>
    <x v="1"/>
    <x v="0"/>
    <s v="Small Pack"/>
    <x v="0"/>
    <d v="2013-03-18T00:00:00"/>
    <x v="14"/>
    <n v="9.1740000000000013"/>
    <n v="1.4385964912280704"/>
    <n v="0.08"/>
    <n v="0.73392000000000013"/>
    <n v="9.9079200000000025"/>
    <x v="13"/>
    <n v="178.34256000000005"/>
    <n v="0.04"/>
    <n v="7.1337024000000024"/>
    <x v="13"/>
    <n v="173.89885760000004"/>
    <n v="0.73392000000000124"/>
  </r>
  <r>
    <x v="17"/>
    <x v="15"/>
    <n v="2013"/>
    <s v="VICTOR GIBSON"/>
    <s v="60 Glenridge Street Seward, Belmont Cragin,  IL 61077"/>
    <s v="Chicago"/>
    <x v="0"/>
    <x v="1"/>
    <x v="1"/>
    <x v="3"/>
    <x v="0"/>
    <s v="Wrap Bag"/>
    <x v="0"/>
    <d v="2013-03-18T00:00:00"/>
    <x v="13"/>
    <n v="1.254"/>
    <n v="0.60563380281690138"/>
    <n v="0.08"/>
    <n v="0.10032000000000001"/>
    <n v="1.3543200000000002"/>
    <x v="14"/>
    <n v="54.172800000000009"/>
    <n v="0.03"/>
    <n v="1.6251840000000002"/>
    <x v="4"/>
    <n v="53.297616000000012"/>
    <n v="0.10032000000000019"/>
  </r>
  <r>
    <x v="18"/>
    <x v="16"/>
    <n v="2013"/>
    <s v="TOMMY ANDREWS"/>
    <s v="96 W. St Louis Road Albany, Mott Haven,  NY 12245"/>
    <s v="New York"/>
    <x v="1"/>
    <x v="1"/>
    <x v="6"/>
    <x v="2"/>
    <x v="0"/>
    <s v="Small Box"/>
    <x v="0"/>
    <d v="2013-03-21T00:00:00"/>
    <x v="15"/>
    <n v="8.0080000000000009"/>
    <n v="0.58605664488017439"/>
    <n v="0.08"/>
    <n v="0.6406400000000001"/>
    <n v="8.6486400000000021"/>
    <x v="15"/>
    <n v="207.56736000000006"/>
    <n v="0.02"/>
    <n v="4.1513472000000018"/>
    <x v="14"/>
    <n v="214.61601280000005"/>
    <n v="0.64064000000000121"/>
  </r>
  <r>
    <x v="19"/>
    <x v="17"/>
    <n v="2013"/>
    <s v="TERRY CUNNINGHAM"/>
    <s v="7806 Java St. Corbettsville, Co-op City,  NY 13749"/>
    <s v="New York"/>
    <x v="1"/>
    <x v="3"/>
    <x v="7"/>
    <x v="3"/>
    <x v="0"/>
    <s v="Wrap Bag"/>
    <x v="0"/>
    <d v="2013-03-25T00:00:00"/>
    <x v="16"/>
    <n v="3.1680000000000001"/>
    <n v="1.2153846153846153"/>
    <n v="0.08"/>
    <n v="0.25344"/>
    <n v="3.4214400000000005"/>
    <x v="9"/>
    <n v="171.07200000000003"/>
    <n v="0.08"/>
    <n v="13.685760000000002"/>
    <x v="15"/>
    <n v="158.44624000000005"/>
    <n v="0.25344000000000033"/>
  </r>
  <r>
    <x v="20"/>
    <x v="18"/>
    <n v="2013"/>
    <s v="CRAIG PRICE"/>
    <s v="947 S. Broad Street Stanfordville, East Tremont,  NY 12581"/>
    <s v="New York"/>
    <x v="1"/>
    <x v="3"/>
    <x v="7"/>
    <x v="3"/>
    <x v="2"/>
    <s v="Small Pack"/>
    <x v="0"/>
    <d v="2013-04-02T00:00:00"/>
    <x v="17"/>
    <n v="13.442000000000002"/>
    <n v="1.2218181818181819"/>
    <n v="0.08"/>
    <n v="1.0753600000000001"/>
    <n v="14.517360000000004"/>
    <x v="16"/>
    <n v="101.62152000000003"/>
    <n v="0.05"/>
    <n v="5.0810760000000021"/>
    <x v="16"/>
    <n v="99.440444000000042"/>
    <n v="1.0753600000000016"/>
  </r>
  <r>
    <x v="21"/>
    <x v="19"/>
    <n v="2013"/>
    <s v="ZACHARY TURNER"/>
    <s v="442 Ridgeview Lane Chenango Bridge, Riverdale,  NY 13745"/>
    <s v="New York"/>
    <x v="1"/>
    <x v="3"/>
    <x v="3"/>
    <x v="0"/>
    <x v="0"/>
    <s v="Wrap Bag"/>
    <x v="0"/>
    <d v="2013-03-31T00:00:00"/>
    <x v="18"/>
    <n v="3.278"/>
    <n v="0.63736263736263721"/>
    <n v="0.08"/>
    <n v="0.26224000000000003"/>
    <n v="3.5402400000000003"/>
    <x v="15"/>
    <n v="84.965760000000003"/>
    <n v="0.05"/>
    <n v="4.2482880000000005"/>
    <x v="17"/>
    <n v="82.347471999999996"/>
    <n v="0.26224000000000025"/>
  </r>
  <r>
    <x v="22"/>
    <x v="20"/>
    <n v="2013"/>
    <s v="MICHAEL COLE"/>
    <s v="600 Sugarplum St. Buffalo, Fieldston,  NY 14273"/>
    <s v="New York"/>
    <x v="1"/>
    <x v="2"/>
    <x v="10"/>
    <x v="4"/>
    <x v="1"/>
    <s v="Small Box"/>
    <x v="0"/>
    <d v="2013-04-02T00:00:00"/>
    <x v="19"/>
    <n v="175.98900000000003"/>
    <n v="0.96090207133227123"/>
    <n v="0.08"/>
    <n v="14.079120000000003"/>
    <n v="190.06812000000005"/>
    <x v="17"/>
    <n v="6082.1798400000016"/>
    <n v="0.02"/>
    <n v="121.64359680000004"/>
    <x v="18"/>
    <n v="5966.0862432000022"/>
    <n v="14.079120000000017"/>
  </r>
  <r>
    <x v="23"/>
    <x v="21"/>
    <n v="2013"/>
    <s v="VINCENT MARTIN"/>
    <s v="165 Kent St. Denmark, Williamsbridge,  NY 13631"/>
    <s v="New York"/>
    <x v="1"/>
    <x v="0"/>
    <x v="8"/>
    <x v="3"/>
    <x v="0"/>
    <s v="Small Box"/>
    <x v="0"/>
    <d v="2013-04-08T00:00:00"/>
    <x v="9"/>
    <n v="9.4600000000000009"/>
    <n v="0.61350844277673544"/>
    <n v="0.08"/>
    <n v="0.75680000000000014"/>
    <n v="10.216800000000001"/>
    <x v="18"/>
    <n v="398.45520000000005"/>
    <n v="0.05"/>
    <n v="19.922760000000004"/>
    <x v="9"/>
    <n v="384.77244000000007"/>
    <n v="0.75680000000000014"/>
  </r>
  <r>
    <x v="24"/>
    <x v="21"/>
    <n v="2013"/>
    <s v="LLOYD LEWIS"/>
    <s v="9067 Circle Court Massena, East Tremont,  NY 13662"/>
    <s v="New York"/>
    <x v="1"/>
    <x v="3"/>
    <x v="7"/>
    <x v="2"/>
    <x v="0"/>
    <s v="Small Box"/>
    <x v="0"/>
    <d v="2013-04-01T00:00:00"/>
    <x v="0"/>
    <n v="6.2480000000000002"/>
    <n v="0.61363636363636354"/>
    <n v="0.08"/>
    <n v="0.49984000000000001"/>
    <n v="6.7478400000000009"/>
    <x v="19"/>
    <n v="175.44384000000002"/>
    <n v="6.9999999999999993E-2"/>
    <n v="12.2810688"/>
    <x v="11"/>
    <n v="164.60277120000001"/>
    <n v="0.49984000000000073"/>
  </r>
  <r>
    <x v="25"/>
    <x v="22"/>
    <n v="2013"/>
    <s v="TYLER ALVAREZ"/>
    <s v="8067 Bridgewater Lane Rochester, City Island,  NY 14613"/>
    <s v="New York"/>
    <x v="1"/>
    <x v="1"/>
    <x v="3"/>
    <x v="4"/>
    <x v="0"/>
    <s v="Small Pack"/>
    <x v="0"/>
    <d v="2013-04-05T00:00:00"/>
    <x v="20"/>
    <n v="2.2880000000000003"/>
    <n v="1.2127659574468086"/>
    <n v="0.08"/>
    <n v="0.18304000000000004"/>
    <n v="2.4710400000000003"/>
    <x v="20"/>
    <n v="14.826240000000002"/>
    <n v="0.03"/>
    <n v="0.44478720000000005"/>
    <x v="19"/>
    <n v="16.991452800000001"/>
    <n v="0.18304000000000009"/>
  </r>
  <r>
    <x v="26"/>
    <x v="23"/>
    <n v="2013"/>
    <s v="ARTHUR REED"/>
    <s v="7236 San Carlos Street Richton Park, Ashburn,  IL 60471"/>
    <s v="Chicago"/>
    <x v="0"/>
    <x v="1"/>
    <x v="1"/>
    <x v="4"/>
    <x v="0"/>
    <s v="Small Box"/>
    <x v="0"/>
    <d v="2013-04-25T00:00:00"/>
    <x v="9"/>
    <n v="9.4600000000000009"/>
    <n v="0.61350844277673544"/>
    <n v="0.08"/>
    <n v="0.75680000000000014"/>
    <n v="10.216800000000001"/>
    <x v="21"/>
    <n v="388.23840000000001"/>
    <n v="6.9999999999999993E-2"/>
    <n v="27.176687999999999"/>
    <x v="9"/>
    <n v="367.30171200000001"/>
    <n v="0.75680000000000014"/>
  </r>
  <r>
    <x v="27"/>
    <x v="24"/>
    <n v="2013"/>
    <s v="BRIAN SANTOS"/>
    <s v="9017 Redwood Rd. Grayslake, Avondale,  IL 60030"/>
    <s v="Chicago"/>
    <x v="0"/>
    <x v="3"/>
    <x v="1"/>
    <x v="4"/>
    <x v="0"/>
    <s v="Wrap Bag"/>
    <x v="0"/>
    <d v="2013-04-27T00:00:00"/>
    <x v="21"/>
    <n v="4.4000000000000004"/>
    <n v="0.58730158730158732"/>
    <n v="0.08"/>
    <n v="0.35200000000000004"/>
    <n v="4.7520000000000007"/>
    <x v="22"/>
    <n v="156.81600000000003"/>
    <n v="0.02"/>
    <n v="3.1363200000000009"/>
    <x v="20"/>
    <n v="155.02968000000001"/>
    <n v="0.35200000000000031"/>
  </r>
  <r>
    <x v="28"/>
    <x v="25"/>
    <n v="2013"/>
    <s v="RON WHITE"/>
    <s v="7 Laurel Drive Hicksville, Wakefield,  NY 11819"/>
    <s v="New York"/>
    <x v="1"/>
    <x v="1"/>
    <x v="11"/>
    <x v="1"/>
    <x v="1"/>
    <s v="Medium Box"/>
    <x v="0"/>
    <d v="2013-05-01T00:00:00"/>
    <x v="22"/>
    <n v="23.088999999999999"/>
    <n v="1.3798185941043077"/>
    <n v="0.08"/>
    <n v="1.8471199999999999"/>
    <n v="24.936119999999999"/>
    <x v="23"/>
    <n v="523.65851999999995"/>
    <n v="0.02"/>
    <n v="10.473170399999999"/>
    <x v="21"/>
    <n v="518.04534960000001"/>
    <n v="1.8471200000000003"/>
  </r>
  <r>
    <x v="29"/>
    <x v="26"/>
    <n v="2013"/>
    <s v="HERMAN RIVERA"/>
    <s v="8184 Tower Street Sabael, Port Morris,  NY 12864"/>
    <s v="New York"/>
    <x v="1"/>
    <x v="0"/>
    <x v="5"/>
    <x v="0"/>
    <x v="0"/>
    <s v="Small Box"/>
    <x v="1"/>
    <d v="2013-05-03T00:00:00"/>
    <x v="23"/>
    <n v="13.508000000000001"/>
    <n v="0.61366622864651776"/>
    <n v="0.08"/>
    <n v="1.08064"/>
    <n v="14.588640000000002"/>
    <x v="0"/>
    <n v="452.24784000000005"/>
    <n v="0.01"/>
    <n v="4.5224784000000007"/>
    <x v="22"/>
    <n v="454.12536160000002"/>
    <n v="1.0806400000000007"/>
  </r>
  <r>
    <x v="30"/>
    <x v="27"/>
    <n v="2013"/>
    <s v="PHILIP STEWART"/>
    <s v="21 Longbranch Dr. Rinard, Edgewater,  IL 62878"/>
    <s v="Chicago"/>
    <x v="0"/>
    <x v="1"/>
    <x v="1"/>
    <x v="2"/>
    <x v="0"/>
    <s v="Small Box"/>
    <x v="0"/>
    <d v="2013-05-05T00:00:00"/>
    <x v="24"/>
    <n v="2.871"/>
    <n v="0.64150943396226379"/>
    <n v="0.08"/>
    <n v="0.22968"/>
    <n v="3.1006800000000001"/>
    <x v="24"/>
    <n v="34.107480000000002"/>
    <n v="6.9999999999999993E-2"/>
    <n v="2.3875235999999997"/>
    <x v="23"/>
    <n v="32.269956399999998"/>
    <n v="0.22968000000000011"/>
  </r>
  <r>
    <x v="31"/>
    <x v="27"/>
    <n v="2013"/>
    <s v="JACOB ROSS"/>
    <s v="52 Brookside Street Union Springs, Mott Haven,  NY 13160"/>
    <s v="New York"/>
    <x v="1"/>
    <x v="1"/>
    <x v="12"/>
    <x v="2"/>
    <x v="1"/>
    <s v="Small Box"/>
    <x v="0"/>
    <d v="2013-05-03T00:00:00"/>
    <x v="25"/>
    <n v="21.978000000000002"/>
    <n v="2.126760563380282"/>
    <n v="0.08"/>
    <n v="1.7582400000000002"/>
    <n v="23.736240000000002"/>
    <x v="25"/>
    <n v="213.62616000000003"/>
    <n v="0.02"/>
    <n v="4.2725232000000002"/>
    <x v="24"/>
    <n v="213.40363680000004"/>
    <n v="1.7582400000000007"/>
  </r>
  <r>
    <x v="32"/>
    <x v="28"/>
    <n v="2013"/>
    <s v="TONY STEPHENS"/>
    <s v="96C Queen Lane Union, Avalon Park,  IL 60180"/>
    <s v="Chicago"/>
    <x v="0"/>
    <x v="1"/>
    <x v="0"/>
    <x v="2"/>
    <x v="1"/>
    <s v="Small Box"/>
    <x v="1"/>
    <d v="2013-05-06T00:00:00"/>
    <x v="26"/>
    <n v="167.72800000000001"/>
    <n v="3.7620237351655206"/>
    <n v="0.08"/>
    <n v="13.418240000000001"/>
    <n v="181.14624000000003"/>
    <x v="13"/>
    <n v="3260.6323200000006"/>
    <n v="0.11"/>
    <n v="358.66955520000005"/>
    <x v="24"/>
    <n v="2906.0127648000007"/>
    <n v="13.418240000000026"/>
  </r>
  <r>
    <x v="33"/>
    <x v="28"/>
    <n v="2013"/>
    <s v="DUANE EVANS"/>
    <s v="847 East Campus Ave. Hamilton, Melrose,  NY 13346"/>
    <s v="New York"/>
    <x v="1"/>
    <x v="3"/>
    <x v="11"/>
    <x v="4"/>
    <x v="0"/>
    <s v="Small Box"/>
    <x v="0"/>
    <d v="2013-05-07T00:00:00"/>
    <x v="23"/>
    <n v="13.508000000000001"/>
    <n v="0.61366622864651776"/>
    <n v="0.08"/>
    <n v="1.08064"/>
    <n v="14.588640000000002"/>
    <x v="26"/>
    <n v="423.07056000000006"/>
    <n v="0.04"/>
    <n v="16.922822400000001"/>
    <x v="22"/>
    <n v="412.5477376"/>
    <n v="1.0806400000000007"/>
  </r>
  <r>
    <x v="34"/>
    <x v="28"/>
    <n v="2013"/>
    <s v="LESTER HARRISON"/>
    <s v="599 Wellington Dr. New York, Melrose,  NY 10128"/>
    <s v="New York"/>
    <x v="1"/>
    <x v="2"/>
    <x v="2"/>
    <x v="4"/>
    <x v="1"/>
    <s v="Small Box"/>
    <x v="0"/>
    <d v="2013-05-07T00:00:00"/>
    <x v="27"/>
    <n v="17.578000000000003"/>
    <n v="0.58689175769612711"/>
    <n v="0.08"/>
    <n v="1.4062400000000002"/>
    <n v="18.984240000000003"/>
    <x v="27"/>
    <n v="778.3538400000001"/>
    <n v="9.9999999999999992E-2"/>
    <n v="77.835384000000005"/>
    <x v="24"/>
    <n v="704.56845600000008"/>
    <n v="1.4062400000000004"/>
  </r>
  <r>
    <x v="35"/>
    <x v="29"/>
    <n v="2013"/>
    <s v="BRIAN GRANT"/>
    <s v="7121 Estate Ave. Marietta, Avalon Park,  IL 61459"/>
    <s v="Chicago"/>
    <x v="0"/>
    <x v="1"/>
    <x v="0"/>
    <x v="4"/>
    <x v="0"/>
    <s v="Small Pack"/>
    <x v="0"/>
    <d v="2013-05-08T00:00:00"/>
    <x v="28"/>
    <n v="13.167000000000002"/>
    <n v="1.4989561586638833"/>
    <n v="0.08"/>
    <n v="1.0533600000000001"/>
    <n v="14.220360000000003"/>
    <x v="25"/>
    <n v="127.98324000000002"/>
    <n v="6.0000000000000005E-2"/>
    <n v="7.6789944000000023"/>
    <x v="25"/>
    <n v="126.16424560000002"/>
    <n v="1.0533600000000014"/>
  </r>
  <r>
    <x v="36"/>
    <x v="30"/>
    <n v="2013"/>
    <s v="RICK MEDINA"/>
    <s v="217 Country Street Mount Erie, Edgewater,  IL 62446"/>
    <s v="Chicago"/>
    <x v="0"/>
    <x v="0"/>
    <x v="0"/>
    <x v="4"/>
    <x v="0"/>
    <s v="Small Box"/>
    <x v="0"/>
    <d v="2013-05-08T00:00:00"/>
    <x v="29"/>
    <n v="15.708"/>
    <n v="0.63949483352468406"/>
    <n v="0.08"/>
    <n v="1.25664"/>
    <n v="16.964640000000003"/>
    <x v="1"/>
    <n v="746.44416000000012"/>
    <n v="0.11"/>
    <n v="82.108857600000007"/>
    <x v="0"/>
    <n v="667.37530240000012"/>
    <n v="1.2566400000000026"/>
  </r>
  <r>
    <x v="37"/>
    <x v="30"/>
    <n v="2013"/>
    <s v="TODD TAYLOR"/>
    <s v="430 Sherman St. Canastota, Wakefield,  NY 13032"/>
    <s v="New York"/>
    <x v="1"/>
    <x v="3"/>
    <x v="10"/>
    <x v="1"/>
    <x v="0"/>
    <s v="Small Box"/>
    <x v="0"/>
    <d v="2013-05-08T00:00:00"/>
    <x v="8"/>
    <n v="99.528000000000006"/>
    <n v="0.66660526800515751"/>
    <n v="0.08"/>
    <n v="7.9622400000000004"/>
    <n v="107.49024000000001"/>
    <x v="28"/>
    <n v="1827.3340800000003"/>
    <n v="6.0000000000000005E-2"/>
    <n v="109.64004480000003"/>
    <x v="7"/>
    <n v="1737.7340352000003"/>
    <n v="7.9622400000000084"/>
  </r>
  <r>
    <x v="38"/>
    <x v="31"/>
    <n v="2013"/>
    <s v="EDWARD TORRES"/>
    <s v="9 Meadowbrook St. New York, Kingsbridge,  NY 10155"/>
    <s v="New York"/>
    <x v="1"/>
    <x v="3"/>
    <x v="12"/>
    <x v="1"/>
    <x v="0"/>
    <s v="Small Box"/>
    <x v="0"/>
    <d v="2013-05-10T00:00:00"/>
    <x v="0"/>
    <n v="6.2480000000000002"/>
    <n v="0.61363636363636354"/>
    <n v="0.08"/>
    <n v="0.49984000000000001"/>
    <n v="6.7478400000000009"/>
    <x v="29"/>
    <n v="148.45248000000001"/>
    <n v="0.08"/>
    <n v="11.876198400000002"/>
    <x v="11"/>
    <n v="138.01628160000001"/>
    <n v="0.49984000000000073"/>
  </r>
  <r>
    <x v="39"/>
    <x v="32"/>
    <n v="2013"/>
    <s v="CHRISTOPHER MUNOZ"/>
    <s v="8828 Southampton St. Saranac, Fieldston,  NY 12981"/>
    <s v="New York"/>
    <x v="1"/>
    <x v="1"/>
    <x v="8"/>
    <x v="1"/>
    <x v="0"/>
    <s v="Wrap Bag"/>
    <x v="0"/>
    <d v="2013-05-11T00:00:00"/>
    <x v="30"/>
    <n v="7.3479999999999999"/>
    <n v="0.92507204610950977"/>
    <n v="0.08"/>
    <n v="0.58784000000000003"/>
    <n v="7.9358400000000007"/>
    <x v="10"/>
    <n v="341.24112000000002"/>
    <n v="0.09"/>
    <n v="30.711700800000003"/>
    <x v="26"/>
    <n v="312.07941920000002"/>
    <n v="0.58784000000000081"/>
  </r>
  <r>
    <x v="40"/>
    <x v="33"/>
    <n v="2013"/>
    <s v="STEPHEN STEWART"/>
    <s v="913 Mill Road Newburgh, Bedford Park,  NY 12552"/>
    <s v="New York"/>
    <x v="1"/>
    <x v="1"/>
    <x v="7"/>
    <x v="2"/>
    <x v="1"/>
    <s v="Small Pack"/>
    <x v="0"/>
    <d v="2013-05-11T00:00:00"/>
    <x v="31"/>
    <n v="3"/>
    <n v="0.5"/>
    <n v="0.08"/>
    <n v="0.24"/>
    <n v="3.24"/>
    <x v="10"/>
    <n v="139.32000000000002"/>
    <n v="0.1"/>
    <n v="13.932000000000002"/>
    <x v="27"/>
    <n v="128.26800000000003"/>
    <n v="0.24000000000000021"/>
  </r>
  <r>
    <x v="41"/>
    <x v="33"/>
    <n v="2013"/>
    <s v="STEPHEN STEWART"/>
    <s v="913 Mill Road Newburgh, Bedford Park,  NY 12552"/>
    <s v="New York"/>
    <x v="1"/>
    <x v="1"/>
    <x v="7"/>
    <x v="2"/>
    <x v="0"/>
    <s v="Wrap Bag"/>
    <x v="0"/>
    <d v="2013-05-11T00:00:00"/>
    <x v="30"/>
    <n v="7.3479999999999999"/>
    <n v="0.92507204610950977"/>
    <n v="0.08"/>
    <n v="0.58784000000000003"/>
    <n v="7.9358400000000007"/>
    <x v="30"/>
    <n v="31.743360000000003"/>
    <n v="0.02"/>
    <n v="0.63486720000000008"/>
    <x v="26"/>
    <n v="32.658492800000005"/>
    <n v="0.58784000000000081"/>
  </r>
  <r>
    <x v="42"/>
    <x v="33"/>
    <n v="2013"/>
    <s v="CHARLIE COLLINS"/>
    <s v="69 Autumn St. Payson, Irving Park,  IL 62360"/>
    <s v="Chicago"/>
    <x v="0"/>
    <x v="1"/>
    <x v="0"/>
    <x v="3"/>
    <x v="1"/>
    <s v="Small Box"/>
    <x v="0"/>
    <d v="2013-05-15T00:00:00"/>
    <x v="27"/>
    <n v="17.578000000000003"/>
    <n v="0.58689175769612711"/>
    <n v="0.08"/>
    <n v="1.4062400000000002"/>
    <n v="18.984240000000003"/>
    <x v="31"/>
    <n v="683.43264000000011"/>
    <n v="0.11"/>
    <n v="75.177590400000014"/>
    <x v="24"/>
    <n v="612.30504960000007"/>
    <n v="1.4062400000000004"/>
  </r>
  <r>
    <x v="43"/>
    <x v="34"/>
    <n v="2013"/>
    <s v="JERRY OLSON"/>
    <s v="552 Galvin Court Argyle, Morris Heights,  NY 12809"/>
    <s v="New York"/>
    <x v="1"/>
    <x v="3"/>
    <x v="10"/>
    <x v="4"/>
    <x v="0"/>
    <s v="Small Pack"/>
    <x v="0"/>
    <d v="2013-05-14T00:00:00"/>
    <x v="28"/>
    <n v="13.167000000000002"/>
    <n v="1.4989561586638833"/>
    <n v="0.08"/>
    <n v="1.0533600000000001"/>
    <n v="14.220360000000003"/>
    <x v="11"/>
    <n v="284.40720000000005"/>
    <n v="0.09"/>
    <n v="25.596648000000002"/>
    <x v="25"/>
    <n v="264.67055200000004"/>
    <n v="1.0533600000000014"/>
  </r>
  <r>
    <x v="44"/>
    <x v="35"/>
    <n v="2013"/>
    <s v="MAURICE WATSON"/>
    <s v="872 Arlington Ave. New York, Fieldston,  NY 10105"/>
    <s v="New York"/>
    <x v="1"/>
    <x v="0"/>
    <x v="10"/>
    <x v="1"/>
    <x v="1"/>
    <s v="Medium Box"/>
    <x v="1"/>
    <d v="2013-05-15T00:00:00"/>
    <x v="22"/>
    <n v="23.088999999999999"/>
    <n v="1.3798185941043077"/>
    <n v="0.08"/>
    <n v="1.8471199999999999"/>
    <n v="24.936119999999999"/>
    <x v="8"/>
    <n v="249.3612"/>
    <n v="9.9999999999999992E-2"/>
    <n v="24.936119999999999"/>
    <x v="21"/>
    <n v="229.28507999999999"/>
    <n v="1.8471200000000003"/>
  </r>
  <r>
    <x v="45"/>
    <x v="35"/>
    <n v="2013"/>
    <s v="TONY FORD"/>
    <s v="217 Green Hill Street Libertyville, Avalon Park,  IL 60092"/>
    <s v="Chicago"/>
    <x v="0"/>
    <x v="2"/>
    <x v="1"/>
    <x v="1"/>
    <x v="0"/>
    <s v="Wrap Bag"/>
    <x v="0"/>
    <d v="2013-05-16T00:00:00"/>
    <x v="6"/>
    <n v="1.8480000000000001"/>
    <n v="0.54128440366972452"/>
    <n v="0.08"/>
    <n v="0.14784"/>
    <n v="1.9958400000000003"/>
    <x v="11"/>
    <n v="39.916800000000009"/>
    <n v="6.9999999999999993E-2"/>
    <n v="2.7941760000000002"/>
    <x v="8"/>
    <n v="38.172624000000006"/>
    <n v="0.14784000000000019"/>
  </r>
  <r>
    <x v="46"/>
    <x v="36"/>
    <n v="2013"/>
    <s v="RON WHITE"/>
    <s v="7 Laurel Drive Hicksville, Wakefield,  NY 11819"/>
    <s v="New York"/>
    <x v="1"/>
    <x v="1"/>
    <x v="11"/>
    <x v="4"/>
    <x v="1"/>
    <s v="Small Box"/>
    <x v="0"/>
    <d v="2013-05-16T00:00:00"/>
    <x v="32"/>
    <n v="111.06700000000001"/>
    <n v="0.85198092443140117"/>
    <n v="0.08"/>
    <n v="8.8853600000000004"/>
    <n v="119.95236000000001"/>
    <x v="28"/>
    <n v="2039.1901200000002"/>
    <n v="0.11"/>
    <n v="224.31091320000002"/>
    <x v="28"/>
    <n v="1822.1092068000003"/>
    <n v="8.8853600000000057"/>
  </r>
  <r>
    <x v="47"/>
    <x v="37"/>
    <n v="2013"/>
    <s v="EDDIE FREEMAN"/>
    <s v="93 Church Rd. Brookfield, Ashburn,  IL 60513"/>
    <s v="Chicago"/>
    <x v="0"/>
    <x v="0"/>
    <x v="1"/>
    <x v="2"/>
    <x v="0"/>
    <s v="Wrap Bag"/>
    <x v="1"/>
    <d v="2013-05-20T00:00:00"/>
    <x v="21"/>
    <n v="4.4000000000000004"/>
    <n v="0.58730158730158732"/>
    <n v="0.08"/>
    <n v="0.35200000000000004"/>
    <n v="4.7520000000000007"/>
    <x v="23"/>
    <n v="99.792000000000016"/>
    <n v="9.9999999999999992E-2"/>
    <n v="9.9792000000000005"/>
    <x v="20"/>
    <n v="91.162800000000004"/>
    <n v="0.35200000000000031"/>
  </r>
  <r>
    <x v="48"/>
    <x v="38"/>
    <n v="2013"/>
    <s v="PAUL ARNOLD"/>
    <s v="8144 Oval Ave. Glendale Heights, Ashburn,  IL 60139"/>
    <s v="Chicago"/>
    <x v="0"/>
    <x v="0"/>
    <x v="1"/>
    <x v="0"/>
    <x v="0"/>
    <s v="Small Box"/>
    <x v="0"/>
    <d v="2013-05-20T00:00:00"/>
    <x v="33"/>
    <n v="24.618000000000002"/>
    <n v="0.61239193083573473"/>
    <n v="0.08"/>
    <n v="1.9694400000000003"/>
    <n v="26.587440000000004"/>
    <x v="32"/>
    <n v="744.44832000000008"/>
    <n v="0.11"/>
    <n v="81.889315200000013"/>
    <x v="29"/>
    <n v="677.7090048"/>
    <n v="1.9694400000000023"/>
  </r>
  <r>
    <x v="49"/>
    <x v="38"/>
    <n v="2013"/>
    <s v="PATRICK HOFFMAN"/>
    <s v="72 Chestnut Dr. Cornwall On Hudson, West Farms,  NY 12520"/>
    <s v="New York"/>
    <x v="1"/>
    <x v="1"/>
    <x v="6"/>
    <x v="4"/>
    <x v="0"/>
    <s v="Wrap Bag"/>
    <x v="0"/>
    <d v="2013-05-21T00:00:00"/>
    <x v="34"/>
    <n v="40.204999999999998"/>
    <n v="0.695269016697588"/>
    <n v="0.08"/>
    <n v="3.2164000000000001"/>
    <n v="43.421399999999998"/>
    <x v="33"/>
    <n v="2040.8057999999999"/>
    <n v="0.11"/>
    <n v="224.48863799999998"/>
    <x v="30"/>
    <n v="1830.2571619999999"/>
    <n v="3.2164000000000001"/>
  </r>
  <r>
    <x v="50"/>
    <x v="39"/>
    <n v="2013"/>
    <s v="KYLE BELL"/>
    <s v="36 South Cactus Ave. Syracuse, Riverdale,  NY 13211"/>
    <s v="New York"/>
    <x v="1"/>
    <x v="2"/>
    <x v="7"/>
    <x v="0"/>
    <x v="1"/>
    <s v="Small Box"/>
    <x v="1"/>
    <d v="2013-05-21T00:00:00"/>
    <x v="35"/>
    <n v="50.589000000000006"/>
    <n v="1.3250758341759352"/>
    <n v="0.08"/>
    <n v="4.0471200000000005"/>
    <n v="54.636120000000012"/>
    <x v="34"/>
    <n v="874.1779200000002"/>
    <n v="0.03"/>
    <n v="26.225337600000007"/>
    <x v="31"/>
    <n v="852.99258240000017"/>
    <n v="4.0471200000000067"/>
  </r>
  <r>
    <x v="51"/>
    <x v="40"/>
    <n v="2013"/>
    <s v="ARNOLD HAWKINS"/>
    <s v="486 Williams Rd. Yonkers, University Heights,  NY 10704"/>
    <s v="New York"/>
    <x v="1"/>
    <x v="1"/>
    <x v="6"/>
    <x v="4"/>
    <x v="0"/>
    <s v="Small Box"/>
    <x v="0"/>
    <d v="2013-05-25T00:00:00"/>
    <x v="8"/>
    <n v="99.528000000000006"/>
    <n v="0.66660526800515751"/>
    <n v="0.08"/>
    <n v="7.9622400000000004"/>
    <n v="107.49024000000001"/>
    <x v="35"/>
    <n v="1397.3731200000002"/>
    <n v="0.05"/>
    <n v="69.868656000000016"/>
    <x v="7"/>
    <n v="1347.5444640000001"/>
    <n v="7.9622400000000084"/>
  </r>
  <r>
    <x v="52"/>
    <x v="41"/>
    <n v="2013"/>
    <s v="BRADLEY HANSEN"/>
    <s v="7775 Kent Dr. Arkville, Fordham,  NY 12406"/>
    <s v="New York"/>
    <x v="1"/>
    <x v="0"/>
    <x v="7"/>
    <x v="0"/>
    <x v="1"/>
    <s v="Medium Box"/>
    <x v="0"/>
    <d v="2013-05-25T00:00:00"/>
    <x v="36"/>
    <n v="17.589000000000002"/>
    <n v="0.61352169525731581"/>
    <n v="0.08"/>
    <n v="1.4071200000000001"/>
    <n v="18.996120000000005"/>
    <x v="25"/>
    <n v="170.96508000000006"/>
    <n v="0.04"/>
    <n v="6.8386032000000023"/>
    <x v="32"/>
    <n v="175.45647680000008"/>
    <n v="1.4071200000000026"/>
  </r>
  <r>
    <x v="53"/>
    <x v="41"/>
    <n v="2013"/>
    <s v="RICK MEDINA"/>
    <s v="217 Country Street Mount Erie, Edgewater,  IL 62446"/>
    <s v="Chicago"/>
    <x v="0"/>
    <x v="0"/>
    <x v="0"/>
    <x v="4"/>
    <x v="0"/>
    <s v="Wrap Bag"/>
    <x v="0"/>
    <d v="2013-05-25T00:00:00"/>
    <x v="37"/>
    <n v="7.7880000000000011"/>
    <n v="0.88800000000000023"/>
    <n v="0.08"/>
    <n v="0.62304000000000015"/>
    <n v="8.4110400000000016"/>
    <x v="0"/>
    <n v="260.74224000000004"/>
    <n v="0.05"/>
    <n v="13.037112000000002"/>
    <x v="33"/>
    <n v="250.10512800000004"/>
    <n v="0.62304000000000048"/>
  </r>
  <r>
    <x v="54"/>
    <x v="42"/>
    <n v="2013"/>
    <s v="BRYAN LAWRENCE"/>
    <s v="16 Auburn Dr. Florida, West Farms,  NY 10921"/>
    <s v="New York"/>
    <x v="1"/>
    <x v="1"/>
    <x v="8"/>
    <x v="0"/>
    <x v="2"/>
    <s v="Small Pack"/>
    <x v="0"/>
    <d v="2013-05-26T00:00:00"/>
    <x v="17"/>
    <n v="13.442000000000002"/>
    <n v="1.2218181818181819"/>
    <n v="0.08"/>
    <n v="1.0753600000000001"/>
    <n v="14.517360000000004"/>
    <x v="36"/>
    <n v="537.14232000000015"/>
    <n v="0.01"/>
    <n v="5.3714232000000015"/>
    <x v="16"/>
    <n v="534.67089680000015"/>
    <n v="1.0753600000000016"/>
  </r>
  <r>
    <x v="55"/>
    <x v="42"/>
    <n v="2013"/>
    <s v="KENNETH RAY"/>
    <s v="9108 Maiden Dr. Getzville, Pelham Parkway,  NY 14068"/>
    <s v="New York"/>
    <x v="1"/>
    <x v="3"/>
    <x v="3"/>
    <x v="4"/>
    <x v="0"/>
    <s v="Small Box"/>
    <x v="0"/>
    <d v="2013-05-27T00:00:00"/>
    <x v="38"/>
    <n v="23.078000000000003"/>
    <n v="0.5381231671554253"/>
    <n v="0.08"/>
    <n v="1.8462400000000003"/>
    <n v="24.924240000000005"/>
    <x v="5"/>
    <n v="1221.2877600000002"/>
    <n v="0.11"/>
    <n v="134.34165360000003"/>
    <x v="12"/>
    <n v="1088.4861064000002"/>
    <n v="1.8462400000000017"/>
  </r>
  <r>
    <x v="56"/>
    <x v="43"/>
    <n v="2013"/>
    <s v="CHARLIE COLLINS"/>
    <s v="69 Autumn St. Payson, Irving Park,  IL 62360"/>
    <s v="Chicago"/>
    <x v="0"/>
    <x v="2"/>
    <x v="0"/>
    <x v="0"/>
    <x v="0"/>
    <s v="Small Pack"/>
    <x v="0"/>
    <d v="2013-05-26T00:00:00"/>
    <x v="14"/>
    <n v="9.1740000000000013"/>
    <n v="1.4385964912280704"/>
    <n v="0.08"/>
    <n v="0.73392000000000013"/>
    <n v="9.9079200000000025"/>
    <x v="19"/>
    <n v="257.60592000000008"/>
    <n v="0.11"/>
    <n v="28.336651200000009"/>
    <x v="13"/>
    <n v="231.95926880000007"/>
    <n v="0.73392000000000124"/>
  </r>
  <r>
    <x v="57"/>
    <x v="44"/>
    <n v="2013"/>
    <s v="CRAIG PRICE"/>
    <s v="947 S. Broad Street Stanfordville, East Tremont,  NY 12581"/>
    <s v="New York"/>
    <x v="1"/>
    <x v="3"/>
    <x v="7"/>
    <x v="1"/>
    <x v="0"/>
    <s v="Small Box"/>
    <x v="1"/>
    <d v="2013-05-28T00:00:00"/>
    <x v="15"/>
    <n v="8.0080000000000009"/>
    <n v="0.58605664488017439"/>
    <n v="0.08"/>
    <n v="0.6406400000000001"/>
    <n v="8.6486400000000021"/>
    <x v="30"/>
    <n v="34.594560000000008"/>
    <n v="0.09"/>
    <n v="3.1135104000000005"/>
    <x v="14"/>
    <n v="42.681049600000009"/>
    <n v="0.64064000000000121"/>
  </r>
  <r>
    <x v="58"/>
    <x v="44"/>
    <n v="2013"/>
    <s v="STANLEY ROBERTSON"/>
    <s v="264 W. Rock Maple Street Glen Ellyn, Dunning,  IL 60137"/>
    <s v="Chicago"/>
    <x v="0"/>
    <x v="1"/>
    <x v="0"/>
    <x v="1"/>
    <x v="0"/>
    <s v="Small Box"/>
    <x v="0"/>
    <d v="2013-05-29T00:00:00"/>
    <x v="39"/>
    <n v="2.0680000000000001"/>
    <n v="0.59322033898305082"/>
    <n v="0.08"/>
    <n v="0.16544"/>
    <n v="2.2334400000000003"/>
    <x v="37"/>
    <n v="6.7003200000000014"/>
    <n v="6.0000000000000005E-2"/>
    <n v="0.40201920000000013"/>
    <x v="12"/>
    <n v="7.8383008000000016"/>
    <n v="0.16544000000000025"/>
  </r>
  <r>
    <x v="59"/>
    <x v="45"/>
    <n v="2013"/>
    <s v="FRANCIS ROBINSON"/>
    <s v="95 Oak Dr. Woodridge, Woodlawn,  NY 12789"/>
    <s v="New York"/>
    <x v="1"/>
    <x v="0"/>
    <x v="7"/>
    <x v="2"/>
    <x v="1"/>
    <s v="Small Box"/>
    <x v="1"/>
    <d v="2013-05-30T00:00:00"/>
    <x v="40"/>
    <n v="32.010000000000005"/>
    <n v="3.5468750000000004"/>
    <n v="0.08"/>
    <n v="2.5608000000000004"/>
    <n v="34.570800000000006"/>
    <x v="7"/>
    <n v="1209.9780000000003"/>
    <n v="0.02"/>
    <n v="24.199560000000005"/>
    <x v="24"/>
    <n v="1189.8284400000002"/>
    <n v="2.5608000000000004"/>
  </r>
  <r>
    <x v="60"/>
    <x v="46"/>
    <n v="2013"/>
    <s v="BRETT WEBB"/>
    <s v="657 East Pacific St. Hollis, Marble Hill,  NY 11423"/>
    <s v="New York"/>
    <x v="1"/>
    <x v="3"/>
    <x v="10"/>
    <x v="1"/>
    <x v="0"/>
    <s v="Small Box"/>
    <x v="0"/>
    <d v="2013-05-31T00:00:00"/>
    <x v="41"/>
    <n v="6.9300000000000006"/>
    <n v="0.64062500000000011"/>
    <n v="0.08"/>
    <n v="0.55440000000000011"/>
    <n v="7.4844000000000008"/>
    <x v="1"/>
    <n v="329.31360000000006"/>
    <n v="0.08"/>
    <n v="26.345088000000004"/>
    <x v="23"/>
    <n v="303.51851200000004"/>
    <n v="0.55440000000000023"/>
  </r>
  <r>
    <x v="61"/>
    <x v="47"/>
    <n v="2013"/>
    <s v="WILLIE TUCKER"/>
    <s v="8872 Pilgrim St. Hicksville, Norwood,  NY 11815"/>
    <s v="New York"/>
    <x v="1"/>
    <x v="0"/>
    <x v="7"/>
    <x v="2"/>
    <x v="1"/>
    <s v="Small Box"/>
    <x v="0"/>
    <d v="2013-06-02T00:00:00"/>
    <x v="42"/>
    <n v="331.06700000000006"/>
    <n v="0.92313099041533575"/>
    <n v="0.08"/>
    <n v="26.485360000000007"/>
    <n v="357.55236000000008"/>
    <x v="34"/>
    <n v="5720.8377600000013"/>
    <n v="0.11"/>
    <n v="629.29215360000012"/>
    <x v="28"/>
    <n v="5098.7756064000005"/>
    <n v="26.485360000000014"/>
  </r>
  <r>
    <x v="62"/>
    <x v="48"/>
    <n v="2013"/>
    <s v="MIKE ARMSTRONG"/>
    <s v="9986 Peace Ave. Rock Hill, East Tremont,  NY 12775"/>
    <s v="New York"/>
    <x v="1"/>
    <x v="1"/>
    <x v="10"/>
    <x v="3"/>
    <x v="0"/>
    <s v="Wrap Bag"/>
    <x v="0"/>
    <d v="2013-06-06T00:00:00"/>
    <x v="43"/>
    <n v="3.9380000000000006"/>
    <n v="0.56331877729257662"/>
    <n v="0.08"/>
    <n v="0.31504000000000004"/>
    <n v="4.2530400000000013"/>
    <x v="14"/>
    <n v="170.12160000000006"/>
    <n v="6.9999999999999993E-2"/>
    <n v="11.908512000000004"/>
    <x v="34"/>
    <n v="159.89308800000006"/>
    <n v="0.31504000000000065"/>
  </r>
  <r>
    <x v="63"/>
    <x v="49"/>
    <n v="2013"/>
    <s v="GABRIEL HAYES"/>
    <s v="255 Somerset Ave. Syracuse, East Tremont,  NY 13206"/>
    <s v="New York"/>
    <x v="1"/>
    <x v="0"/>
    <x v="11"/>
    <x v="0"/>
    <x v="0"/>
    <s v="Small Box"/>
    <x v="1"/>
    <d v="2013-06-03T00:00:00"/>
    <x v="44"/>
    <n v="4.0590000000000002"/>
    <n v="0.64"/>
    <n v="0.08"/>
    <n v="0.32472000000000001"/>
    <n v="4.3837200000000003"/>
    <x v="36"/>
    <n v="162.19764000000001"/>
    <n v="0.04"/>
    <n v="6.4879056000000004"/>
    <x v="35"/>
    <n v="158.25973440000001"/>
    <n v="0.32472000000000012"/>
  </r>
  <r>
    <x v="64"/>
    <x v="49"/>
    <n v="2013"/>
    <s v="RICK BENNETT"/>
    <s v="860 Mayflower Ave. Auburn, Fieldston,  NY 13022"/>
    <s v="New York"/>
    <x v="1"/>
    <x v="3"/>
    <x v="11"/>
    <x v="2"/>
    <x v="0"/>
    <s v="Small Box"/>
    <x v="1"/>
    <d v="2013-06-03T00:00:00"/>
    <x v="45"/>
    <n v="21.978000000000002"/>
    <n v="0.61259079903147695"/>
    <n v="0.08"/>
    <n v="1.7582400000000002"/>
    <n v="23.736240000000002"/>
    <x v="38"/>
    <n v="356.04360000000003"/>
    <n v="0.11"/>
    <n v="39.164796000000003"/>
    <x v="36"/>
    <n v="322.698804"/>
    <n v="1.7582400000000007"/>
  </r>
  <r>
    <x v="65"/>
    <x v="50"/>
    <n v="2013"/>
    <s v="WALTER COLLINS"/>
    <s v="2 Ash Street Indian Lake, East Tremont,  NY 12842"/>
    <s v="New York"/>
    <x v="1"/>
    <x v="1"/>
    <x v="3"/>
    <x v="2"/>
    <x v="0"/>
    <s v="Small Box"/>
    <x v="0"/>
    <d v="2013-06-05T00:00:00"/>
    <x v="46"/>
    <n v="32.713999999999999"/>
    <n v="2.3340807174887885"/>
    <n v="0.08"/>
    <n v="2.6171199999999999"/>
    <n v="35.331119999999999"/>
    <x v="34"/>
    <n v="565.29791999999998"/>
    <n v="0.03"/>
    <n v="16.958937599999999"/>
    <x v="37"/>
    <n v="555.02898240000002"/>
    <n v="2.6171199999999999"/>
  </r>
  <r>
    <x v="66"/>
    <x v="50"/>
    <n v="2013"/>
    <s v="ARNOLD HUDSON"/>
    <s v="85 Middle St. Troupsburg, Fieldston,  NY 14885"/>
    <s v="New York"/>
    <x v="1"/>
    <x v="3"/>
    <x v="7"/>
    <x v="4"/>
    <x v="1"/>
    <s v="Small Box"/>
    <x v="0"/>
    <d v="2013-06-07T00:00:00"/>
    <x v="47"/>
    <n v="111.07800000000002"/>
    <n v="0.66661165208780315"/>
    <n v="0.08"/>
    <n v="8.8862400000000008"/>
    <n v="119.96424000000003"/>
    <x v="7"/>
    <n v="4198.7484000000013"/>
    <n v="6.0000000000000005E-2"/>
    <n v="251.92490400000011"/>
    <x v="28"/>
    <n v="3954.0534960000014"/>
    <n v="8.886240000000015"/>
  </r>
  <r>
    <x v="67"/>
    <x v="50"/>
    <n v="2013"/>
    <s v="ROBERT GREEN"/>
    <s v="54 Gregory Court West Chicago, Ashburn,  IL 60185"/>
    <s v="Chicago"/>
    <x v="0"/>
    <x v="2"/>
    <x v="0"/>
    <x v="3"/>
    <x v="0"/>
    <s v="Wrap Bag"/>
    <x v="0"/>
    <d v="2013-06-09T00:00:00"/>
    <x v="48"/>
    <n v="5.9729999999999999"/>
    <n v="0.56034482758620674"/>
    <n v="0.08"/>
    <n v="0.47783999999999999"/>
    <n v="6.4508400000000004"/>
    <x v="0"/>
    <n v="199.97604000000001"/>
    <n v="0.08"/>
    <n v="15.998083200000002"/>
    <x v="38"/>
    <n v="184.97795680000002"/>
    <n v="0.47784000000000049"/>
  </r>
  <r>
    <x v="68"/>
    <x v="51"/>
    <n v="2013"/>
    <s v="JESSIE PETERS"/>
    <s v="9794 Pioneer St. Mumford, Co-op City,  NY 14511"/>
    <s v="New York"/>
    <x v="1"/>
    <x v="3"/>
    <x v="3"/>
    <x v="3"/>
    <x v="1"/>
    <s v="Small Pack"/>
    <x v="0"/>
    <d v="2013-06-09T00:00:00"/>
    <x v="49"/>
    <n v="38.951000000000001"/>
    <n v="0.75470763131813678"/>
    <n v="0.08"/>
    <n v="3.1160800000000002"/>
    <n v="42.067080000000004"/>
    <x v="14"/>
    <n v="1682.6832000000002"/>
    <n v="0.04"/>
    <n v="67.307328000000012"/>
    <x v="39"/>
    <n v="1617.415872"/>
    <n v="3.1160800000000037"/>
  </r>
  <r>
    <x v="69"/>
    <x v="52"/>
    <n v="2013"/>
    <s v="VERNON PARKER"/>
    <s v="768 Charles Dr. Slaterville Springs, City Island,  NY 14881"/>
    <s v="New York"/>
    <x v="1"/>
    <x v="3"/>
    <x v="13"/>
    <x v="4"/>
    <x v="0"/>
    <s v="Wrap Bag"/>
    <x v="0"/>
    <d v="2013-06-11T00:00:00"/>
    <x v="50"/>
    <n v="3.718"/>
    <n v="0.9204545454545453"/>
    <n v="0.08"/>
    <n v="0.29743999999999998"/>
    <n v="4.0154399999999999"/>
    <x v="31"/>
    <n v="144.55583999999999"/>
    <n v="0.08"/>
    <n v="11.564467199999999"/>
    <x v="40"/>
    <n v="133.8913728"/>
    <n v="0.29743999999999993"/>
  </r>
  <r>
    <x v="70"/>
    <x v="53"/>
    <n v="2013"/>
    <s v="JAY GIBSON"/>
    <s v="7694 East Thatcher Dr. Great Neck, Riverdale,  NY 11021"/>
    <s v="New York"/>
    <x v="1"/>
    <x v="0"/>
    <x v="7"/>
    <x v="1"/>
    <x v="0"/>
    <s v="Small Box"/>
    <x v="1"/>
    <d v="2013-06-12T00:00:00"/>
    <x v="12"/>
    <n v="63.910000000000004"/>
    <n v="0.6129927817878954"/>
    <n v="0.08"/>
    <n v="5.1128"/>
    <n v="69.022800000000004"/>
    <x v="39"/>
    <n v="828.27359999999999"/>
    <n v="9.9999999999999992E-2"/>
    <n v="82.827359999999999"/>
    <x v="12"/>
    <n v="746.98623999999995"/>
    <n v="5.1128"/>
  </r>
  <r>
    <x v="71"/>
    <x v="53"/>
    <n v="2013"/>
    <s v="WALTER WARD"/>
    <s v="9229 W. Church Street Buffalo, Kingsbridge,  NY 14217"/>
    <s v="New York"/>
    <x v="1"/>
    <x v="1"/>
    <x v="8"/>
    <x v="3"/>
    <x v="1"/>
    <s v="Small Box"/>
    <x v="0"/>
    <d v="2013-06-10T00:00:00"/>
    <x v="42"/>
    <n v="331.06700000000006"/>
    <n v="0.92313099041533575"/>
    <n v="0.08"/>
    <n v="26.485360000000007"/>
    <n v="357.55236000000008"/>
    <x v="14"/>
    <n v="14302.094400000004"/>
    <n v="9.9999999999999992E-2"/>
    <n v="1430.2094400000003"/>
    <x v="28"/>
    <n v="12879.114960000003"/>
    <n v="26.485360000000014"/>
  </r>
  <r>
    <x v="72"/>
    <x v="54"/>
    <n v="2013"/>
    <s v="JOE HANSEN"/>
    <s v="7101 South Livingston Lane Hankins, Port Morris,  NY 12741"/>
    <s v="New York"/>
    <x v="1"/>
    <x v="3"/>
    <x v="3"/>
    <x v="2"/>
    <x v="0"/>
    <s v="Small Pack"/>
    <x v="0"/>
    <d v="2013-06-13T00:00:00"/>
    <x v="14"/>
    <n v="9.1740000000000013"/>
    <n v="1.4385964912280704"/>
    <n v="0.08"/>
    <n v="0.73392000000000013"/>
    <n v="9.9079200000000025"/>
    <x v="17"/>
    <n v="317.05344000000008"/>
    <n v="0.03"/>
    <n v="9.5116032000000015"/>
    <x v="13"/>
    <n v="310.23183680000005"/>
    <n v="0.73392000000000124"/>
  </r>
  <r>
    <x v="73"/>
    <x v="55"/>
    <n v="2013"/>
    <s v="RONALD HENDERSON"/>
    <s v="937 Acorn Ave. Bronx, Norwood,  NY 10469"/>
    <s v="New York"/>
    <x v="1"/>
    <x v="1"/>
    <x v="4"/>
    <x v="4"/>
    <x v="1"/>
    <s v="Small Box"/>
    <x v="0"/>
    <d v="2013-06-13T00:00:00"/>
    <x v="47"/>
    <n v="111.07800000000002"/>
    <n v="0.66661165208780315"/>
    <n v="0.08"/>
    <n v="8.8862400000000008"/>
    <n v="119.96424000000003"/>
    <x v="0"/>
    <n v="3718.8914400000008"/>
    <n v="0.04"/>
    <n v="148.75565760000003"/>
    <x v="28"/>
    <n v="3577.3657824000006"/>
    <n v="8.886240000000015"/>
  </r>
  <r>
    <x v="74"/>
    <x v="56"/>
    <n v="2013"/>
    <s v="THOMAS REYNOLDS"/>
    <s v="306 North Garnet Lane Buffalo, Norwood,  NY 14226"/>
    <s v="New York"/>
    <x v="1"/>
    <x v="1"/>
    <x v="11"/>
    <x v="4"/>
    <x v="0"/>
    <s v="Small Box"/>
    <x v="0"/>
    <d v="2013-06-14T00:00:00"/>
    <x v="51"/>
    <n v="457.46800000000002"/>
    <n v="1.3255605882681876"/>
    <n v="0.08"/>
    <n v="36.597439999999999"/>
    <n v="494.06544000000002"/>
    <x v="30"/>
    <n v="1976.2617600000001"/>
    <n v="0.08"/>
    <n v="158.10094080000002"/>
    <x v="41"/>
    <n v="1829.5808192000002"/>
    <n v="36.597440000000006"/>
  </r>
  <r>
    <x v="75"/>
    <x v="57"/>
    <n v="2013"/>
    <s v="BRYAN WILSON"/>
    <s v="7502 Jade Avenue Davenport Center, University Heights,  NY 13751"/>
    <s v="New York"/>
    <x v="1"/>
    <x v="3"/>
    <x v="11"/>
    <x v="2"/>
    <x v="0"/>
    <s v="Wrap Bag"/>
    <x v="0"/>
    <d v="2013-06-17T00:00:00"/>
    <x v="21"/>
    <n v="4.4000000000000004"/>
    <n v="0.58730158730158732"/>
    <n v="0.08"/>
    <n v="0.35200000000000004"/>
    <n v="4.7520000000000007"/>
    <x v="27"/>
    <n v="194.83200000000002"/>
    <n v="0.09"/>
    <n v="17.534880000000001"/>
    <x v="20"/>
    <n v="178.64712"/>
    <n v="0.35200000000000031"/>
  </r>
  <r>
    <x v="76"/>
    <x v="58"/>
    <n v="2013"/>
    <s v="ROGER PALMER"/>
    <s v="704 E. Sycamore Ave. West Eaton, Norwood,  NY 13484"/>
    <s v="New York"/>
    <x v="1"/>
    <x v="2"/>
    <x v="11"/>
    <x v="3"/>
    <x v="0"/>
    <s v="Small Box"/>
    <x v="0"/>
    <d v="2013-06-18T00:00:00"/>
    <x v="52"/>
    <n v="34.078000000000003"/>
    <n v="0.56227937468482114"/>
    <n v="0.08"/>
    <n v="2.7262400000000002"/>
    <n v="36.804240000000007"/>
    <x v="40"/>
    <n v="1877.0162400000004"/>
    <n v="9.9999999999999992E-2"/>
    <n v="187.70162400000001"/>
    <x v="42"/>
    <n v="1708.8746160000003"/>
    <n v="2.7262400000000042"/>
  </r>
  <r>
    <x v="77"/>
    <x v="59"/>
    <n v="2013"/>
    <s v="DANIEL MENDOZA"/>
    <s v="43 Locust Street Hoosick, Pelham Parkway,  NY 12089"/>
    <s v="New York"/>
    <x v="1"/>
    <x v="3"/>
    <x v="2"/>
    <x v="2"/>
    <x v="1"/>
    <s v="Small Box"/>
    <x v="0"/>
    <d v="2013-06-22T00:00:00"/>
    <x v="42"/>
    <n v="331.06700000000006"/>
    <n v="0.92313099041533575"/>
    <n v="0.08"/>
    <n v="26.485360000000007"/>
    <n v="357.55236000000008"/>
    <x v="16"/>
    <n v="2502.8665200000005"/>
    <n v="0.08"/>
    <n v="200.22932160000005"/>
    <x v="28"/>
    <n v="2309.8671984000007"/>
    <n v="26.485360000000014"/>
  </r>
  <r>
    <x v="78"/>
    <x v="59"/>
    <n v="2013"/>
    <s v="ADRIAN OWENS"/>
    <s v="8759 Oak Meadow Dr. West Frankfort, Archer Heights,  IL 62896"/>
    <s v="Chicago"/>
    <x v="0"/>
    <x v="2"/>
    <x v="1"/>
    <x v="0"/>
    <x v="0"/>
    <s v="Wrap Bag"/>
    <x v="1"/>
    <d v="2013-06-22T00:00:00"/>
    <x v="53"/>
    <n v="5.2359999999999998"/>
    <n v="0.64137931034482754"/>
    <n v="0.08"/>
    <n v="0.41887999999999997"/>
    <n v="5.6548800000000004"/>
    <x v="26"/>
    <n v="163.99152000000001"/>
    <n v="0.08"/>
    <n v="13.119321600000001"/>
    <x v="43"/>
    <n v="151.80219840000001"/>
    <n v="0.41888000000000059"/>
  </r>
  <r>
    <x v="79"/>
    <x v="60"/>
    <n v="2013"/>
    <s v="TOM MENDEZ"/>
    <s v="6 Flint St. Frankfort Heights, Hermosa,  IL 62840"/>
    <s v="Chicago"/>
    <x v="0"/>
    <x v="1"/>
    <x v="1"/>
    <x v="3"/>
    <x v="1"/>
    <s v="Small Box"/>
    <x v="0"/>
    <d v="2013-06-21T00:00:00"/>
    <x v="42"/>
    <n v="331.06700000000006"/>
    <n v="0.92313099041533575"/>
    <n v="0.08"/>
    <n v="26.485360000000007"/>
    <n v="357.55236000000008"/>
    <x v="37"/>
    <n v="1072.6570800000002"/>
    <n v="6.9999999999999993E-2"/>
    <n v="75.085995600000004"/>
    <x v="28"/>
    <n v="1004.8010844000001"/>
    <n v="26.485360000000014"/>
  </r>
  <r>
    <x v="80"/>
    <x v="61"/>
    <n v="2013"/>
    <s v="ZACHARY TURNER"/>
    <s v="442 Ridgeview Lane Chenango Bridge, Riverdale,  NY 13745"/>
    <s v="New York"/>
    <x v="1"/>
    <x v="3"/>
    <x v="3"/>
    <x v="2"/>
    <x v="0"/>
    <s v="Wrap Bag"/>
    <x v="0"/>
    <d v="2013-06-26T00:00:00"/>
    <x v="43"/>
    <n v="3.9380000000000006"/>
    <n v="0.56331877729257662"/>
    <n v="0.08"/>
    <n v="0.31504000000000004"/>
    <n v="4.2530400000000013"/>
    <x v="39"/>
    <n v="51.036480000000012"/>
    <n v="6.0000000000000005E-2"/>
    <n v="3.0621888000000008"/>
    <x v="34"/>
    <n v="49.65429120000001"/>
    <n v="0.31504000000000065"/>
  </r>
  <r>
    <x v="81"/>
    <x v="62"/>
    <n v="2013"/>
    <s v="CHARLIE CHAVEZ"/>
    <s v="196 Penrose St. Ridgewood, Port Morris,  NY 11385"/>
    <s v="New York"/>
    <x v="1"/>
    <x v="1"/>
    <x v="7"/>
    <x v="2"/>
    <x v="0"/>
    <s v="Small Box"/>
    <x v="0"/>
    <d v="2013-06-27T00:00:00"/>
    <x v="7"/>
    <n v="179.22300000000001"/>
    <n v="0.63929972834289162"/>
    <n v="0.08"/>
    <n v="14.337840000000002"/>
    <n v="193.56084000000001"/>
    <x v="25"/>
    <n v="1742.0475600000002"/>
    <n v="0.04"/>
    <n v="69.681902400000013"/>
    <x v="7"/>
    <n v="1692.4056576000003"/>
    <n v="14.33784"/>
  </r>
  <r>
    <x v="82"/>
    <x v="62"/>
    <n v="2013"/>
    <s v="VERNON FLORES"/>
    <s v="9383 East Stone Ave. Herscher, Riverdale,  IL 60941"/>
    <s v="Chicago"/>
    <x v="0"/>
    <x v="3"/>
    <x v="1"/>
    <x v="0"/>
    <x v="0"/>
    <s v="Wrap Bag"/>
    <x v="1"/>
    <d v="2013-06-28T00:00:00"/>
    <x v="54"/>
    <n v="2.8820000000000006"/>
    <n v="0.63750000000000007"/>
    <n v="0.08"/>
    <n v="0.23056000000000004"/>
    <n v="3.1125600000000007"/>
    <x v="31"/>
    <n v="112.05216000000003"/>
    <n v="0.09"/>
    <n v="10.084694400000002"/>
    <x v="44"/>
    <n v="102.81746560000002"/>
    <n v="0.2305600000000001"/>
  </r>
  <r>
    <x v="83"/>
    <x v="63"/>
    <n v="2013"/>
    <s v="ROGER TORRES"/>
    <s v="3 New Dr. Middletown, Bedford Park,  NY 10941"/>
    <s v="New York"/>
    <x v="1"/>
    <x v="1"/>
    <x v="2"/>
    <x v="0"/>
    <x v="0"/>
    <s v="Small Box"/>
    <x v="0"/>
    <d v="2013-06-30T00:00:00"/>
    <x v="55"/>
    <n v="5.9400000000000013"/>
    <n v="0.5882352941176473"/>
    <n v="0.08"/>
    <n v="0.47520000000000012"/>
    <n v="6.4152000000000022"/>
    <x v="41"/>
    <n v="173.21040000000005"/>
    <n v="9.9999999999999992E-2"/>
    <n v="17.321040000000004"/>
    <x v="45"/>
    <n v="163.71936000000005"/>
    <n v="0.47520000000000095"/>
  </r>
  <r>
    <x v="84"/>
    <x v="64"/>
    <n v="2013"/>
    <s v="GREG SALAZAR"/>
    <s v="65 Bayport Ave. Manlius, Woodlawn,  NY 13104"/>
    <s v="New York"/>
    <x v="1"/>
    <x v="0"/>
    <x v="7"/>
    <x v="0"/>
    <x v="0"/>
    <s v="Wrap Bag"/>
    <x v="0"/>
    <d v="2013-07-01T00:00:00"/>
    <x v="56"/>
    <n v="21.824000000000002"/>
    <n v="0.78577857785778593"/>
    <n v="0.08"/>
    <n v="1.7459200000000001"/>
    <n v="23.569920000000003"/>
    <x v="32"/>
    <n v="659.95776000000012"/>
    <n v="0.08"/>
    <n v="52.796620800000014"/>
    <x v="46"/>
    <n v="611.31113920000007"/>
    <n v="1.7459200000000017"/>
  </r>
  <r>
    <x v="85"/>
    <x v="65"/>
    <n v="2013"/>
    <s v="ARNOLD HAWKINS"/>
    <s v="486 Williams Rd. Yonkers, University Heights,  NY 10704"/>
    <s v="New York"/>
    <x v="1"/>
    <x v="1"/>
    <x v="6"/>
    <x v="1"/>
    <x v="0"/>
    <s v="Wrap Bag"/>
    <x v="0"/>
    <d v="2013-07-02T00:00:00"/>
    <x v="18"/>
    <n v="3.278"/>
    <n v="0.63736263736263721"/>
    <n v="0.08"/>
    <n v="0.26224000000000003"/>
    <n v="3.5402400000000003"/>
    <x v="4"/>
    <n v="17.7012"/>
    <n v="9.9999999999999992E-2"/>
    <n v="1.7701199999999999"/>
    <x v="17"/>
    <n v="17.56108"/>
    <n v="0.26224000000000025"/>
  </r>
  <r>
    <x v="86"/>
    <x v="66"/>
    <n v="2013"/>
    <s v="MARVIN SILVA"/>
    <s v="8881 Tarkiln Hill St. Syracuse, University Heights,  NY 13209"/>
    <s v="New York"/>
    <x v="1"/>
    <x v="3"/>
    <x v="5"/>
    <x v="3"/>
    <x v="0"/>
    <s v="Wrap Bag"/>
    <x v="1"/>
    <d v="2013-07-09T00:00:00"/>
    <x v="57"/>
    <n v="5.6980000000000004"/>
    <n v="0.56024096385542177"/>
    <n v="0.08"/>
    <n v="0.45584000000000002"/>
    <n v="6.1538400000000006"/>
    <x v="37"/>
    <n v="18.46152"/>
    <n v="0.03"/>
    <n v="0.55384559999999994"/>
    <x v="47"/>
    <n v="19.997674400000001"/>
    <n v="0.45584000000000024"/>
  </r>
  <r>
    <x v="87"/>
    <x v="66"/>
    <n v="2013"/>
    <s v="MARVIN SILVA"/>
    <s v="8881 Tarkiln Hill St. Syracuse, University Heights,  NY 13209"/>
    <s v="New York"/>
    <x v="1"/>
    <x v="3"/>
    <x v="5"/>
    <x v="3"/>
    <x v="0"/>
    <s v="Wrap Bag"/>
    <x v="0"/>
    <d v="2013-07-08T00:00:00"/>
    <x v="58"/>
    <n v="6.4240000000000004"/>
    <n v="0.95973154362416113"/>
    <n v="0.08"/>
    <n v="0.51392000000000004"/>
    <n v="6.937920000000001"/>
    <x v="20"/>
    <n v="41.627520000000004"/>
    <n v="9.9999999999999992E-2"/>
    <n v="4.1627520000000002"/>
    <x v="48"/>
    <n v="38.344768000000009"/>
    <n v="0.5139200000000006"/>
  </r>
  <r>
    <x v="88"/>
    <x v="66"/>
    <n v="2013"/>
    <s v="EDDIE LEWIS"/>
    <s v="39 Centre St. Evanston, Irving Park,  IL 60203"/>
    <s v="Chicago"/>
    <x v="0"/>
    <x v="0"/>
    <x v="0"/>
    <x v="2"/>
    <x v="0"/>
    <s v="Small Box"/>
    <x v="0"/>
    <d v="2013-07-06T00:00:00"/>
    <x v="59"/>
    <n v="2.2880000000000003"/>
    <n v="0.56390977443609003"/>
    <n v="0.08"/>
    <n v="0.18304000000000004"/>
    <n v="2.4710400000000003"/>
    <x v="42"/>
    <n v="113.66784000000001"/>
    <n v="0.05"/>
    <n v="5.6833920000000013"/>
    <x v="12"/>
    <n v="109.52444800000002"/>
    <n v="0.18304000000000009"/>
  </r>
  <r>
    <x v="89"/>
    <x v="66"/>
    <n v="2013"/>
    <s v="ROBERTO GEORGE"/>
    <s v="9481 Pin Oak St. Wantagh, Port Morris,  NY 11793"/>
    <s v="New York"/>
    <x v="1"/>
    <x v="3"/>
    <x v="2"/>
    <x v="4"/>
    <x v="1"/>
    <s v="Medium Box"/>
    <x v="0"/>
    <d v="2013-07-06T00:00:00"/>
    <x v="60"/>
    <n v="14.289000000000001"/>
    <n v="0.64015151515151536"/>
    <n v="0.08"/>
    <n v="1.1431200000000001"/>
    <n v="15.432120000000003"/>
    <x v="40"/>
    <n v="787.03812000000016"/>
    <n v="0.08"/>
    <n v="62.963049600000012"/>
    <x v="49"/>
    <n v="733.5650704000002"/>
    <n v="1.1431200000000015"/>
  </r>
  <r>
    <x v="90"/>
    <x v="67"/>
    <n v="2013"/>
    <s v="GORDON LEWIS"/>
    <s v="9875 E. Franklin Ave. East Syracuse, High  Bridge,  NY 13057"/>
    <s v="New York"/>
    <x v="1"/>
    <x v="3"/>
    <x v="11"/>
    <x v="3"/>
    <x v="1"/>
    <s v="Small Box"/>
    <x v="0"/>
    <d v="2013-07-09T00:00:00"/>
    <x v="25"/>
    <n v="21.978000000000002"/>
    <n v="2.126760563380282"/>
    <n v="0.08"/>
    <n v="1.7582400000000002"/>
    <n v="23.736240000000002"/>
    <x v="23"/>
    <n v="498.46104000000003"/>
    <n v="0.09"/>
    <n v="44.861493600000003"/>
    <x v="24"/>
    <n v="457.64954640000002"/>
    <n v="1.7582400000000007"/>
  </r>
  <r>
    <x v="91"/>
    <x v="68"/>
    <n v="2013"/>
    <s v="CARLOS SILVA"/>
    <s v="9713 Edgemont Ave. Rochester, Bedford Park,  NY 14627"/>
    <s v="New York"/>
    <x v="1"/>
    <x v="2"/>
    <x v="5"/>
    <x v="0"/>
    <x v="1"/>
    <s v="Small Pack"/>
    <x v="1"/>
    <d v="2013-07-08T00:00:00"/>
    <x v="61"/>
    <n v="8.9320000000000004"/>
    <n v="3.3422459893048124"/>
    <n v="0.08"/>
    <n v="0.71456000000000008"/>
    <n v="9.6465600000000009"/>
    <x v="6"/>
    <n v="327.98304000000002"/>
    <n v="0.09"/>
    <n v="29.5184736"/>
    <x v="27"/>
    <n v="301.34456640000002"/>
    <n v="0.71456000000000053"/>
  </r>
  <r>
    <x v="92"/>
    <x v="69"/>
    <n v="2013"/>
    <s v="DUSTIN ROGERS"/>
    <s v="923 Campfire Rd. Hinsdale, Archer Heights,  IL 60522"/>
    <s v="Chicago"/>
    <x v="0"/>
    <x v="0"/>
    <x v="1"/>
    <x v="0"/>
    <x v="0"/>
    <s v="Small Box"/>
    <x v="0"/>
    <d v="2013-07-10T00:00:00"/>
    <x v="62"/>
    <n v="3.4650000000000003"/>
    <n v="0.59090909090909105"/>
    <n v="0.08"/>
    <n v="0.27720000000000006"/>
    <n v="3.7422000000000004"/>
    <x v="43"/>
    <n v="93.555000000000007"/>
    <n v="0.02"/>
    <n v="1.8711000000000002"/>
    <x v="50"/>
    <n v="92.223900000000015"/>
    <n v="0.27720000000000011"/>
  </r>
  <r>
    <x v="93"/>
    <x v="69"/>
    <n v="2013"/>
    <s v="JESSE MENDEZ"/>
    <s v="8497 Philmont Ave. Watervliet, Morris Heights,  NY 12189"/>
    <s v="New York"/>
    <x v="1"/>
    <x v="1"/>
    <x v="7"/>
    <x v="4"/>
    <x v="0"/>
    <s v="Small Box"/>
    <x v="0"/>
    <d v="2013-07-10T00:00:00"/>
    <x v="63"/>
    <n v="29.898000000000003"/>
    <n v="0.61305637982195826"/>
    <n v="0.08"/>
    <n v="2.3918400000000002"/>
    <n v="32.289840000000005"/>
    <x v="31"/>
    <n v="1162.4342400000003"/>
    <n v="0.11"/>
    <n v="127.86776640000004"/>
    <x v="51"/>
    <n v="1042.8464736000003"/>
    <n v="2.391840000000002"/>
  </r>
  <r>
    <x v="94"/>
    <x v="70"/>
    <n v="2013"/>
    <s v="THOMAS STEPHENS"/>
    <s v="9938 Brown St. Albion, Hermosa,  IL 62806"/>
    <s v="Chicago"/>
    <x v="0"/>
    <x v="3"/>
    <x v="1"/>
    <x v="1"/>
    <x v="0"/>
    <s v="Wrap Bag"/>
    <x v="0"/>
    <d v="2013-07-10T00:00:00"/>
    <x v="54"/>
    <n v="2.8820000000000006"/>
    <n v="0.63750000000000007"/>
    <n v="0.08"/>
    <n v="0.23056000000000004"/>
    <n v="3.1125600000000007"/>
    <x v="44"/>
    <n v="71.588880000000017"/>
    <n v="6.0000000000000005E-2"/>
    <n v="4.2953328000000015"/>
    <x v="44"/>
    <n v="68.143547200000015"/>
    <n v="0.2305600000000001"/>
  </r>
  <r>
    <x v="95"/>
    <x v="71"/>
    <n v="2013"/>
    <s v="LARRY DIAZ"/>
    <s v="82 Bloomfield Lane Locust Valley, East Tremont,  NY 11560"/>
    <s v="Chicago"/>
    <x v="0"/>
    <x v="1"/>
    <x v="1"/>
    <x v="4"/>
    <x v="0"/>
    <s v="Small Box"/>
    <x v="1"/>
    <d v="2013-07-12T00:00:00"/>
    <x v="55"/>
    <n v="5.9400000000000013"/>
    <n v="0.5882352941176473"/>
    <n v="0.08"/>
    <n v="0.47520000000000012"/>
    <n v="6.4152000000000022"/>
    <x v="32"/>
    <n v="179.62560000000008"/>
    <n v="6.0000000000000005E-2"/>
    <n v="10.777536000000005"/>
    <x v="45"/>
    <n v="176.67806400000009"/>
    <n v="0.47520000000000095"/>
  </r>
  <r>
    <x v="96"/>
    <x v="71"/>
    <n v="2013"/>
    <s v="LARRY DIAZ"/>
    <s v="82 Bloomfield Lane Locust Valley, East Tremont,  NY 11560"/>
    <s v="Chicago"/>
    <x v="0"/>
    <x v="1"/>
    <x v="1"/>
    <x v="4"/>
    <x v="1"/>
    <s v="Medium Box"/>
    <x v="0"/>
    <d v="2013-07-12T00:00:00"/>
    <x v="22"/>
    <n v="23.088999999999999"/>
    <n v="1.3798185941043077"/>
    <n v="0.08"/>
    <n v="1.8471199999999999"/>
    <n v="24.936119999999999"/>
    <x v="10"/>
    <n v="1072.25316"/>
    <n v="0.03"/>
    <n v="32.167594799999996"/>
    <x v="21"/>
    <n v="1044.9455651999999"/>
    <n v="1.8471200000000003"/>
  </r>
  <r>
    <x v="97"/>
    <x v="72"/>
    <n v="2013"/>
    <s v="ZACHARY TURNER"/>
    <s v="442 Ridgeview Lane Chenango Bridge, Riverdale,  NY 13745"/>
    <s v="New York"/>
    <x v="1"/>
    <x v="3"/>
    <x v="3"/>
    <x v="2"/>
    <x v="0"/>
    <s v="Small Box"/>
    <x v="0"/>
    <d v="2013-07-11T00:00:00"/>
    <x v="34"/>
    <n v="39.533999999999999"/>
    <n v="0.66697588126159546"/>
    <n v="0.08"/>
    <n v="3.1627200000000002"/>
    <n v="42.696719999999999"/>
    <x v="45"/>
    <n v="1280.9015999999999"/>
    <n v="0.02"/>
    <n v="25.618031999999999"/>
    <x v="52"/>
    <n v="1261.9935679999999"/>
    <n v="3.1627200000000002"/>
  </r>
  <r>
    <x v="98"/>
    <x v="73"/>
    <n v="2013"/>
    <s v="TODD ROSE"/>
    <s v="8652 Jones Street Rushville, Kingsbridge,  NY 14544"/>
    <s v="New York"/>
    <x v="1"/>
    <x v="1"/>
    <x v="3"/>
    <x v="1"/>
    <x v="0"/>
    <s v="Small Box"/>
    <x v="0"/>
    <d v="2013-07-15T00:00:00"/>
    <x v="64"/>
    <n v="4.9390000000000009"/>
    <n v="0.63868613138686126"/>
    <n v="0.08"/>
    <n v="0.39512000000000008"/>
    <n v="5.3341200000000013"/>
    <x v="35"/>
    <n v="69.343560000000011"/>
    <n v="0.09"/>
    <n v="6.2409204000000011"/>
    <x v="12"/>
    <n v="64.64263960000001"/>
    <n v="0.39512000000000036"/>
  </r>
  <r>
    <x v="99"/>
    <x v="73"/>
    <n v="2013"/>
    <s v="ARTHUR REED"/>
    <s v="7236 San Carlos Street Richton Park, Ashburn,  IL 60471"/>
    <s v="Chicago"/>
    <x v="0"/>
    <x v="1"/>
    <x v="1"/>
    <x v="4"/>
    <x v="0"/>
    <s v="Wrap Bag"/>
    <x v="0"/>
    <d v="2013-07-18T00:00:00"/>
    <x v="65"/>
    <n v="10.021000000000001"/>
    <n v="1.0846681922196797"/>
    <n v="0.08"/>
    <n v="0.80168000000000006"/>
    <n v="10.822680000000002"/>
    <x v="2"/>
    <n v="86.581440000000015"/>
    <n v="0.05"/>
    <n v="4.3290720000000009"/>
    <x v="53"/>
    <n v="84.552368000000016"/>
    <n v="0.80168000000000106"/>
  </r>
  <r>
    <x v="100"/>
    <x v="74"/>
    <n v="2013"/>
    <s v="JASON HANSEN"/>
    <s v="641 Oak Valley Dr. Alfred Station, Baychester,  NY 14803"/>
    <s v="New York"/>
    <x v="1"/>
    <x v="2"/>
    <x v="11"/>
    <x v="1"/>
    <x v="0"/>
    <s v="Wrap Bag"/>
    <x v="0"/>
    <d v="2013-07-21T00:00:00"/>
    <x v="66"/>
    <n v="7.117"/>
    <n v="0.66752577319587636"/>
    <n v="0.08"/>
    <n v="0.56935999999999998"/>
    <n v="7.6863600000000005"/>
    <x v="29"/>
    <n v="169.09992"/>
    <n v="0.03"/>
    <n v="5.0729975999999999"/>
    <x v="54"/>
    <n v="165.2969224"/>
    <n v="0.56936000000000053"/>
  </r>
  <r>
    <x v="101"/>
    <x v="74"/>
    <n v="2013"/>
    <s v="JASON HANSEN"/>
    <s v="641 Oak Valley Dr. Alfred Station, Baychester,  NY 14803"/>
    <s v="New York"/>
    <x v="1"/>
    <x v="2"/>
    <x v="11"/>
    <x v="1"/>
    <x v="0"/>
    <s v="Wrap Bag"/>
    <x v="0"/>
    <d v="2013-07-22T00:00:00"/>
    <x v="67"/>
    <n v="3.1240000000000001"/>
    <n v="1.1679389312977095"/>
    <n v="0.08"/>
    <n v="0.24992"/>
    <n v="3.3739200000000005"/>
    <x v="27"/>
    <n v="138.33072000000001"/>
    <n v="0.08"/>
    <n v="11.066457600000001"/>
    <x v="55"/>
    <n v="128.2442624"/>
    <n v="0.24992000000000036"/>
  </r>
  <r>
    <x v="102"/>
    <x v="75"/>
    <n v="2013"/>
    <s v="DAN GRANT"/>
    <s v="7048 Alderwood Drive Ballston Lake, Eastchester,  NY 12019"/>
    <s v="New York"/>
    <x v="1"/>
    <x v="0"/>
    <x v="8"/>
    <x v="1"/>
    <x v="0"/>
    <s v="Wrap Bag"/>
    <x v="0"/>
    <d v="2013-07-22T00:00:00"/>
    <x v="68"/>
    <n v="1.3860000000000001"/>
    <n v="4.25"/>
    <n v="0.08"/>
    <n v="0.11088000000000001"/>
    <n v="1.4968800000000002"/>
    <x v="39"/>
    <n v="17.962560000000003"/>
    <n v="0.11"/>
    <n v="1.9758816000000003"/>
    <x v="4"/>
    <n v="16.736678400000002"/>
    <n v="0.11088000000000009"/>
  </r>
  <r>
    <x v="103"/>
    <x v="75"/>
    <n v="2013"/>
    <s v="PHILIP STEWART"/>
    <s v="21 Longbranch Dr. Rinard, Edgewater,  IL 62878"/>
    <s v="Chicago"/>
    <x v="0"/>
    <x v="1"/>
    <x v="1"/>
    <x v="0"/>
    <x v="0"/>
    <s v="Wrap Bag"/>
    <x v="0"/>
    <d v="2013-07-21T00:00:00"/>
    <x v="53"/>
    <n v="5.2359999999999998"/>
    <n v="0.64137931034482754"/>
    <n v="0.08"/>
    <n v="0.41887999999999997"/>
    <n v="5.6548800000000004"/>
    <x v="38"/>
    <n v="84.8232"/>
    <n v="0.08"/>
    <n v="6.7858559999999999"/>
    <x v="43"/>
    <n v="78.967344000000011"/>
    <n v="0.41888000000000059"/>
  </r>
  <r>
    <x v="104"/>
    <x v="76"/>
    <n v="2013"/>
    <s v="PETER NELSON"/>
    <s v="71 Beachside St. Peoria, Ashburn,  IL 61606"/>
    <s v="Chicago"/>
    <x v="0"/>
    <x v="2"/>
    <x v="0"/>
    <x v="3"/>
    <x v="1"/>
    <s v="Small Box"/>
    <x v="1"/>
    <d v="2013-07-22T00:00:00"/>
    <x v="32"/>
    <n v="111.06700000000001"/>
    <n v="0.85198092443140117"/>
    <n v="0.08"/>
    <n v="8.8853600000000004"/>
    <n v="119.95236000000001"/>
    <x v="36"/>
    <n v="4438.2373200000002"/>
    <n v="6.0000000000000005E-2"/>
    <n v="266.29423920000005"/>
    <x v="28"/>
    <n v="4179.1730807999993"/>
    <n v="8.8853600000000057"/>
  </r>
  <r>
    <x v="105"/>
    <x v="77"/>
    <n v="2013"/>
    <s v="DEAN RICHARDS"/>
    <s v="133 Hill Field St. Walnut, Avalon Park,  IL 61376"/>
    <s v="Chicago"/>
    <x v="0"/>
    <x v="0"/>
    <x v="0"/>
    <x v="1"/>
    <x v="0"/>
    <s v="Small Pack"/>
    <x v="1"/>
    <d v="2013-07-25T00:00:00"/>
    <x v="14"/>
    <n v="9.1740000000000013"/>
    <n v="1.4385964912280704"/>
    <n v="0.08"/>
    <n v="0.73392000000000013"/>
    <n v="9.9079200000000025"/>
    <x v="28"/>
    <n v="168.43464000000003"/>
    <n v="0.01"/>
    <n v="1.6843464000000004"/>
    <x v="13"/>
    <n v="169.44029360000002"/>
    <n v="0.73392000000000124"/>
  </r>
  <r>
    <x v="106"/>
    <x v="78"/>
    <n v="2013"/>
    <s v="VERNON FLORES"/>
    <s v="9383 East Stone Ave. Herscher, Riverdale,  IL 60941"/>
    <s v="Chicago"/>
    <x v="0"/>
    <x v="3"/>
    <x v="1"/>
    <x v="1"/>
    <x v="0"/>
    <s v="Small Box"/>
    <x v="1"/>
    <d v="2013-07-27T00:00:00"/>
    <x v="9"/>
    <n v="9.4600000000000009"/>
    <n v="0.61350844277673544"/>
    <n v="0.08"/>
    <n v="0.75680000000000014"/>
    <n v="10.216800000000001"/>
    <x v="43"/>
    <n v="255.42000000000002"/>
    <n v="0.03"/>
    <n v="7.6626000000000003"/>
    <x v="9"/>
    <n v="253.99740000000003"/>
    <n v="0.75680000000000014"/>
  </r>
  <r>
    <x v="107"/>
    <x v="79"/>
    <n v="2013"/>
    <s v="JAMES BLACK"/>
    <s v="159 Rosewood Street Rochester, Morris Heights,  NY 14624"/>
    <s v="New York"/>
    <x v="1"/>
    <x v="1"/>
    <x v="9"/>
    <x v="0"/>
    <x v="1"/>
    <s v="Jumbo Drum"/>
    <x v="2"/>
    <d v="2013-07-28T00:00:00"/>
    <x v="69"/>
    <n v="494.98900000000003"/>
    <n v="0.61292519445141413"/>
    <n v="0.08"/>
    <n v="39.599120000000006"/>
    <n v="534.58812000000012"/>
    <x v="46"/>
    <n v="7484.2336800000012"/>
    <n v="6.9999999999999993E-2"/>
    <n v="523.89635759999999"/>
    <x v="56"/>
    <n v="7009.3873224000017"/>
    <n v="39.599120000000084"/>
  </r>
  <r>
    <x v="108"/>
    <x v="80"/>
    <n v="2013"/>
    <s v="BRETT PARKER"/>
    <s v="7333 Catherine Dr. Southampton, Woodlawn,  NY 11968"/>
    <s v="New York"/>
    <x v="1"/>
    <x v="1"/>
    <x v="3"/>
    <x v="0"/>
    <x v="0"/>
    <s v="Small Box"/>
    <x v="1"/>
    <d v="2013-07-28T00:00:00"/>
    <x v="59"/>
    <n v="2.2880000000000003"/>
    <n v="0.56390977443609003"/>
    <n v="0.08"/>
    <n v="0.18304000000000004"/>
    <n v="2.4710400000000003"/>
    <x v="35"/>
    <n v="32.123520000000006"/>
    <n v="0.02"/>
    <n v="0.64247040000000011"/>
    <x v="12"/>
    <n v="33.021049600000005"/>
    <n v="0.18304000000000009"/>
  </r>
  <r>
    <x v="109"/>
    <x v="80"/>
    <n v="2013"/>
    <s v="VINCENT MARTIN"/>
    <s v="165 Kent St. Denmark, Williamsbridge,  NY 13631"/>
    <s v="New York"/>
    <x v="1"/>
    <x v="1"/>
    <x v="8"/>
    <x v="3"/>
    <x v="1"/>
    <s v="Small Box"/>
    <x v="0"/>
    <d v="2013-07-31T00:00:00"/>
    <x v="70"/>
    <n v="34.078000000000003"/>
    <n v="3.7588325652841781"/>
    <n v="0.08"/>
    <n v="2.7262400000000002"/>
    <n v="36.804240000000007"/>
    <x v="0"/>
    <n v="1140.9314400000003"/>
    <n v="0.04"/>
    <n v="45.637257600000012"/>
    <x v="57"/>
    <n v="1101.8441824000001"/>
    <n v="2.7262400000000042"/>
  </r>
  <r>
    <x v="110"/>
    <x v="81"/>
    <n v="2013"/>
    <s v="JOSEPH CARTER"/>
    <s v="792 South Applegate Street Galt, Avondale,  IL 61037"/>
    <s v="Chicago"/>
    <x v="0"/>
    <x v="1"/>
    <x v="0"/>
    <x v="4"/>
    <x v="0"/>
    <s v="Wrap Bag"/>
    <x v="0"/>
    <d v="2013-07-30T00:00:00"/>
    <x v="58"/>
    <n v="6.4240000000000004"/>
    <n v="0.95973154362416113"/>
    <n v="0.08"/>
    <n v="0.51392000000000004"/>
    <n v="6.937920000000001"/>
    <x v="35"/>
    <n v="90.192960000000014"/>
    <n v="0.02"/>
    <n v="1.8038592000000002"/>
    <x v="48"/>
    <n v="89.269100800000004"/>
    <n v="0.5139200000000006"/>
  </r>
  <r>
    <x v="111"/>
    <x v="82"/>
    <n v="2013"/>
    <s v="HARRY JOHNSTON"/>
    <s v="7976 Glendale St. Chichester, Baychester,  NY 12416"/>
    <s v="New York"/>
    <x v="1"/>
    <x v="0"/>
    <x v="7"/>
    <x v="1"/>
    <x v="0"/>
    <s v="Small Box"/>
    <x v="0"/>
    <d v="2013-07-31T00:00:00"/>
    <x v="71"/>
    <n v="6.5780000000000012"/>
    <n v="0.63835616438356169"/>
    <n v="0.08"/>
    <n v="0.52624000000000015"/>
    <n v="7.1042400000000017"/>
    <x v="34"/>
    <n v="113.66784000000003"/>
    <n v="9.9999999999999992E-2"/>
    <n v="11.366784000000001"/>
    <x v="12"/>
    <n v="103.84105600000004"/>
    <n v="0.52624000000000049"/>
  </r>
  <r>
    <x v="112"/>
    <x v="83"/>
    <n v="2013"/>
    <s v="GARY JAMES"/>
    <s v="8937 Lees Creek Ave. Westford, City Island,  NY 13488"/>
    <s v="New York"/>
    <x v="1"/>
    <x v="2"/>
    <x v="5"/>
    <x v="3"/>
    <x v="0"/>
    <s v="Small Box"/>
    <x v="0"/>
    <d v="2013-08-05T00:00:00"/>
    <x v="72"/>
    <n v="11.979000000000001"/>
    <n v="1.4417040358744393"/>
    <n v="0.08"/>
    <n v="0.95832000000000006"/>
    <n v="12.937320000000001"/>
    <x v="18"/>
    <n v="504.55548000000005"/>
    <n v="6.9999999999999993E-2"/>
    <n v="35.318883599999999"/>
    <x v="58"/>
    <n v="473.78659640000006"/>
    <n v="0.9583200000000005"/>
  </r>
  <r>
    <x v="113"/>
    <x v="83"/>
    <n v="2013"/>
    <s v="RICARDO HOFFMAN"/>
    <s v="276 Jewel Street Decatur, Hermosa,  IL 62526"/>
    <s v="Chicago"/>
    <x v="0"/>
    <x v="1"/>
    <x v="1"/>
    <x v="3"/>
    <x v="1"/>
    <s v="Small Box"/>
    <x v="0"/>
    <d v="2013-08-02T00:00:00"/>
    <x v="70"/>
    <n v="34.078000000000003"/>
    <n v="3.7588325652841781"/>
    <n v="0.08"/>
    <n v="2.7262400000000002"/>
    <n v="36.804240000000007"/>
    <x v="8"/>
    <n v="368.04240000000004"/>
    <n v="0.02"/>
    <n v="7.3608480000000007"/>
    <x v="57"/>
    <n v="367.23155200000008"/>
    <n v="2.7262400000000042"/>
  </r>
  <r>
    <x v="114"/>
    <x v="84"/>
    <n v="2013"/>
    <s v="JAMIE WOOD"/>
    <s v="8025 Tallwood Ave. West Liberty, Albany Park,  IL 62475"/>
    <s v="Chicago"/>
    <x v="0"/>
    <x v="3"/>
    <x v="0"/>
    <x v="3"/>
    <x v="1"/>
    <s v="Small Box"/>
    <x v="0"/>
    <d v="2013-08-03T00:00:00"/>
    <x v="73"/>
    <n v="167.72800000000001"/>
    <n v="2.8466195761856703"/>
    <n v="0.08"/>
    <n v="13.418240000000001"/>
    <n v="181.14624000000003"/>
    <x v="22"/>
    <n v="5977.8259200000011"/>
    <n v="0.08"/>
    <n v="478.22607360000012"/>
    <x v="57"/>
    <n v="5506.1498464000015"/>
    <n v="13.418240000000026"/>
  </r>
  <r>
    <x v="115"/>
    <x v="85"/>
    <n v="2013"/>
    <s v="CRAIG PRICE"/>
    <s v="947 S. Broad Street Stanfordville, East Tremont,  NY 12581"/>
    <s v="New York"/>
    <x v="1"/>
    <x v="1"/>
    <x v="7"/>
    <x v="4"/>
    <x v="0"/>
    <s v="Wrap Bag"/>
    <x v="0"/>
    <d v="2013-08-04T00:00:00"/>
    <x v="74"/>
    <n v="4.3780000000000001"/>
    <n v="1.0410256410256411"/>
    <n v="0.08"/>
    <n v="0.35024"/>
    <n v="4.7282400000000004"/>
    <x v="17"/>
    <n v="151.30368000000001"/>
    <n v="0.11"/>
    <n v="16.643404800000003"/>
    <x v="48"/>
    <n v="135.5402752"/>
    <n v="0.35024000000000033"/>
  </r>
  <r>
    <x v="116"/>
    <x v="86"/>
    <n v="2013"/>
    <s v="HOWARD JOHNSON"/>
    <s v="9403 Polygon Court Silvis, Dunning,  IL 61282"/>
    <s v="Chicago"/>
    <x v="0"/>
    <x v="3"/>
    <x v="1"/>
    <x v="4"/>
    <x v="0"/>
    <s v="Small Box"/>
    <x v="0"/>
    <d v="2013-08-04T00:00:00"/>
    <x v="75"/>
    <n v="3.3880000000000003"/>
    <n v="0.58762886597938169"/>
    <n v="0.08"/>
    <n v="0.27104000000000006"/>
    <n v="3.6590400000000005"/>
    <x v="14"/>
    <n v="146.36160000000001"/>
    <n v="0.05"/>
    <n v="7.318080000000001"/>
    <x v="59"/>
    <n v="140.08351999999999"/>
    <n v="0.27104000000000017"/>
  </r>
  <r>
    <x v="117"/>
    <x v="87"/>
    <n v="2013"/>
    <s v="JEFFERY PALMER"/>
    <s v="64 Campfire Court Andover, Riverdale,  NY 14806"/>
    <s v="New York"/>
    <x v="1"/>
    <x v="1"/>
    <x v="3"/>
    <x v="4"/>
    <x v="1"/>
    <s v="Jumbo Drum"/>
    <x v="2"/>
    <d v="2013-08-05T00:00:00"/>
    <x v="76"/>
    <n v="131.989"/>
    <n v="0.562573251725485"/>
    <n v="0.08"/>
    <n v="10.55912"/>
    <n v="142.54812000000001"/>
    <x v="19"/>
    <n v="3706.2511200000004"/>
    <n v="0.03"/>
    <n v="111.18753360000001"/>
    <x v="60"/>
    <n v="3609.1135864000007"/>
    <n v="10.559120000000007"/>
  </r>
  <r>
    <x v="118"/>
    <x v="88"/>
    <n v="2013"/>
    <s v="JOHN ROSE"/>
    <s v="107 South Beacon Lane Holley, Kingsbridge,  NY 14470"/>
    <s v="New York"/>
    <x v="1"/>
    <x v="2"/>
    <x v="4"/>
    <x v="2"/>
    <x v="0"/>
    <s v="Small Box"/>
    <x v="0"/>
    <d v="2013-08-06T00:00:00"/>
    <x v="77"/>
    <n v="3.1680000000000001"/>
    <n v="0.56521739130434756"/>
    <n v="0.08"/>
    <n v="0.25344"/>
    <n v="3.4214400000000005"/>
    <x v="35"/>
    <n v="44.47872000000001"/>
    <n v="9.9999999999999992E-2"/>
    <n v="4.4478720000000003"/>
    <x v="12"/>
    <n v="41.570848000000005"/>
    <n v="0.25344000000000033"/>
  </r>
  <r>
    <x v="119"/>
    <x v="88"/>
    <n v="2013"/>
    <s v="JOHN ROSE"/>
    <s v="107 South Beacon Lane Holley, Kingsbridge,  NY 14470"/>
    <s v="New York"/>
    <x v="1"/>
    <x v="2"/>
    <x v="4"/>
    <x v="2"/>
    <x v="1"/>
    <s v="Small Box"/>
    <x v="0"/>
    <d v="2013-08-07T00:00:00"/>
    <x v="25"/>
    <n v="21.978000000000002"/>
    <n v="2.126760563380282"/>
    <n v="0.08"/>
    <n v="1.7582400000000002"/>
    <n v="23.736240000000002"/>
    <x v="47"/>
    <n v="1068.1308000000001"/>
    <n v="0.11"/>
    <n v="117.49438800000001"/>
    <x v="24"/>
    <n v="954.68641200000002"/>
    <n v="1.7582400000000007"/>
  </r>
  <r>
    <x v="120"/>
    <x v="89"/>
    <n v="2013"/>
    <s v="TOMMY PERRY"/>
    <s v="7152 Duchess Ave. West Islip, East Tremont,  NY 11795"/>
    <s v="New York"/>
    <x v="1"/>
    <x v="1"/>
    <x v="10"/>
    <x v="4"/>
    <x v="0"/>
    <s v="Wrap Bag"/>
    <x v="1"/>
    <d v="2013-08-09T00:00:00"/>
    <x v="78"/>
    <n v="3.0579999999999998"/>
    <n v="0.81699346405228723"/>
    <n v="0.08"/>
    <n v="0.24464"/>
    <n v="3.3026400000000002"/>
    <x v="48"/>
    <n v="138.71088"/>
    <n v="0.04"/>
    <n v="5.5484352000000001"/>
    <x v="61"/>
    <n v="134.55244479999999"/>
    <n v="0.24464000000000041"/>
  </r>
  <r>
    <x v="121"/>
    <x v="90"/>
    <n v="2013"/>
    <s v="ALVIN WEST"/>
    <s v="230 Sun Dr. Fowler, Edgewater,  IL 62338"/>
    <s v="Chicago"/>
    <x v="0"/>
    <x v="0"/>
    <x v="0"/>
    <x v="1"/>
    <x v="0"/>
    <s v="Small Box"/>
    <x v="0"/>
    <d v="2013-08-13T00:00:00"/>
    <x v="79"/>
    <n v="3.9380000000000006"/>
    <n v="0.58407079646017734"/>
    <n v="0.08"/>
    <n v="0.31504000000000004"/>
    <n v="4.2530400000000013"/>
    <x v="49"/>
    <n v="204.14592000000005"/>
    <n v="6.9999999999999993E-2"/>
    <n v="14.290214400000002"/>
    <x v="62"/>
    <n v="195.37570560000006"/>
    <n v="0.31504000000000065"/>
  </r>
  <r>
    <x v="122"/>
    <x v="91"/>
    <n v="2013"/>
    <s v="WARREN KELLY"/>
    <s v="9440 Broom St. La Rose, New City,  IL 61541"/>
    <s v="Chicago"/>
    <x v="0"/>
    <x v="0"/>
    <x v="0"/>
    <x v="0"/>
    <x v="0"/>
    <s v="Small Pack"/>
    <x v="0"/>
    <d v="2013-08-14T00:00:00"/>
    <x v="80"/>
    <n v="3.927"/>
    <n v="1.4452054794520546"/>
    <n v="0.08"/>
    <n v="0.31415999999999999"/>
    <n v="4.2411600000000007"/>
    <x v="43"/>
    <n v="106.02900000000002"/>
    <n v="9.9999999999999992E-2"/>
    <n v="10.602900000000002"/>
    <x v="63"/>
    <n v="99.646100000000018"/>
    <n v="0.31416000000000066"/>
  </r>
  <r>
    <x v="123"/>
    <x v="92"/>
    <n v="2013"/>
    <s v="CLYDE GUTIERREZ"/>
    <s v="207 Museum St. New York, Eastchester,  NY 10016"/>
    <s v="New York"/>
    <x v="1"/>
    <x v="0"/>
    <x v="7"/>
    <x v="4"/>
    <x v="1"/>
    <s v="Small Box"/>
    <x v="1"/>
    <d v="2013-08-14T00:00:00"/>
    <x v="70"/>
    <n v="34.078000000000003"/>
    <n v="3.7588325652841781"/>
    <n v="0.08"/>
    <n v="2.7262400000000002"/>
    <n v="36.804240000000007"/>
    <x v="42"/>
    <n v="1692.9950400000002"/>
    <n v="0.03"/>
    <n v="50.789851200000008"/>
    <x v="57"/>
    <n v="1648.7551888000003"/>
    <n v="2.7262400000000042"/>
  </r>
  <r>
    <x v="124"/>
    <x v="93"/>
    <n v="2013"/>
    <s v="AARON FORD"/>
    <s v="32 Church St. Jordanville, Riverdale,  NY 13361"/>
    <s v="New York"/>
    <x v="1"/>
    <x v="0"/>
    <x v="10"/>
    <x v="4"/>
    <x v="0"/>
    <s v="Small Box"/>
    <x v="0"/>
    <d v="2013-08-15T00:00:00"/>
    <x v="81"/>
    <n v="32.087000000000003"/>
    <n v="0.58705114254624613"/>
    <n v="0.08"/>
    <n v="2.5669600000000004"/>
    <n v="34.653960000000005"/>
    <x v="8"/>
    <n v="346.53960000000006"/>
    <n v="0.03"/>
    <n v="10.396188000000002"/>
    <x v="64"/>
    <n v="342.46341200000006"/>
    <n v="2.5669600000000017"/>
  </r>
  <r>
    <x v="125"/>
    <x v="93"/>
    <n v="2013"/>
    <s v="DARRELL HUNTER"/>
    <s v="320 Innovation St. Bradley, Hermosa,  IL 60915"/>
    <s v="Chicago"/>
    <x v="0"/>
    <x v="3"/>
    <x v="0"/>
    <x v="3"/>
    <x v="1"/>
    <s v="Large Box"/>
    <x v="0"/>
    <d v="2013-08-18T00:00:00"/>
    <x v="82"/>
    <n v="494.98900000000003"/>
    <n v="1.0832870370370369"/>
    <n v="0.08"/>
    <n v="39.599120000000006"/>
    <n v="534.58812000000012"/>
    <x v="48"/>
    <n v="22452.701040000004"/>
    <n v="0.05"/>
    <n v="1122.6350520000003"/>
    <x v="65"/>
    <n v="21354.605988000003"/>
    <n v="39.599120000000084"/>
  </r>
  <r>
    <x v="126"/>
    <x v="93"/>
    <n v="2013"/>
    <s v="THOMAS CUNNINGHAM"/>
    <s v="699 Bear Hill St. Tribes Hill, Bedford Park,  NY 12177"/>
    <s v="New York"/>
    <x v="1"/>
    <x v="1"/>
    <x v="6"/>
    <x v="3"/>
    <x v="1"/>
    <s v="Jumbo Drum"/>
    <x v="2"/>
    <d v="2013-08-21T00:00:00"/>
    <x v="3"/>
    <n v="133.06700000000001"/>
    <n v="0.61293333333333344"/>
    <n v="0.08"/>
    <n v="10.64536"/>
    <n v="143.71236000000002"/>
    <x v="36"/>
    <n v="5317.357320000001"/>
    <n v="0.09"/>
    <n v="478.56215880000008"/>
    <x v="3"/>
    <n v="4865.145161200001"/>
    <n v="10.645360000000011"/>
  </r>
  <r>
    <x v="127"/>
    <x v="94"/>
    <n v="2013"/>
    <s v="HAROLD JOHNSON"/>
    <s v="2 Nova Drive Green Valley, Avondale,  IL 61534"/>
    <s v="Chicago"/>
    <x v="0"/>
    <x v="2"/>
    <x v="1"/>
    <x v="0"/>
    <x v="0"/>
    <s v="Small Box"/>
    <x v="0"/>
    <d v="2013-08-17T00:00:00"/>
    <x v="83"/>
    <n v="6.3140000000000009"/>
    <n v="0.64"/>
    <n v="0.08"/>
    <n v="0.50512000000000012"/>
    <n v="6.8191200000000016"/>
    <x v="12"/>
    <n v="354.59424000000007"/>
    <n v="0.11"/>
    <n v="39.005366400000007"/>
    <x v="66"/>
    <n v="320.64887360000006"/>
    <n v="0.50512000000000068"/>
  </r>
  <r>
    <x v="128"/>
    <x v="95"/>
    <n v="2013"/>
    <s v="RYAN JENKINS"/>
    <s v="67 Carriage Dr. Streamwood, Hermosa,  IL 60107"/>
    <s v="Chicago"/>
    <x v="0"/>
    <x v="1"/>
    <x v="0"/>
    <x v="3"/>
    <x v="0"/>
    <s v="Wrap Bag"/>
    <x v="0"/>
    <d v="2013-08-18T00:00:00"/>
    <x v="84"/>
    <n v="1.6280000000000001"/>
    <n v="0.59139784946236551"/>
    <n v="0.08"/>
    <n v="0.13024000000000002"/>
    <n v="1.7582400000000002"/>
    <x v="23"/>
    <n v="36.923040000000007"/>
    <n v="9.9999999999999992E-2"/>
    <n v="3.6923040000000005"/>
    <x v="4"/>
    <n v="33.980736000000007"/>
    <n v="0.13024000000000013"/>
  </r>
  <r>
    <x v="129"/>
    <x v="96"/>
    <n v="2013"/>
    <s v="NATHAN ARNOLD"/>
    <s v="78 Bald Hill Ave. Farnham, Port Morris,  NY 14061"/>
    <s v="New York"/>
    <x v="1"/>
    <x v="3"/>
    <x v="6"/>
    <x v="0"/>
    <x v="0"/>
    <s v="Small Box"/>
    <x v="1"/>
    <d v="2013-08-19T00:00:00"/>
    <x v="85"/>
    <n v="181.72"/>
    <n v="1.4390964122250105"/>
    <n v="0.08"/>
    <n v="14.537599999999999"/>
    <n v="196.25760000000002"/>
    <x v="18"/>
    <n v="7654.0464000000011"/>
    <n v="0.05"/>
    <n v="382.7023200000001"/>
    <x v="7"/>
    <n v="7291.3840800000007"/>
    <n v="14.537600000000026"/>
  </r>
  <r>
    <x v="130"/>
    <x v="97"/>
    <n v="2013"/>
    <s v="TYLER ALVAREZ"/>
    <s v="8067 Bridgewater Lane Rochester, City Island,  NY 14613"/>
    <s v="New York"/>
    <x v="1"/>
    <x v="1"/>
    <x v="3"/>
    <x v="3"/>
    <x v="0"/>
    <s v="Small Box"/>
    <x v="0"/>
    <d v="2013-08-28T00:00:00"/>
    <x v="86"/>
    <n v="3.8720000000000003"/>
    <n v="0.61467889908256856"/>
    <n v="0.08"/>
    <n v="0.30976000000000004"/>
    <n v="4.1817600000000006"/>
    <x v="46"/>
    <n v="58.544640000000008"/>
    <n v="0.05"/>
    <n v="2.9272320000000005"/>
    <x v="67"/>
    <n v="62.497408000000007"/>
    <n v="0.30976000000000026"/>
  </r>
  <r>
    <x v="131"/>
    <x v="98"/>
    <n v="2013"/>
    <s v="THOMAS CUNNINGHAM"/>
    <s v="699 Bear Hill St. Tribes Hill, Bedford Park,  NY 12177"/>
    <s v="New York"/>
    <x v="1"/>
    <x v="1"/>
    <x v="6"/>
    <x v="0"/>
    <x v="0"/>
    <s v="Wrap Bag"/>
    <x v="1"/>
    <d v="2013-08-21T00:00:00"/>
    <x v="67"/>
    <n v="3.1240000000000001"/>
    <n v="1.1679389312977095"/>
    <n v="0.08"/>
    <n v="0.24992"/>
    <n v="3.3739200000000005"/>
    <x v="38"/>
    <n v="50.608800000000009"/>
    <n v="0.02"/>
    <n v="1.0121760000000002"/>
    <x v="55"/>
    <n v="50.576624000000002"/>
    <n v="0.24992000000000036"/>
  </r>
  <r>
    <x v="132"/>
    <x v="99"/>
    <n v="2013"/>
    <s v="JESSIE MENDOZA"/>
    <s v="861 North Fortune Street Minoa, Melrose,  NY 13116"/>
    <s v="New York"/>
    <x v="1"/>
    <x v="1"/>
    <x v="7"/>
    <x v="4"/>
    <x v="0"/>
    <s v="Wrap Bag"/>
    <x v="0"/>
    <d v="2013-08-22T00:00:00"/>
    <x v="21"/>
    <n v="4.4000000000000004"/>
    <n v="0.58730158730158732"/>
    <n v="0.08"/>
    <n v="0.35200000000000004"/>
    <n v="4.7520000000000007"/>
    <x v="10"/>
    <n v="204.33600000000004"/>
    <n v="0.03"/>
    <n v="6.1300800000000013"/>
    <x v="20"/>
    <n v="199.55592000000004"/>
    <n v="0.35200000000000031"/>
  </r>
  <r>
    <x v="133"/>
    <x v="100"/>
    <n v="2013"/>
    <s v="MAURICE WOODS"/>
    <s v="64 Rose St. Franklin Square, Williamsbridge,  NY 11010"/>
    <s v="New York"/>
    <x v="1"/>
    <x v="0"/>
    <x v="10"/>
    <x v="0"/>
    <x v="2"/>
    <s v="Large Box"/>
    <x v="1"/>
    <d v="2013-08-27T00:00:00"/>
    <x v="87"/>
    <n v="150.678"/>
    <n v="1.4391025641025639"/>
    <n v="0.08"/>
    <n v="12.05424"/>
    <n v="162.73224000000002"/>
    <x v="10"/>
    <n v="6997.4863200000009"/>
    <n v="0.05"/>
    <n v="349.87431600000008"/>
    <x v="65"/>
    <n v="6672.1520040000005"/>
    <n v="12.054240000000021"/>
  </r>
  <r>
    <x v="134"/>
    <x v="100"/>
    <n v="2013"/>
    <s v="BRIAN LOPEZ"/>
    <s v="975 W. Boulder Lane Prospect, Pelham Parkway,  NY 13435"/>
    <s v="New York"/>
    <x v="1"/>
    <x v="3"/>
    <x v="7"/>
    <x v="3"/>
    <x v="0"/>
    <s v="Wrap Bag"/>
    <x v="0"/>
    <d v="2013-08-27T00:00:00"/>
    <x v="30"/>
    <n v="7.3479999999999999"/>
    <n v="0.92507204610950977"/>
    <n v="0.08"/>
    <n v="0.58784000000000003"/>
    <n v="7.9358400000000007"/>
    <x v="16"/>
    <n v="55.550880000000006"/>
    <n v="9.9999999999999992E-2"/>
    <n v="5.5550880000000005"/>
    <x v="26"/>
    <n v="51.545792000000006"/>
    <n v="0.58784000000000081"/>
  </r>
  <r>
    <x v="135"/>
    <x v="101"/>
    <n v="2013"/>
    <s v="ALEXANDER ROBINSON"/>
    <s v="7891 Hazelnut Street Buffalo, Norwood,  NY 14220"/>
    <s v="New York"/>
    <x v="1"/>
    <x v="3"/>
    <x v="12"/>
    <x v="3"/>
    <x v="0"/>
    <s v="Small Box"/>
    <x v="0"/>
    <d v="2013-08-29T00:00:00"/>
    <x v="85"/>
    <n v="181.72"/>
    <n v="1.4390964122250105"/>
    <n v="0.08"/>
    <n v="14.537599999999999"/>
    <n v="196.25760000000002"/>
    <x v="43"/>
    <n v="4906.4400000000005"/>
    <n v="0.08"/>
    <n v="392.51520000000005"/>
    <x v="7"/>
    <n v="4533.9648000000007"/>
    <n v="14.537600000000026"/>
  </r>
  <r>
    <x v="136"/>
    <x v="102"/>
    <n v="2013"/>
    <s v="CARL JACKSON"/>
    <s v="614 Hanover Street Hoosick Falls, University Heights,  NY 12090"/>
    <s v="New York"/>
    <x v="1"/>
    <x v="0"/>
    <x v="6"/>
    <x v="4"/>
    <x v="0"/>
    <s v="Small Pack"/>
    <x v="0"/>
    <d v="2013-09-01T00:00:00"/>
    <x v="88"/>
    <n v="14.278000000000002"/>
    <n v="1.5009633911368019"/>
    <n v="0.08"/>
    <n v="1.1422400000000001"/>
    <n v="15.420240000000003"/>
    <x v="33"/>
    <n v="724.75128000000018"/>
    <n v="0.03"/>
    <n v="21.742538400000004"/>
    <x v="68"/>
    <n v="706.19874160000018"/>
    <n v="1.142240000000001"/>
  </r>
  <r>
    <x v="137"/>
    <x v="103"/>
    <n v="2013"/>
    <s v="DUANE MORENO"/>
    <s v="9120 Windfall Street Yonkers, Riverdale,  NY 10710"/>
    <s v="New York"/>
    <x v="1"/>
    <x v="0"/>
    <x v="8"/>
    <x v="4"/>
    <x v="0"/>
    <s v="Small Box"/>
    <x v="0"/>
    <d v="2013-08-31T00:00:00"/>
    <x v="39"/>
    <n v="2.0680000000000001"/>
    <n v="0.59322033898305082"/>
    <n v="0.08"/>
    <n v="0.16544"/>
    <n v="2.2334400000000003"/>
    <x v="1"/>
    <n v="98.271360000000016"/>
    <n v="0.01"/>
    <n v="0.98271360000000019"/>
    <x v="12"/>
    <n v="98.828646400000025"/>
    <n v="0.16544000000000025"/>
  </r>
  <r>
    <x v="138"/>
    <x v="103"/>
    <n v="2013"/>
    <s v="BARRY STEVENS"/>
    <s v="6 Circus St. Buffalo, Williamsbridge,  NY 14261"/>
    <s v="New York"/>
    <x v="1"/>
    <x v="3"/>
    <x v="6"/>
    <x v="2"/>
    <x v="0"/>
    <s v="Small Box"/>
    <x v="0"/>
    <d v="2013-08-31T00:00:00"/>
    <x v="0"/>
    <n v="6.2480000000000002"/>
    <n v="0.61363636363636354"/>
    <n v="0.08"/>
    <n v="0.49984000000000001"/>
    <n v="6.7478400000000009"/>
    <x v="6"/>
    <n v="229.42656000000002"/>
    <n v="6.0000000000000005E-2"/>
    <n v="13.765593600000003"/>
    <x v="11"/>
    <n v="217.1009664"/>
    <n v="0.49984000000000073"/>
  </r>
  <r>
    <x v="139"/>
    <x v="104"/>
    <n v="2013"/>
    <s v="DAVID ARMSTRONG"/>
    <s v="8007 Lees Creek Court Putnam Valley, Norwood,  NY 10579"/>
    <s v="New York"/>
    <x v="1"/>
    <x v="2"/>
    <x v="10"/>
    <x v="4"/>
    <x v="0"/>
    <s v="Small Box"/>
    <x v="0"/>
    <d v="2013-09-03T00:00:00"/>
    <x v="75"/>
    <n v="3.3880000000000003"/>
    <n v="0.58762886597938169"/>
    <n v="0.08"/>
    <n v="0.27104000000000006"/>
    <n v="3.6590400000000005"/>
    <x v="33"/>
    <n v="171.97488000000001"/>
    <n v="0.05"/>
    <n v="8.5987440000000017"/>
    <x v="59"/>
    <n v="164.41613599999999"/>
    <n v="0.27104000000000017"/>
  </r>
  <r>
    <x v="140"/>
    <x v="105"/>
    <n v="2013"/>
    <s v="BARRY STEVENS"/>
    <s v="6 Circus St. Buffalo, Williamsbridge,  NY 14261"/>
    <s v="New York"/>
    <x v="1"/>
    <x v="2"/>
    <x v="6"/>
    <x v="4"/>
    <x v="0"/>
    <s v="Small Box"/>
    <x v="0"/>
    <d v="2013-09-04T00:00:00"/>
    <x v="29"/>
    <n v="15.708"/>
    <n v="0.63949483352468406"/>
    <n v="0.08"/>
    <n v="1.25664"/>
    <n v="16.964640000000003"/>
    <x v="8"/>
    <n v="169.64640000000003"/>
    <n v="0.02"/>
    <n v="3.3929280000000008"/>
    <x v="0"/>
    <n v="169.29347200000001"/>
    <n v="1.2566400000000026"/>
  </r>
  <r>
    <x v="141"/>
    <x v="105"/>
    <n v="2013"/>
    <s v="JOSE MILLS"/>
    <s v="308 Yew Ave. Staten Island, Morris Heights,  NY 10307"/>
    <s v="New York"/>
    <x v="1"/>
    <x v="0"/>
    <x v="10"/>
    <x v="3"/>
    <x v="1"/>
    <s v="Small Box"/>
    <x v="0"/>
    <d v="2013-09-08T00:00:00"/>
    <x v="47"/>
    <n v="111.07800000000002"/>
    <n v="0.66661165208780315"/>
    <n v="0.08"/>
    <n v="8.8862400000000008"/>
    <n v="119.96424000000003"/>
    <x v="46"/>
    <n v="1679.4993600000005"/>
    <n v="0.05"/>
    <n v="83.974968000000032"/>
    <x v="28"/>
    <n v="1602.7543920000005"/>
    <n v="8.886240000000015"/>
  </r>
  <r>
    <x v="142"/>
    <x v="106"/>
    <n v="2013"/>
    <s v="JOSE MILLS"/>
    <s v="308 Yew Ave. Staten Island, Morris Heights,  NY 10307"/>
    <s v="New York"/>
    <x v="1"/>
    <x v="0"/>
    <x v="10"/>
    <x v="2"/>
    <x v="0"/>
    <s v="Small Box"/>
    <x v="1"/>
    <d v="2013-09-06T00:00:00"/>
    <x v="89"/>
    <n v="4.2790000000000008"/>
    <n v="0.58775510204081649"/>
    <n v="0.08"/>
    <n v="0.34232000000000007"/>
    <n v="4.6213200000000008"/>
    <x v="6"/>
    <n v="157.12488000000002"/>
    <n v="9.9999999999999992E-2"/>
    <n v="15.712488"/>
    <x v="69"/>
    <n v="148.47239200000001"/>
    <n v="0.34231999999999996"/>
  </r>
  <r>
    <x v="143"/>
    <x v="107"/>
    <n v="2013"/>
    <s v="JEFFREY MENDEZ"/>
    <s v="5 Cooper St. Ransomville, Woodlawn,  NY 14131"/>
    <s v="New York"/>
    <x v="1"/>
    <x v="0"/>
    <x v="4"/>
    <x v="1"/>
    <x v="0"/>
    <s v="Small Box"/>
    <x v="0"/>
    <d v="2013-09-07T00:00:00"/>
    <x v="39"/>
    <n v="2.0680000000000001"/>
    <n v="0.59322033898305082"/>
    <n v="0.08"/>
    <n v="0.16544"/>
    <n v="2.2334400000000003"/>
    <x v="47"/>
    <n v="100.50480000000002"/>
    <n v="0.04"/>
    <n v="4.0201920000000007"/>
    <x v="12"/>
    <n v="98.024608000000029"/>
    <n v="0.16544000000000025"/>
  </r>
  <r>
    <x v="144"/>
    <x v="108"/>
    <n v="2013"/>
    <s v="TONY COLLINS"/>
    <s v="9 Jewel Drive Highland Falls, Mott Haven,  NY 10928"/>
    <s v="New York"/>
    <x v="1"/>
    <x v="1"/>
    <x v="5"/>
    <x v="0"/>
    <x v="0"/>
    <s v="Small Box"/>
    <x v="0"/>
    <d v="2013-09-08T00:00:00"/>
    <x v="72"/>
    <n v="11.979000000000001"/>
    <n v="1.4417040358744393"/>
    <n v="0.08"/>
    <n v="0.95832000000000006"/>
    <n v="12.937320000000001"/>
    <x v="24"/>
    <n v="142.31052000000003"/>
    <n v="0.04"/>
    <n v="5.6924208000000007"/>
    <x v="58"/>
    <n v="141.16809920000003"/>
    <n v="0.9583200000000005"/>
  </r>
  <r>
    <x v="145"/>
    <x v="109"/>
    <n v="2013"/>
    <s v="PHILIP STEWART"/>
    <s v="21 Longbranch Dr. Rinard, Edgewater,  IL 62878"/>
    <s v="Chicago"/>
    <x v="0"/>
    <x v="1"/>
    <x v="1"/>
    <x v="3"/>
    <x v="0"/>
    <s v="Small Pack"/>
    <x v="0"/>
    <d v="2013-09-10T00:00:00"/>
    <x v="80"/>
    <n v="3.927"/>
    <n v="1.4452054794520546"/>
    <n v="0.08"/>
    <n v="0.31415999999999999"/>
    <n v="4.2411600000000007"/>
    <x v="32"/>
    <n v="118.75248000000002"/>
    <n v="0.05"/>
    <n v="5.9376240000000013"/>
    <x v="63"/>
    <n v="117.03485600000002"/>
    <n v="0.31416000000000066"/>
  </r>
  <r>
    <x v="146"/>
    <x v="110"/>
    <n v="2013"/>
    <s v="DUSTIN KING"/>
    <s v="236 Marine Lane Calumet City, Hermosa,  IL 60409"/>
    <s v="Chicago"/>
    <x v="0"/>
    <x v="3"/>
    <x v="0"/>
    <x v="4"/>
    <x v="0"/>
    <s v="Wrap Bag"/>
    <x v="1"/>
    <d v="2013-09-11T00:00:00"/>
    <x v="57"/>
    <n v="5.6980000000000004"/>
    <n v="0.56024096385542177"/>
    <n v="0.08"/>
    <n v="0.45584000000000002"/>
    <n v="6.1538400000000006"/>
    <x v="18"/>
    <n v="239.99976000000004"/>
    <n v="0.08"/>
    <n v="19.199980800000002"/>
    <x v="47"/>
    <n v="222.88977920000005"/>
    <n v="0.45584000000000024"/>
  </r>
  <r>
    <x v="147"/>
    <x v="110"/>
    <n v="2013"/>
    <s v="KYLE PRICE"/>
    <s v="44 Westport Street Granville, Wakefield,  NY 12832"/>
    <s v="New York"/>
    <x v="1"/>
    <x v="1"/>
    <x v="3"/>
    <x v="3"/>
    <x v="0"/>
    <s v="Small Box"/>
    <x v="0"/>
    <d v="2013-09-14T00:00:00"/>
    <x v="41"/>
    <n v="6.9300000000000006"/>
    <n v="0.64062500000000011"/>
    <n v="0.08"/>
    <n v="0.55440000000000011"/>
    <n v="7.4844000000000008"/>
    <x v="27"/>
    <n v="306.86040000000003"/>
    <n v="0.11"/>
    <n v="33.754644000000006"/>
    <x v="23"/>
    <n v="273.65575600000005"/>
    <n v="0.55440000000000023"/>
  </r>
  <r>
    <x v="148"/>
    <x v="111"/>
    <n v="2013"/>
    <s v="MICHAEL THOMAS"/>
    <s v="36 Lyme Court Bombay, Fieldston,  NY 12914"/>
    <s v="New York"/>
    <x v="1"/>
    <x v="1"/>
    <x v="5"/>
    <x v="4"/>
    <x v="0"/>
    <s v="Small Box"/>
    <x v="0"/>
    <d v="2013-09-15T00:00:00"/>
    <x v="75"/>
    <n v="3.3880000000000003"/>
    <n v="0.58762886597938169"/>
    <n v="0.08"/>
    <n v="0.27104000000000006"/>
    <n v="3.6590400000000005"/>
    <x v="19"/>
    <n v="95.135040000000018"/>
    <n v="0.05"/>
    <n v="4.7567520000000014"/>
    <x v="59"/>
    <n v="91.418288000000018"/>
    <n v="0.27104000000000017"/>
  </r>
  <r>
    <x v="149"/>
    <x v="112"/>
    <n v="2013"/>
    <s v="DOUGLAS BRADLEY"/>
    <s v="251 Pin Oak Lane Canton, Kingsbridge,  NY 13617"/>
    <s v="New York"/>
    <x v="1"/>
    <x v="1"/>
    <x v="6"/>
    <x v="4"/>
    <x v="0"/>
    <s v="Wrap Bag"/>
    <x v="0"/>
    <d v="2013-09-17T00:00:00"/>
    <x v="50"/>
    <n v="3.718"/>
    <n v="0.9204545454545453"/>
    <n v="0.08"/>
    <n v="0.29743999999999998"/>
    <n v="4.0154399999999999"/>
    <x v="26"/>
    <n v="116.44776"/>
    <n v="0.09"/>
    <n v="10.480298400000001"/>
    <x v="40"/>
    <n v="106.86746160000001"/>
    <n v="0.29743999999999993"/>
  </r>
  <r>
    <x v="150"/>
    <x v="113"/>
    <n v="2013"/>
    <s v="BILL JENKINS"/>
    <s v="710 Dew Avenue Orangeburg, Bedford Park,  NY 10962"/>
    <s v="New York"/>
    <x v="1"/>
    <x v="3"/>
    <x v="3"/>
    <x v="1"/>
    <x v="0"/>
    <s v="Small Box"/>
    <x v="0"/>
    <d v="2013-09-19T00:00:00"/>
    <x v="72"/>
    <n v="11.979000000000001"/>
    <n v="1.4417040358744393"/>
    <n v="0.08"/>
    <n v="0.95832000000000006"/>
    <n v="12.937320000000001"/>
    <x v="18"/>
    <n v="504.55548000000005"/>
    <n v="0.11"/>
    <n v="55.501102800000005"/>
    <x v="58"/>
    <n v="453.60437720000004"/>
    <n v="0.9583200000000005"/>
  </r>
  <r>
    <x v="151"/>
    <x v="113"/>
    <n v="2013"/>
    <s v="MIGUEL HAMILTON"/>
    <s v="57 E. Evergreen Ave. Staten Island, Woodlawn,  NY 10309"/>
    <s v="New York"/>
    <x v="1"/>
    <x v="2"/>
    <x v="10"/>
    <x v="4"/>
    <x v="0"/>
    <s v="Small Box"/>
    <x v="0"/>
    <d v="2013-09-20T00:00:00"/>
    <x v="11"/>
    <n v="8.4039999999999999"/>
    <n v="0.5623721881390592"/>
    <n v="0.08"/>
    <n v="0.67232000000000003"/>
    <n v="9.0763200000000008"/>
    <x v="42"/>
    <n v="417.51072000000005"/>
    <n v="0.02"/>
    <n v="8.3502144000000005"/>
    <x v="11"/>
    <n v="410.60050560000002"/>
    <n v="0.67232000000000092"/>
  </r>
  <r>
    <x v="152"/>
    <x v="113"/>
    <n v="2013"/>
    <s v="ZACHARY CHEN"/>
    <s v="97 Lincoln Ave. Syracuse, Marble Hill,  NY 13250"/>
    <s v="New York"/>
    <x v="1"/>
    <x v="1"/>
    <x v="5"/>
    <x v="2"/>
    <x v="1"/>
    <s v="Small Box"/>
    <x v="0"/>
    <d v="2013-09-19T00:00:00"/>
    <x v="90"/>
    <n v="89.078000000000017"/>
    <n v="0.92305865590121128"/>
    <n v="0.08"/>
    <n v="7.1262400000000019"/>
    <n v="96.204240000000027"/>
    <x v="31"/>
    <n v="3463.352640000001"/>
    <n v="0.08"/>
    <n v="277.06821120000006"/>
    <x v="28"/>
    <n v="3193.514428800001"/>
    <n v="7.1262400000000099"/>
  </r>
  <r>
    <x v="153"/>
    <x v="114"/>
    <n v="2013"/>
    <s v="CALVIN MURPHY"/>
    <s v="87 Marconi St. Downsville, Eastchester,  NY 13755"/>
    <s v="New York"/>
    <x v="1"/>
    <x v="0"/>
    <x v="4"/>
    <x v="3"/>
    <x v="0"/>
    <s v="Small Pack"/>
    <x v="1"/>
    <d v="2013-09-23T00:00:00"/>
    <x v="91"/>
    <n v="6.2480000000000002"/>
    <n v="1.272"/>
    <n v="0.08"/>
    <n v="0.49984000000000001"/>
    <n v="6.7478400000000009"/>
    <x v="49"/>
    <n v="323.89632000000006"/>
    <n v="0.11"/>
    <n v="35.628595200000007"/>
    <x v="70"/>
    <n v="291.91772480000003"/>
    <n v="0.49984000000000073"/>
  </r>
  <r>
    <x v="154"/>
    <x v="115"/>
    <n v="2013"/>
    <s v="NATHANIEL HUGHES"/>
    <s v="45 6th St. Hortonville, Bedford Park,  NY 12745"/>
    <s v="New York"/>
    <x v="1"/>
    <x v="1"/>
    <x v="7"/>
    <x v="0"/>
    <x v="0"/>
    <s v="Small Box"/>
    <x v="0"/>
    <d v="2013-09-24T00:00:00"/>
    <x v="83"/>
    <n v="6.3140000000000009"/>
    <n v="0.64"/>
    <n v="0.08"/>
    <n v="0.50512000000000012"/>
    <n v="6.8191200000000016"/>
    <x v="4"/>
    <n v="34.095600000000005"/>
    <n v="0.09"/>
    <n v="3.0686040000000001"/>
    <x v="66"/>
    <n v="36.086996000000006"/>
    <n v="0.50512000000000068"/>
  </r>
  <r>
    <x v="155"/>
    <x v="116"/>
    <n v="2013"/>
    <s v="NICHOLAS TUCKER"/>
    <s v="373 S. Plaza Drive Harriman, Morris Heights,  NY 10926"/>
    <s v="New York"/>
    <x v="1"/>
    <x v="0"/>
    <x v="2"/>
    <x v="3"/>
    <x v="0"/>
    <s v="Small Box"/>
    <x v="1"/>
    <d v="2013-09-30T00:00:00"/>
    <x v="33"/>
    <n v="24.618000000000002"/>
    <n v="0.61239193083573473"/>
    <n v="0.08"/>
    <n v="1.9694400000000003"/>
    <n v="26.587440000000004"/>
    <x v="13"/>
    <n v="478.5739200000001"/>
    <n v="0.01"/>
    <n v="4.785739200000001"/>
    <x v="29"/>
    <n v="488.93818080000005"/>
    <n v="1.9694400000000023"/>
  </r>
  <r>
    <x v="156"/>
    <x v="117"/>
    <n v="2013"/>
    <s v="GLENN KNIGHT"/>
    <s v="835 Belmont Circle Far Rockaway, Pelham Parkway,  NY 11693"/>
    <s v="New York"/>
    <x v="1"/>
    <x v="1"/>
    <x v="13"/>
    <x v="0"/>
    <x v="0"/>
    <s v="Small Box"/>
    <x v="0"/>
    <d v="2013-09-26T00:00:00"/>
    <x v="12"/>
    <n v="63.910000000000004"/>
    <n v="0.6129927817878954"/>
    <n v="0.08"/>
    <n v="5.1128"/>
    <n v="69.022800000000004"/>
    <x v="25"/>
    <n v="621.20519999999999"/>
    <n v="0.11"/>
    <n v="68.332571999999999"/>
    <x v="12"/>
    <n v="554.41262799999993"/>
    <n v="5.1128"/>
  </r>
  <r>
    <x v="157"/>
    <x v="118"/>
    <n v="2013"/>
    <s v="CHRIS GARCIA"/>
    <s v="16 S. Ironwood Street Yonkers, University Heights,  NY 10702"/>
    <s v="New York"/>
    <x v="1"/>
    <x v="0"/>
    <x v="7"/>
    <x v="1"/>
    <x v="0"/>
    <s v="Small Pack"/>
    <x v="0"/>
    <d v="2013-09-29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x v="19"/>
    <n v="107.13499200000001"/>
    <n v="0.18304000000000009"/>
  </r>
  <r>
    <x v="158"/>
    <x v="119"/>
    <n v="2013"/>
    <s v="BERNARD NGUYEN"/>
    <s v="9001 St Louis Ave. Interlaken, Baychester,  NY 14847"/>
    <s v="New York"/>
    <x v="1"/>
    <x v="2"/>
    <x v="9"/>
    <x v="3"/>
    <x v="1"/>
    <s v="Medium Box"/>
    <x v="0"/>
    <d v="2013-10-05T00:00:00"/>
    <x v="36"/>
    <n v="17.589000000000002"/>
    <n v="0.61352169525731581"/>
    <n v="0.08"/>
    <n v="1.4071200000000001"/>
    <n v="18.996120000000005"/>
    <x v="26"/>
    <n v="550.8874800000001"/>
    <n v="0.02"/>
    <n v="11.017749600000002"/>
    <x v="32"/>
    <n v="551.19973040000013"/>
    <n v="1.4071200000000026"/>
  </r>
  <r>
    <x v="159"/>
    <x v="120"/>
    <n v="2013"/>
    <s v="GREG SALAZAR"/>
    <s v="65 Bayport Ave. Manlius, Woodlawn,  NY 13104"/>
    <s v="New York"/>
    <x v="1"/>
    <x v="0"/>
    <x v="7"/>
    <x v="2"/>
    <x v="0"/>
    <s v="Wrap Bag"/>
    <x v="0"/>
    <d v="2013-10-03T00:00:00"/>
    <x v="57"/>
    <n v="5.6980000000000004"/>
    <n v="0.56024096385542177"/>
    <n v="0.08"/>
    <n v="0.45584000000000002"/>
    <n v="6.1538400000000006"/>
    <x v="43"/>
    <n v="153.846"/>
    <n v="6.0000000000000005E-2"/>
    <n v="9.2307600000000001"/>
    <x v="47"/>
    <n v="146.70524"/>
    <n v="0.45584000000000024"/>
  </r>
  <r>
    <x v="160"/>
    <x v="120"/>
    <n v="2013"/>
    <s v="JEREMY NELSON"/>
    <s v="8329 Windmill St. Livingston, Auburn Gresham,  IL 62058"/>
    <s v="Chicago"/>
    <x v="0"/>
    <x v="0"/>
    <x v="1"/>
    <x v="0"/>
    <x v="0"/>
    <s v="Small Box"/>
    <x v="0"/>
    <d v="2013-10-03T00:00:00"/>
    <x v="92"/>
    <n v="38.236000000000004"/>
    <n v="1.3250836120401339"/>
    <n v="0.08"/>
    <n v="3.0588800000000003"/>
    <n v="41.294880000000006"/>
    <x v="28"/>
    <n v="702.01296000000013"/>
    <n v="9.9999999999999992E-2"/>
    <n v="70.201296000000013"/>
    <x v="71"/>
    <n v="640.08166400000005"/>
    <n v="3.058880000000002"/>
  </r>
  <r>
    <x v="161"/>
    <x v="121"/>
    <n v="2013"/>
    <s v="TOMMY ANDREWS"/>
    <s v="96 W. St Louis Road Albany, Mott Haven,  NY 12245"/>
    <s v="New York"/>
    <x v="1"/>
    <x v="1"/>
    <x v="6"/>
    <x v="3"/>
    <x v="0"/>
    <s v="Small Box"/>
    <x v="0"/>
    <d v="2013-10-07T00:00:00"/>
    <x v="93"/>
    <n v="59.510000000000005"/>
    <n v="1.4391343552750224"/>
    <n v="0.08"/>
    <n v="4.7608000000000006"/>
    <n v="64.270800000000008"/>
    <x v="23"/>
    <n v="1349.6868000000002"/>
    <n v="0.11"/>
    <n v="148.46554800000001"/>
    <x v="7"/>
    <n v="1221.2612520000002"/>
    <n v="4.7608000000000033"/>
  </r>
  <r>
    <x v="162"/>
    <x v="122"/>
    <n v="2013"/>
    <s v="BRIAN COLLINS"/>
    <s v="5 Crystal St. Bohemia, High  Bridge,  NY 11716"/>
    <s v="New York"/>
    <x v="1"/>
    <x v="1"/>
    <x v="6"/>
    <x v="4"/>
    <x v="0"/>
    <s v="Wrap Bag"/>
    <x v="0"/>
    <d v="2013-10-07T00:00:00"/>
    <x v="57"/>
    <n v="5.6980000000000004"/>
    <n v="0.56024096385542177"/>
    <n v="0.08"/>
    <n v="0.45584000000000002"/>
    <n v="6.1538400000000006"/>
    <x v="39"/>
    <n v="73.846080000000001"/>
    <n v="0.02"/>
    <n v="1.4769216000000001"/>
    <x v="47"/>
    <n v="74.459158400000007"/>
    <n v="0.45584000000000024"/>
  </r>
  <r>
    <x v="163"/>
    <x v="123"/>
    <n v="2013"/>
    <s v="KEITH HALL"/>
    <s v="3 Griffin Drive Glenview, Irving Park,  IL 60025"/>
    <s v="Chicago"/>
    <x v="0"/>
    <x v="1"/>
    <x v="1"/>
    <x v="2"/>
    <x v="1"/>
    <s v="Small Pack"/>
    <x v="1"/>
    <d v="2013-10-07T00:00:00"/>
    <x v="49"/>
    <n v="38.951000000000001"/>
    <n v="0.75470763131813678"/>
    <n v="0.08"/>
    <n v="3.1160800000000002"/>
    <n v="42.067080000000004"/>
    <x v="13"/>
    <n v="757.20744000000013"/>
    <n v="0.01"/>
    <n v="7.5720744000000018"/>
    <x v="39"/>
    <n v="751.67536560000008"/>
    <n v="3.1160800000000037"/>
  </r>
  <r>
    <x v="164"/>
    <x v="124"/>
    <n v="2013"/>
    <s v="GARY JAMES"/>
    <s v="8937 Lees Creek Ave. Westford, City Island,  NY 13488"/>
    <s v="New York"/>
    <x v="1"/>
    <x v="2"/>
    <x v="5"/>
    <x v="0"/>
    <x v="0"/>
    <s v="Wrap Bag"/>
    <x v="1"/>
    <d v="2013-10-09T00:00:00"/>
    <x v="34"/>
    <n v="40.204999999999998"/>
    <n v="0.695269016697588"/>
    <n v="0.08"/>
    <n v="3.2164000000000001"/>
    <n v="43.421399999999998"/>
    <x v="49"/>
    <n v="2084.2271999999998"/>
    <n v="6.0000000000000005E-2"/>
    <n v="125.05363199999999"/>
    <x v="30"/>
    <n v="1973.1135679999998"/>
    <n v="3.2164000000000001"/>
  </r>
  <r>
    <x v="165"/>
    <x v="125"/>
    <n v="2013"/>
    <s v="CARL RICE"/>
    <s v="453 Applegate Dr. Elba, Norwood,  NY 14058"/>
    <s v="New York"/>
    <x v="1"/>
    <x v="1"/>
    <x v="12"/>
    <x v="0"/>
    <x v="0"/>
    <s v="Small Box"/>
    <x v="0"/>
    <d v="2013-10-10T00:00:00"/>
    <x v="51"/>
    <n v="457.46800000000002"/>
    <n v="1.3255605882681876"/>
    <n v="0.08"/>
    <n v="36.597439999999999"/>
    <n v="494.06544000000002"/>
    <x v="30"/>
    <n v="1976.2617600000001"/>
    <n v="0.09"/>
    <n v="177.86355839999999"/>
    <x v="41"/>
    <n v="1809.8182016000001"/>
    <n v="36.597440000000006"/>
  </r>
  <r>
    <x v="166"/>
    <x v="126"/>
    <n v="2013"/>
    <s v="NICHOLAS HOLMES"/>
    <s v="8724 Winding Way Lane Horseheads, Woodlawn,  NY 14845"/>
    <s v="New York"/>
    <x v="1"/>
    <x v="2"/>
    <x v="6"/>
    <x v="3"/>
    <x v="1"/>
    <s v="Small Box"/>
    <x v="0"/>
    <d v="2013-10-17T00:00:00"/>
    <x v="94"/>
    <n v="105.589"/>
    <n v="1.3253391472868212"/>
    <n v="0.08"/>
    <n v="8.44712"/>
    <n v="114.03612000000001"/>
    <x v="3"/>
    <n v="2166.6862800000004"/>
    <n v="9.9999999999999992E-2"/>
    <n v="216.66862800000001"/>
    <x v="72"/>
    <n v="1959.0576520000004"/>
    <n v="8.4471200000000124"/>
  </r>
  <r>
    <x v="167"/>
    <x v="126"/>
    <n v="2013"/>
    <s v="JAY GIBSON"/>
    <s v="7694 East Thatcher Dr. Great Neck, Riverdale,  NY 11021"/>
    <s v="New York"/>
    <x v="1"/>
    <x v="1"/>
    <x v="7"/>
    <x v="2"/>
    <x v="0"/>
    <s v="Small Box"/>
    <x v="0"/>
    <d v="2013-10-12T00:00:00"/>
    <x v="59"/>
    <n v="2.2880000000000003"/>
    <n v="0.56390977443609003"/>
    <n v="0.08"/>
    <n v="0.18304000000000004"/>
    <n v="2.4710400000000003"/>
    <x v="13"/>
    <n v="44.47872000000001"/>
    <n v="0.05"/>
    <n v="2.2239360000000006"/>
    <x v="12"/>
    <n v="43.794784000000007"/>
    <n v="0.18304000000000009"/>
  </r>
  <r>
    <x v="168"/>
    <x v="127"/>
    <n v="2013"/>
    <s v="BRYAN LAWRENCE"/>
    <s v="16 Auburn Dr. Florida, West Farms,  NY 10921"/>
    <s v="New York"/>
    <x v="1"/>
    <x v="1"/>
    <x v="8"/>
    <x v="2"/>
    <x v="1"/>
    <s v="Medium Box"/>
    <x v="0"/>
    <d v="2013-10-12T00:00:00"/>
    <x v="22"/>
    <n v="23.088999999999999"/>
    <n v="1.3798185941043077"/>
    <n v="0.08"/>
    <n v="1.8471199999999999"/>
    <n v="24.936119999999999"/>
    <x v="41"/>
    <n v="673.27523999999994"/>
    <n v="6.0000000000000005E-2"/>
    <n v="40.396514400000001"/>
    <x v="21"/>
    <n v="637.73872559999995"/>
    <n v="1.8471200000000003"/>
  </r>
  <r>
    <x v="169"/>
    <x v="128"/>
    <n v="2013"/>
    <s v="ADAM BROOKS"/>
    <s v="3 Oak Valley Ave. Cold Spring, High  Bridge,  NY 10516"/>
    <s v="New York"/>
    <x v="1"/>
    <x v="1"/>
    <x v="4"/>
    <x v="2"/>
    <x v="0"/>
    <s v="Wrap Bag"/>
    <x v="0"/>
    <d v="2013-10-16T00:00:00"/>
    <x v="78"/>
    <n v="3.0579999999999998"/>
    <n v="0.81699346405228723"/>
    <n v="0.08"/>
    <n v="0.24464"/>
    <n v="3.3026400000000002"/>
    <x v="2"/>
    <n v="26.421120000000002"/>
    <n v="0.02"/>
    <n v="0.52842240000000007"/>
    <x v="61"/>
    <n v="27.282697600000002"/>
    <n v="0.24464000000000041"/>
  </r>
  <r>
    <x v="170"/>
    <x v="129"/>
    <n v="2013"/>
    <s v="BRENT HICKS"/>
    <s v="23 Princess Lane Chicago, Belmont Cragin,  IL 60624"/>
    <s v="Chicago"/>
    <x v="0"/>
    <x v="2"/>
    <x v="0"/>
    <x v="4"/>
    <x v="0"/>
    <s v="Small Box"/>
    <x v="0"/>
    <d v="2013-10-18T00:00:00"/>
    <x v="89"/>
    <n v="4.2790000000000008"/>
    <n v="0.58775510204081649"/>
    <n v="0.08"/>
    <n v="0.34232000000000007"/>
    <n v="4.6213200000000008"/>
    <x v="30"/>
    <n v="18.485280000000003"/>
    <n v="0.08"/>
    <n v="1.4788224000000003"/>
    <x v="69"/>
    <n v="24.066457600000003"/>
    <n v="0.34231999999999996"/>
  </r>
  <r>
    <x v="171"/>
    <x v="129"/>
    <n v="2013"/>
    <s v="BRENT HICKS"/>
    <s v="23 Princess Lane Chicago, Belmont Cragin,  IL 60624"/>
    <s v="Chicago"/>
    <x v="0"/>
    <x v="2"/>
    <x v="0"/>
    <x v="4"/>
    <x v="0"/>
    <s v="Small Box"/>
    <x v="0"/>
    <d v="2013-10-17T00:00:00"/>
    <x v="85"/>
    <n v="181.72"/>
    <n v="1.4390964122250105"/>
    <n v="0.08"/>
    <n v="14.537599999999999"/>
    <n v="196.25760000000002"/>
    <x v="2"/>
    <n v="1570.0608000000002"/>
    <n v="9.9999999999999992E-2"/>
    <n v="157.00608"/>
    <x v="7"/>
    <n v="1433.0947200000001"/>
    <n v="14.537600000000026"/>
  </r>
  <r>
    <x v="172"/>
    <x v="129"/>
    <n v="2013"/>
    <s v="MARTIN WEBB"/>
    <s v="841 Eagle Lane Buffalo, Fordham,  NY 14214"/>
    <s v="New York"/>
    <x v="1"/>
    <x v="3"/>
    <x v="10"/>
    <x v="1"/>
    <x v="0"/>
    <s v="Wrap Bag"/>
    <x v="0"/>
    <d v="2013-10-17T00:00:00"/>
    <x v="6"/>
    <n v="1.8480000000000001"/>
    <n v="0.54128440366972452"/>
    <n v="0.08"/>
    <n v="0.14784"/>
    <n v="1.9958400000000003"/>
    <x v="14"/>
    <n v="79.833600000000018"/>
    <n v="0.08"/>
    <n v="6.3866880000000013"/>
    <x v="8"/>
    <n v="74.496912000000009"/>
    <n v="0.14784000000000019"/>
  </r>
  <r>
    <x v="173"/>
    <x v="130"/>
    <n v="2013"/>
    <s v="JEFFREY OWENS"/>
    <s v="286 Valley Avenue Rochester, Williamsbridge,  NY 14683"/>
    <s v="New York"/>
    <x v="1"/>
    <x v="1"/>
    <x v="7"/>
    <x v="1"/>
    <x v="0"/>
    <s v="Small Box"/>
    <x v="0"/>
    <d v="2013-10-18T00:00:00"/>
    <x v="55"/>
    <n v="5.9400000000000013"/>
    <n v="0.5882352941176473"/>
    <n v="0.08"/>
    <n v="0.47520000000000012"/>
    <n v="6.4152000000000022"/>
    <x v="8"/>
    <n v="64.152000000000015"/>
    <n v="0.09"/>
    <n v="5.7736800000000015"/>
    <x v="45"/>
    <n v="66.208320000000015"/>
    <n v="0.47520000000000095"/>
  </r>
  <r>
    <x v="174"/>
    <x v="130"/>
    <n v="2013"/>
    <s v="JEFFREY OWENS"/>
    <s v="286 Valley Avenue Rochester, Williamsbridge,  NY 14683"/>
    <s v="New York"/>
    <x v="1"/>
    <x v="1"/>
    <x v="7"/>
    <x v="1"/>
    <x v="1"/>
    <s v="Small Box"/>
    <x v="0"/>
    <d v="2013-10-19T00:00:00"/>
    <x v="95"/>
    <n v="171.58900000000003"/>
    <n v="1.4998397435897439"/>
    <n v="0.08"/>
    <n v="13.727120000000003"/>
    <n v="185.31612000000004"/>
    <x v="9"/>
    <n v="9265.8060000000023"/>
    <n v="0.05"/>
    <n v="463.29030000000012"/>
    <x v="73"/>
    <n v="8810.6457000000009"/>
    <n v="13.727120000000014"/>
  </r>
  <r>
    <x v="175"/>
    <x v="131"/>
    <n v="2013"/>
    <s v="TOMMY JOHNSON"/>
    <s v="206 Bishop Street Lenzburg, Armour Square,  IL 62255"/>
    <s v="Chicago"/>
    <x v="0"/>
    <x v="1"/>
    <x v="0"/>
    <x v="1"/>
    <x v="0"/>
    <s v="Wrap Bag"/>
    <x v="0"/>
    <d v="2013-10-27T00:00:00"/>
    <x v="6"/>
    <n v="2.8600000000000003"/>
    <n v="1.3853211009174309"/>
    <n v="0.08"/>
    <n v="0.22880000000000003"/>
    <n v="3.0888000000000004"/>
    <x v="21"/>
    <n v="117.37440000000002"/>
    <n v="0.01"/>
    <n v="1.1737440000000003"/>
    <x v="6"/>
    <n v="118.65065600000003"/>
    <n v="0.22880000000000011"/>
  </r>
  <r>
    <x v="176"/>
    <x v="131"/>
    <n v="2013"/>
    <s v="LESTER SCOTT"/>
    <s v="23 Delaware St. Albany, Woodlawn,  NY 12236"/>
    <s v="New York"/>
    <x v="1"/>
    <x v="1"/>
    <x v="2"/>
    <x v="1"/>
    <x v="0"/>
    <s v="Small Box"/>
    <x v="1"/>
    <d v="2013-10-25T00:00:00"/>
    <x v="24"/>
    <n v="2.871"/>
    <n v="0.64150943396226379"/>
    <n v="0.08"/>
    <n v="0.22968"/>
    <n v="3.1006800000000001"/>
    <x v="37"/>
    <n v="9.3020399999999999"/>
    <n v="6.9999999999999993E-2"/>
    <n v="0.65114279999999991"/>
    <x v="23"/>
    <n v="9.2008972"/>
    <n v="0.22968000000000011"/>
  </r>
  <r>
    <x v="177"/>
    <x v="131"/>
    <n v="2013"/>
    <s v="WAYNE TORRES"/>
    <s v="9953 Steam St. Old Westbury, City Island,  NY 11568"/>
    <s v="New York"/>
    <x v="1"/>
    <x v="1"/>
    <x v="5"/>
    <x v="2"/>
    <x v="0"/>
    <s v="Small Box"/>
    <x v="0"/>
    <d v="2013-10-26T00:00:00"/>
    <x v="71"/>
    <n v="6.5780000000000012"/>
    <n v="0.63835616438356169"/>
    <n v="0.08"/>
    <n v="0.52624000000000015"/>
    <n v="7.1042400000000017"/>
    <x v="44"/>
    <n v="163.39752000000004"/>
    <n v="0.03"/>
    <n v="4.9019256000000011"/>
    <x v="12"/>
    <n v="160.03559440000004"/>
    <n v="0.52624000000000049"/>
  </r>
  <r>
    <x v="178"/>
    <x v="132"/>
    <n v="2013"/>
    <s v="JESSIE HARRISON"/>
    <s v="8346 Mason Court Elmira, Wakefield,  NY 14902"/>
    <s v="New York"/>
    <x v="1"/>
    <x v="2"/>
    <x v="5"/>
    <x v="4"/>
    <x v="0"/>
    <s v="Small Box"/>
    <x v="0"/>
    <d v="2013-10-28T00:00:00"/>
    <x v="71"/>
    <n v="6.5780000000000012"/>
    <n v="0.63835616438356169"/>
    <n v="0.08"/>
    <n v="0.52624000000000015"/>
    <n v="7.1042400000000017"/>
    <x v="48"/>
    <n v="298.37808000000007"/>
    <n v="0.01"/>
    <n v="2.9837808000000008"/>
    <x v="12"/>
    <n v="296.93429920000011"/>
    <n v="0.52624000000000049"/>
  </r>
  <r>
    <x v="179"/>
    <x v="132"/>
    <n v="2013"/>
    <s v="MARTIN WEBB"/>
    <s v="841 Eagle Lane Buffalo, Fordham,  NY 14214"/>
    <s v="New York"/>
    <x v="1"/>
    <x v="3"/>
    <x v="10"/>
    <x v="4"/>
    <x v="0"/>
    <s v="Small Box"/>
    <x v="0"/>
    <d v="2013-10-28T00:00:00"/>
    <x v="39"/>
    <n v="2.0680000000000001"/>
    <n v="0.59322033898305082"/>
    <n v="0.08"/>
    <n v="0.16544"/>
    <n v="2.2334400000000003"/>
    <x v="7"/>
    <n v="78.170400000000015"/>
    <n v="0.08"/>
    <n v="6.2536320000000014"/>
    <x v="12"/>
    <n v="73.456768000000025"/>
    <n v="0.16544000000000025"/>
  </r>
  <r>
    <x v="180"/>
    <x v="133"/>
    <n v="2013"/>
    <s v="DANIEL CARPENTER"/>
    <s v="81 Royalty Ave. Latham, Wakefield,  NY 12110"/>
    <s v="New York"/>
    <x v="1"/>
    <x v="3"/>
    <x v="11"/>
    <x v="0"/>
    <x v="0"/>
    <s v="Small Box"/>
    <x v="0"/>
    <d v="2013-11-01T00:00:00"/>
    <x v="96"/>
    <n v="8.0300000000000011"/>
    <n v="0.61147902869757176"/>
    <n v="0.08"/>
    <n v="0.64240000000000008"/>
    <n v="8.6724000000000014"/>
    <x v="22"/>
    <n v="286.18920000000003"/>
    <n v="0.04"/>
    <n v="11.447568000000002"/>
    <x v="74"/>
    <n v="282.51163200000002"/>
    <n v="0.6424000000000003"/>
  </r>
  <r>
    <x v="181"/>
    <x v="134"/>
    <n v="2013"/>
    <s v="CURTIS WEAVER"/>
    <s v="696 Jones Drive Great Valley, Norwood,  NY 14741"/>
    <s v="New York"/>
    <x v="1"/>
    <x v="3"/>
    <x v="2"/>
    <x v="0"/>
    <x v="0"/>
    <s v="Small Box"/>
    <x v="0"/>
    <d v="2013-11-01T00:00:00"/>
    <x v="97"/>
    <n v="18.678000000000001"/>
    <n v="0.53804347826086962"/>
    <n v="0.08"/>
    <n v="1.49424"/>
    <n v="20.172240000000002"/>
    <x v="26"/>
    <n v="584.99496000000011"/>
    <n v="0.11"/>
    <n v="64.34944560000001"/>
    <x v="75"/>
    <n v="533.08551440000019"/>
    <n v="1.4942400000000013"/>
  </r>
  <r>
    <x v="182"/>
    <x v="135"/>
    <n v="2013"/>
    <s v="BARRY GORDON"/>
    <s v="571 Old Judge St. New York, Fieldston,  NY 10072"/>
    <s v="New York"/>
    <x v="1"/>
    <x v="2"/>
    <x v="11"/>
    <x v="4"/>
    <x v="0"/>
    <s v="Small Box"/>
    <x v="0"/>
    <d v="2013-11-02T00:00:00"/>
    <x v="55"/>
    <n v="5.9400000000000013"/>
    <n v="0.5882352941176473"/>
    <n v="0.08"/>
    <n v="0.47520000000000012"/>
    <n v="6.4152000000000022"/>
    <x v="5"/>
    <n v="314.34480000000013"/>
    <n v="0.04"/>
    <n v="12.573792000000006"/>
    <x v="45"/>
    <n v="309.60100800000009"/>
    <n v="0.47520000000000095"/>
  </r>
  <r>
    <x v="183"/>
    <x v="136"/>
    <n v="2013"/>
    <s v="LEO WALKER"/>
    <s v="380 S. Glenwood Avenue Benld, Auburn Gresham,  IL 62009"/>
    <s v="Chicago"/>
    <x v="0"/>
    <x v="1"/>
    <x v="1"/>
    <x v="0"/>
    <x v="1"/>
    <s v="Small Pack"/>
    <x v="0"/>
    <d v="2013-11-03T00:00:00"/>
    <x v="61"/>
    <n v="8.9320000000000004"/>
    <n v="3.3422459893048124"/>
    <n v="0.08"/>
    <n v="0.71456000000000008"/>
    <n v="9.6465600000000009"/>
    <x v="18"/>
    <n v="376.21584000000001"/>
    <n v="0.01"/>
    <n v="3.7621584000000001"/>
    <x v="27"/>
    <n v="375.33368160000003"/>
    <n v="0.71456000000000053"/>
  </r>
  <r>
    <x v="184"/>
    <x v="136"/>
    <n v="2013"/>
    <s v="BRIAN WRIGHT"/>
    <s v="8318 Ridge Court Carol Stream, Dunning,  IL 60122"/>
    <s v="Chicago"/>
    <x v="0"/>
    <x v="1"/>
    <x v="1"/>
    <x v="0"/>
    <x v="0"/>
    <s v="Small Pack"/>
    <x v="1"/>
    <d v="2013-11-03T00:00:00"/>
    <x v="98"/>
    <n v="45.067"/>
    <n v="1.4386904761904757"/>
    <n v="0.08"/>
    <n v="3.6053600000000001"/>
    <n v="48.672360000000005"/>
    <x v="35"/>
    <n v="632.74068000000011"/>
    <n v="0.04"/>
    <n v="25.309627200000005"/>
    <x v="72"/>
    <n v="616.47105280000005"/>
    <n v="3.6053600000000046"/>
  </r>
  <r>
    <x v="185"/>
    <x v="137"/>
    <n v="2013"/>
    <s v="RAYMOND CARTER"/>
    <s v="891 Mount Dr. Duanesburg, Marble Hill,  NY 12056"/>
    <s v="New York"/>
    <x v="1"/>
    <x v="0"/>
    <x v="8"/>
    <x v="1"/>
    <x v="0"/>
    <s v="Small Box"/>
    <x v="0"/>
    <d v="2013-11-04T00:00:00"/>
    <x v="75"/>
    <n v="3.3880000000000003"/>
    <n v="0.58762886597938169"/>
    <n v="0.08"/>
    <n v="0.27104000000000006"/>
    <n v="3.6590400000000005"/>
    <x v="10"/>
    <n v="157.33872000000002"/>
    <n v="0.05"/>
    <n v="7.8669360000000017"/>
    <x v="59"/>
    <n v="150.51178400000001"/>
    <n v="0.27104000000000017"/>
  </r>
  <r>
    <x v="186"/>
    <x v="138"/>
    <n v="2013"/>
    <s v="ERIC MATTHEWS"/>
    <s v="106 Pennington Ave. Albany, West Farms,  NY 12212"/>
    <s v="New York"/>
    <x v="1"/>
    <x v="2"/>
    <x v="11"/>
    <x v="1"/>
    <x v="1"/>
    <s v="Small Pack"/>
    <x v="0"/>
    <d v="2013-11-07T00:00:00"/>
    <x v="61"/>
    <n v="8.9320000000000004"/>
    <n v="3.3422459893048124"/>
    <n v="0.08"/>
    <n v="0.71456000000000008"/>
    <n v="9.6465600000000009"/>
    <x v="13"/>
    <n v="173.63808"/>
    <n v="0.04"/>
    <n v="6.9455232000000002"/>
    <x v="27"/>
    <n v="169.5725568"/>
    <n v="0.71456000000000053"/>
  </r>
  <r>
    <x v="187"/>
    <x v="139"/>
    <n v="2013"/>
    <s v="EDDIE LEWIS"/>
    <s v="39 Centre St. Evanston, Irving Park,  IL 60203"/>
    <s v="Chicago"/>
    <x v="0"/>
    <x v="0"/>
    <x v="0"/>
    <x v="2"/>
    <x v="0"/>
    <s v="Small Box"/>
    <x v="0"/>
    <d v="2013-11-08T00:00:00"/>
    <x v="96"/>
    <n v="8.0300000000000011"/>
    <n v="0.61147902869757176"/>
    <n v="0.08"/>
    <n v="0.64240000000000008"/>
    <n v="8.6724000000000014"/>
    <x v="33"/>
    <n v="407.60280000000006"/>
    <n v="0.05"/>
    <n v="20.380140000000004"/>
    <x v="74"/>
    <n v="394.99266000000006"/>
    <n v="0.6424000000000003"/>
  </r>
  <r>
    <x v="188"/>
    <x v="140"/>
    <n v="2013"/>
    <s v="JACK THOMAS"/>
    <s v="7230 Flint Street Obernburg, East Tremont,  NY 12767"/>
    <s v="New York"/>
    <x v="1"/>
    <x v="1"/>
    <x v="12"/>
    <x v="1"/>
    <x v="0"/>
    <s v="Small Pack"/>
    <x v="0"/>
    <d v="2013-11-08T00:00:00"/>
    <x v="88"/>
    <n v="14.278000000000002"/>
    <n v="1.5009633911368019"/>
    <n v="0.08"/>
    <n v="1.1422400000000001"/>
    <n v="15.420240000000003"/>
    <x v="48"/>
    <n v="647.65008000000012"/>
    <n v="6.0000000000000005E-2"/>
    <n v="38.859004800000008"/>
    <x v="68"/>
    <n v="611.98107520000019"/>
    <n v="1.142240000000001"/>
  </r>
  <r>
    <x v="189"/>
    <x v="141"/>
    <n v="2013"/>
    <s v="RANDALL ALVARADO"/>
    <s v="51 Seacoast Court Pulteney, Wakefield,  NY 14874"/>
    <s v="New York"/>
    <x v="1"/>
    <x v="1"/>
    <x v="6"/>
    <x v="4"/>
    <x v="0"/>
    <s v="Small Box"/>
    <x v="0"/>
    <d v="2013-11-12T00:00:00"/>
    <x v="43"/>
    <n v="4.0590000000000002"/>
    <n v="0.611353711790393"/>
    <n v="0.08"/>
    <n v="0.32472000000000001"/>
    <n v="4.3837200000000003"/>
    <x v="1"/>
    <n v="192.88368000000003"/>
    <n v="0.05"/>
    <n v="9.6441840000000028"/>
    <x v="23"/>
    <n v="183.78949600000004"/>
    <n v="0.32472000000000012"/>
  </r>
  <r>
    <x v="190"/>
    <x v="141"/>
    <n v="2013"/>
    <s v="JOEL WILLIAMS"/>
    <s v="31 East Cavern Dr. Grafton, Port Morris,  NY 12082"/>
    <s v="New York"/>
    <x v="1"/>
    <x v="1"/>
    <x v="5"/>
    <x v="1"/>
    <x v="0"/>
    <s v="Wrap Bag"/>
    <x v="0"/>
    <d v="2013-11-11T00:00:00"/>
    <x v="99"/>
    <n v="10.835000000000001"/>
    <n v="0.88697318007662851"/>
    <n v="0.08"/>
    <n v="0.86680000000000013"/>
    <n v="11.701800000000002"/>
    <x v="26"/>
    <n v="339.35220000000004"/>
    <n v="0.11"/>
    <n v="37.328742000000005"/>
    <x v="76"/>
    <n v="306.89345800000001"/>
    <n v="0.86680000000000135"/>
  </r>
  <r>
    <x v="191"/>
    <x v="142"/>
    <n v="2013"/>
    <s v="JASON NICHOLS"/>
    <s v="9 North River Lane New York, Riverdale,  NY 10275"/>
    <s v="New York"/>
    <x v="1"/>
    <x v="3"/>
    <x v="6"/>
    <x v="2"/>
    <x v="0"/>
    <s v="Wrap Bag"/>
    <x v="1"/>
    <d v="2013-11-13T00:00:00"/>
    <x v="37"/>
    <n v="7.7880000000000011"/>
    <n v="0.88800000000000023"/>
    <n v="0.08"/>
    <n v="0.62304000000000015"/>
    <n v="8.4110400000000016"/>
    <x v="0"/>
    <n v="260.74224000000004"/>
    <n v="0.08"/>
    <n v="20.859379200000003"/>
    <x v="33"/>
    <n v="242.28286080000004"/>
    <n v="0.62304000000000048"/>
  </r>
  <r>
    <x v="192"/>
    <x v="143"/>
    <n v="2013"/>
    <s v="ANDRE STEPHENS"/>
    <s v="7783 Acacia Street Schaumburg, Belmont Cragin,  IL 60168"/>
    <s v="Chicago"/>
    <x v="0"/>
    <x v="3"/>
    <x v="1"/>
    <x v="3"/>
    <x v="0"/>
    <s v="Wrap Bag"/>
    <x v="0"/>
    <d v="2013-11-14T00:00:00"/>
    <x v="57"/>
    <n v="5.6980000000000004"/>
    <n v="0.56024096385542177"/>
    <n v="0.08"/>
    <n v="0.45584000000000002"/>
    <n v="6.1538400000000006"/>
    <x v="8"/>
    <n v="61.53840000000001"/>
    <n v="6.9999999999999993E-2"/>
    <n v="4.3076880000000006"/>
    <x v="47"/>
    <n v="59.320712000000015"/>
    <n v="0.45584000000000024"/>
  </r>
  <r>
    <x v="193"/>
    <x v="144"/>
    <n v="2013"/>
    <s v="RAY GARDNER"/>
    <s v="662 Hope Dr. Irving, Belmont Cragin,  IL 62051"/>
    <s v="Chicago"/>
    <x v="0"/>
    <x v="1"/>
    <x v="0"/>
    <x v="2"/>
    <x v="0"/>
    <s v="Small Box"/>
    <x v="0"/>
    <d v="2013-11-19T00:00:00"/>
    <x v="100"/>
    <n v="6.0830000000000011"/>
    <n v="0.64094955489614258"/>
    <n v="0.08"/>
    <n v="0.48664000000000007"/>
    <n v="6.5696400000000015"/>
    <x v="3"/>
    <n v="124.82316000000003"/>
    <n v="0.03"/>
    <n v="3.7446948000000009"/>
    <x v="77"/>
    <n v="128.10846520000001"/>
    <n v="0.48664000000000041"/>
  </r>
  <r>
    <x v="194"/>
    <x v="145"/>
    <n v="2013"/>
    <s v="MICHAEL THOMAS"/>
    <s v="36 Lyme Court Bombay, Fieldston,  NY 12914"/>
    <s v="New York"/>
    <x v="1"/>
    <x v="2"/>
    <x v="5"/>
    <x v="4"/>
    <x v="0"/>
    <s v="Small Box"/>
    <x v="0"/>
    <d v="2013-11-22T00:00:00"/>
    <x v="45"/>
    <n v="21.978000000000002"/>
    <n v="0.61259079903147695"/>
    <n v="0.08"/>
    <n v="1.7582400000000002"/>
    <n v="23.736240000000002"/>
    <x v="5"/>
    <n v="1163.0757600000002"/>
    <n v="0.05"/>
    <n v="58.153788000000013"/>
    <x v="36"/>
    <n v="1110.741972"/>
    <n v="1.7582400000000007"/>
  </r>
  <r>
    <x v="195"/>
    <x v="146"/>
    <n v="2013"/>
    <s v="SHANE MEYER"/>
    <s v="21 Ridgeview Rd. New City, Morris Heights,  NY 10956"/>
    <s v="New York"/>
    <x v="1"/>
    <x v="1"/>
    <x v="13"/>
    <x v="1"/>
    <x v="0"/>
    <s v="Wrap Bag"/>
    <x v="0"/>
    <d v="2013-11-22T00:00:00"/>
    <x v="50"/>
    <n v="3.234"/>
    <n v="0.6704545454545453"/>
    <n v="0.08"/>
    <n v="0.25872000000000001"/>
    <n v="3.4927200000000003"/>
    <x v="43"/>
    <n v="87.318000000000012"/>
    <n v="0.08"/>
    <n v="6.9854400000000014"/>
    <x v="78"/>
    <n v="81.192560000000014"/>
    <n v="0.25872000000000028"/>
  </r>
  <r>
    <x v="196"/>
    <x v="146"/>
    <n v="2013"/>
    <s v="LESTER HARRISON"/>
    <s v="599 Wellington Dr. New York, Melrose,  NY 10128"/>
    <s v="New York"/>
    <x v="1"/>
    <x v="2"/>
    <x v="2"/>
    <x v="4"/>
    <x v="2"/>
    <s v="Small Pack"/>
    <x v="0"/>
    <d v="2013-11-21T00:00:00"/>
    <x v="17"/>
    <n v="13.442000000000002"/>
    <n v="1.2218181818181819"/>
    <n v="0.08"/>
    <n v="1.0753600000000001"/>
    <n v="14.517360000000004"/>
    <x v="26"/>
    <n v="421.00344000000013"/>
    <n v="0.08"/>
    <n v="33.680275200000011"/>
    <x v="16"/>
    <n v="390.22316480000006"/>
    <n v="1.0753600000000016"/>
  </r>
  <r>
    <x v="197"/>
    <x v="147"/>
    <n v="2013"/>
    <s v="MIKE BUTLER"/>
    <s v="572 Broad Lane Mount Vernon, Riverdale,  NY 10558"/>
    <s v="New York"/>
    <x v="1"/>
    <x v="2"/>
    <x v="2"/>
    <x v="1"/>
    <x v="1"/>
    <s v="Small Box"/>
    <x v="1"/>
    <d v="2013-11-24T00:00:00"/>
    <x v="73"/>
    <n v="167.72800000000001"/>
    <n v="2.8466195761856703"/>
    <n v="0.08"/>
    <n v="13.418240000000001"/>
    <n v="181.14624000000003"/>
    <x v="30"/>
    <n v="724.58496000000014"/>
    <n v="0.03"/>
    <n v="21.737548800000003"/>
    <x v="57"/>
    <n v="709.39741120000008"/>
    <n v="13.418240000000026"/>
  </r>
  <r>
    <x v="198"/>
    <x v="147"/>
    <n v="2013"/>
    <s v="RAYMOND WAGNER"/>
    <s v="9862 East Brewery St. De Land, Albany Park,  IL 61839"/>
    <s v="Chicago"/>
    <x v="0"/>
    <x v="0"/>
    <x v="1"/>
    <x v="1"/>
    <x v="0"/>
    <s v="Small Pack"/>
    <x v="0"/>
    <d v="2013-11-23T00:00:00"/>
    <x v="101"/>
    <n v="9.4270000000000014"/>
    <n v="1.4415954415954417"/>
    <n v="0.08"/>
    <n v="0.75416000000000016"/>
    <n v="10.181160000000002"/>
    <x v="19"/>
    <n v="264.71016000000003"/>
    <n v="6.9999999999999993E-2"/>
    <n v="18.529711200000001"/>
    <x v="79"/>
    <n v="252.37044880000002"/>
    <n v="0.75416000000000061"/>
  </r>
  <r>
    <x v="199"/>
    <x v="147"/>
    <n v="2013"/>
    <s v="JAY MARTINEZ"/>
    <s v="643 Berkshire Street Melvin, Edgewater,  IL 60952"/>
    <s v="Chicago"/>
    <x v="0"/>
    <x v="1"/>
    <x v="1"/>
    <x v="0"/>
    <x v="0"/>
    <s v="Small Box"/>
    <x v="0"/>
    <d v="2013-11-22T00:00:00"/>
    <x v="89"/>
    <n v="4.2790000000000008"/>
    <n v="0.58775510204081649"/>
    <n v="0.08"/>
    <n v="0.34232000000000007"/>
    <n v="4.6213200000000008"/>
    <x v="5"/>
    <n v="226.44468000000003"/>
    <n v="0.01"/>
    <n v="2.2644468000000004"/>
    <x v="69"/>
    <n v="231.24023320000003"/>
    <n v="0.34231999999999996"/>
  </r>
  <r>
    <x v="200"/>
    <x v="148"/>
    <n v="2013"/>
    <s v="MARTIN HUGHES"/>
    <s v="7702 Beach Dr. Hempstead, Eastchester,  NY 11551"/>
    <s v="New York"/>
    <x v="1"/>
    <x v="3"/>
    <x v="3"/>
    <x v="3"/>
    <x v="0"/>
    <s v="Wrap Bag"/>
    <x v="0"/>
    <d v="2013-11-25T00:00:00"/>
    <x v="54"/>
    <n v="2.8820000000000006"/>
    <n v="0.63750000000000007"/>
    <n v="0.08"/>
    <n v="0.23056000000000004"/>
    <n v="3.1125600000000007"/>
    <x v="32"/>
    <n v="87.151680000000013"/>
    <n v="9.9999999999999992E-2"/>
    <n v="8.7151680000000002"/>
    <x v="44"/>
    <n v="79.286512000000002"/>
    <n v="0.2305600000000001"/>
  </r>
  <r>
    <x v="201"/>
    <x v="148"/>
    <n v="2013"/>
    <s v="RON WHITE"/>
    <s v="7 Laurel Drive Hicksville, Wakefield,  NY 11819"/>
    <s v="New York"/>
    <x v="1"/>
    <x v="1"/>
    <x v="11"/>
    <x v="0"/>
    <x v="0"/>
    <s v="Small Box"/>
    <x v="0"/>
    <d v="2013-11-25T00:00:00"/>
    <x v="34"/>
    <n v="39.533999999999999"/>
    <n v="0.66697588126159546"/>
    <n v="0.08"/>
    <n v="3.1627200000000002"/>
    <n v="42.696719999999999"/>
    <x v="23"/>
    <n v="896.63112000000001"/>
    <n v="9.9999999999999992E-2"/>
    <n v="89.663111999999998"/>
    <x v="52"/>
    <n v="813.67800800000009"/>
    <n v="3.1627200000000002"/>
  </r>
  <r>
    <x v="202"/>
    <x v="149"/>
    <n v="2013"/>
    <s v="TOMMY PERRY"/>
    <s v="7152 Duchess Ave. West Islip, East Tremont,  NY 11795"/>
    <s v="New York"/>
    <x v="1"/>
    <x v="1"/>
    <x v="10"/>
    <x v="2"/>
    <x v="0"/>
    <s v="Small Box"/>
    <x v="0"/>
    <d v="2013-11-26T00:00:00"/>
    <x v="15"/>
    <n v="8.0080000000000009"/>
    <n v="0.58605664488017439"/>
    <n v="0.08"/>
    <n v="0.6406400000000001"/>
    <n v="8.6486400000000021"/>
    <x v="4"/>
    <n v="43.243200000000009"/>
    <n v="0.02"/>
    <n v="0.86486400000000019"/>
    <x v="14"/>
    <n v="53.578336000000014"/>
    <n v="0.64064000000000121"/>
  </r>
  <r>
    <x v="203"/>
    <x v="150"/>
    <n v="2013"/>
    <s v="LESTER SCOTT"/>
    <s v="23 Delaware St. Albany, Woodlawn,  NY 12236"/>
    <s v="New York"/>
    <x v="1"/>
    <x v="2"/>
    <x v="2"/>
    <x v="3"/>
    <x v="1"/>
    <s v="Jumbo Drum"/>
    <x v="2"/>
    <d v="2013-12-02T00:00:00"/>
    <x v="76"/>
    <n v="131.989"/>
    <n v="0.562573251725485"/>
    <n v="0.08"/>
    <n v="10.55912"/>
    <n v="142.54812000000001"/>
    <x v="20"/>
    <n v="855.28872000000001"/>
    <n v="6.9999999999999993E-2"/>
    <n v="59.870210399999998"/>
    <x v="60"/>
    <n v="809.46850959999995"/>
    <n v="10.559120000000007"/>
  </r>
  <r>
    <x v="204"/>
    <x v="150"/>
    <n v="2013"/>
    <s v="LEO WALKER"/>
    <s v="380 S. Glenwood Avenue Benld, Auburn Gresham,  IL 62009"/>
    <s v="Chicago"/>
    <x v="0"/>
    <x v="1"/>
    <x v="1"/>
    <x v="4"/>
    <x v="0"/>
    <s v="Wrap Bag"/>
    <x v="0"/>
    <d v="2013-11-26T00:00:00"/>
    <x v="30"/>
    <n v="7.3479999999999999"/>
    <n v="0.92507204610950977"/>
    <n v="0.08"/>
    <n v="0.58784000000000003"/>
    <n v="7.9358400000000007"/>
    <x v="28"/>
    <n v="134.90928000000002"/>
    <n v="0.04"/>
    <n v="5.3963712000000008"/>
    <x v="26"/>
    <n v="131.06290880000003"/>
    <n v="0.58784000000000081"/>
  </r>
  <r>
    <x v="205"/>
    <x v="151"/>
    <n v="2013"/>
    <s v="ALAN REED"/>
    <s v="9772 Hartford St. Richfield Springs, Wakefield,  NY 13439"/>
    <s v="New York"/>
    <x v="1"/>
    <x v="2"/>
    <x v="5"/>
    <x v="4"/>
    <x v="2"/>
    <s v="Small Pack"/>
    <x v="0"/>
    <d v="2013-11-29T00:00:00"/>
    <x v="102"/>
    <n v="20.515000000000001"/>
    <n v="0.63884007029876955"/>
    <n v="0.08"/>
    <n v="1.6412"/>
    <n v="22.156200000000002"/>
    <x v="23"/>
    <n v="465.28020000000004"/>
    <n v="0.08"/>
    <n v="37.222416000000003"/>
    <x v="80"/>
    <n v="431.87778400000002"/>
    <n v="1.6412000000000013"/>
  </r>
  <r>
    <x v="206"/>
    <x v="151"/>
    <n v="2013"/>
    <s v="MELVIN MORGAN"/>
    <s v="35 Fieldstone St. Sparrow Bush, Morris Heights,  NY 12780"/>
    <s v="New York"/>
    <x v="1"/>
    <x v="1"/>
    <x v="5"/>
    <x v="2"/>
    <x v="0"/>
    <s v="Small Box"/>
    <x v="1"/>
    <d v="2013-11-30T00:00:00"/>
    <x v="83"/>
    <n v="6.3140000000000009"/>
    <n v="0.64"/>
    <n v="0.08"/>
    <n v="0.50512000000000012"/>
    <n v="6.8191200000000016"/>
    <x v="26"/>
    <n v="197.75448000000006"/>
    <n v="0.09"/>
    <n v="17.797903200000004"/>
    <x v="66"/>
    <n v="185.01657680000005"/>
    <n v="0.50512000000000068"/>
  </r>
  <r>
    <x v="207"/>
    <x v="152"/>
    <n v="2013"/>
    <s v="GENE MENDEZ"/>
    <s v="21 N. Lumber St. Omaha, Riverdale,  IL 62871"/>
    <s v="Chicago"/>
    <x v="0"/>
    <x v="2"/>
    <x v="0"/>
    <x v="1"/>
    <x v="1"/>
    <s v="Small Box"/>
    <x v="0"/>
    <d v="2013-12-04T00:00:00"/>
    <x v="19"/>
    <n v="175.98900000000003"/>
    <n v="0.96090207133227123"/>
    <n v="0.08"/>
    <n v="14.079120000000003"/>
    <n v="190.06812000000005"/>
    <x v="12"/>
    <n v="9883.5422400000025"/>
    <n v="6.0000000000000005E-2"/>
    <n v="593.01253440000016"/>
    <x v="18"/>
    <n v="9296.079705600001"/>
    <n v="14.079120000000017"/>
  </r>
  <r>
    <x v="208"/>
    <x v="153"/>
    <n v="2013"/>
    <s v="VINCENT HALL"/>
    <s v="40 Cemetery Court New York, East Tremont,  NY 10279"/>
    <s v="New York"/>
    <x v="1"/>
    <x v="1"/>
    <x v="2"/>
    <x v="0"/>
    <x v="1"/>
    <s v="Jumbo Drum"/>
    <x v="2"/>
    <d v="2013-12-06T00:00:00"/>
    <x v="76"/>
    <n v="131.989"/>
    <n v="0.562573251725485"/>
    <n v="0.08"/>
    <n v="10.55912"/>
    <n v="142.54812000000001"/>
    <x v="8"/>
    <n v="1425.4812000000002"/>
    <n v="9.9999999999999992E-2"/>
    <n v="142.54812000000001"/>
    <x v="60"/>
    <n v="1296.9830800000002"/>
    <n v="10.559120000000007"/>
  </r>
  <r>
    <x v="209"/>
    <x v="154"/>
    <n v="2013"/>
    <s v="LESLIE COLLINS"/>
    <s v="8496 Canterbury Street Hoffman Estates, Belmont Cragin,  IL 60192"/>
    <s v="Chicago"/>
    <x v="0"/>
    <x v="3"/>
    <x v="1"/>
    <x v="4"/>
    <x v="0"/>
    <s v="Small Pack"/>
    <x v="1"/>
    <d v="2013-12-12T00:00:00"/>
    <x v="98"/>
    <n v="45.067"/>
    <n v="1.4386904761904757"/>
    <n v="0.08"/>
    <n v="3.6053600000000001"/>
    <n v="48.672360000000005"/>
    <x v="40"/>
    <n v="2482.2903600000004"/>
    <n v="9.9999999999999992E-2"/>
    <n v="248.22903600000001"/>
    <x v="72"/>
    <n v="2243.1013240000002"/>
    <n v="3.6053600000000046"/>
  </r>
  <r>
    <x v="210"/>
    <x v="155"/>
    <n v="2013"/>
    <s v="AARON SANDERS"/>
    <s v="75 Jones Lane Redwood, Riverdale,  NY 13679"/>
    <s v="New York"/>
    <x v="1"/>
    <x v="0"/>
    <x v="7"/>
    <x v="2"/>
    <x v="0"/>
    <s v="Wrap Bag"/>
    <x v="0"/>
    <d v="2013-12-13T00:00:00"/>
    <x v="84"/>
    <n v="1.7600000000000002"/>
    <n v="0.72043010752688175"/>
    <n v="0.08"/>
    <n v="0.14080000000000001"/>
    <n v="1.9008000000000003"/>
    <x v="41"/>
    <n v="51.321600000000004"/>
    <n v="0.11"/>
    <n v="5.6453760000000006"/>
    <x v="81"/>
    <n v="47.016224000000008"/>
    <n v="0.14080000000000004"/>
  </r>
  <r>
    <x v="211"/>
    <x v="155"/>
    <n v="2013"/>
    <s v="RANDY BENNETT"/>
    <s v="911 Cathedral Street Staten Island, City Island,  NY 10310"/>
    <s v="New York"/>
    <x v="1"/>
    <x v="0"/>
    <x v="12"/>
    <x v="3"/>
    <x v="0"/>
    <s v="Wrap Bag"/>
    <x v="0"/>
    <d v="2013-12-20T00:00:00"/>
    <x v="54"/>
    <n v="2.8820000000000006"/>
    <n v="0.63750000000000007"/>
    <n v="0.08"/>
    <n v="0.23056000000000004"/>
    <n v="3.1125600000000007"/>
    <x v="5"/>
    <n v="152.51544000000004"/>
    <n v="0.11"/>
    <n v="16.776698400000004"/>
    <x v="44"/>
    <n v="136.58874160000002"/>
    <n v="0.2305600000000001"/>
  </r>
  <r>
    <x v="212"/>
    <x v="156"/>
    <n v="2013"/>
    <s v="CURTIS WEAVER"/>
    <s v="696 Jones Drive Great Valley, Norwood,  NY 14741"/>
    <s v="New York"/>
    <x v="1"/>
    <x v="1"/>
    <x v="2"/>
    <x v="1"/>
    <x v="0"/>
    <s v="Wrap Bag"/>
    <x v="0"/>
    <d v="2013-12-14T00:00:00"/>
    <x v="68"/>
    <n v="1.3860000000000001"/>
    <n v="4.25"/>
    <n v="0.08"/>
    <n v="0.11088000000000001"/>
    <n v="1.4968800000000002"/>
    <x v="24"/>
    <n v="16.465680000000003"/>
    <n v="6.9999999999999993E-2"/>
    <n v="1.1525976"/>
    <x v="4"/>
    <n v="16.063082400000003"/>
    <n v="0.11088000000000009"/>
  </r>
  <r>
    <x v="213"/>
    <x v="157"/>
    <n v="2013"/>
    <s v="GARY JAMES"/>
    <s v="8937 Lees Creek Ave. Westford, City Island,  NY 13488"/>
    <s v="New York"/>
    <x v="1"/>
    <x v="3"/>
    <x v="5"/>
    <x v="4"/>
    <x v="0"/>
    <s v="Small Box"/>
    <x v="0"/>
    <d v="2013-12-17T00:00:00"/>
    <x v="71"/>
    <n v="6.5780000000000012"/>
    <n v="0.63835616438356169"/>
    <n v="0.08"/>
    <n v="0.52624000000000015"/>
    <n v="7.1042400000000017"/>
    <x v="41"/>
    <n v="191.81448000000003"/>
    <n v="0.04"/>
    <n v="7.6725792000000013"/>
    <x v="12"/>
    <n v="185.68190080000002"/>
    <n v="0.52624000000000049"/>
  </r>
  <r>
    <x v="214"/>
    <x v="158"/>
    <n v="2013"/>
    <s v="CHARLIE GOMEZ"/>
    <s v="749 North Carriage Street Des Plaines, Irving Park,  IL 60016"/>
    <s v="Chicago"/>
    <x v="0"/>
    <x v="0"/>
    <x v="0"/>
    <x v="3"/>
    <x v="0"/>
    <s v="Small Box"/>
    <x v="0"/>
    <d v="2013-12-18T00:00:00"/>
    <x v="9"/>
    <n v="9.4600000000000009"/>
    <n v="0.61350844277673544"/>
    <n v="0.08"/>
    <n v="0.75680000000000014"/>
    <n v="10.216800000000001"/>
    <x v="2"/>
    <n v="81.734400000000008"/>
    <n v="0.05"/>
    <n v="4.0867200000000006"/>
    <x v="9"/>
    <n v="83.887680000000003"/>
    <n v="0.75680000000000014"/>
  </r>
  <r>
    <x v="215"/>
    <x v="158"/>
    <n v="2013"/>
    <s v="CHARLIE GOMEZ"/>
    <s v="749 North Carriage Street Des Plaines, Irving Park,  IL 60016"/>
    <s v="Chicago"/>
    <x v="0"/>
    <x v="0"/>
    <x v="0"/>
    <x v="3"/>
    <x v="0"/>
    <s v="Wrap Bag"/>
    <x v="0"/>
    <d v="2013-12-20T00:00:00"/>
    <x v="43"/>
    <n v="3.9380000000000006"/>
    <n v="0.56331877729257662"/>
    <n v="0.08"/>
    <n v="0.31504000000000004"/>
    <n v="4.2530400000000013"/>
    <x v="17"/>
    <n v="136.09728000000004"/>
    <n v="0.02"/>
    <n v="2.7219456000000011"/>
    <x v="34"/>
    <n v="135.05533440000005"/>
    <n v="0.31504000000000065"/>
  </r>
  <r>
    <x v="216"/>
    <x v="158"/>
    <n v="2013"/>
    <s v="MAURICE MARTIN"/>
    <s v="223 Ashley Drive Endicott, University Heights,  NY 13761"/>
    <s v="New York"/>
    <x v="1"/>
    <x v="1"/>
    <x v="7"/>
    <x v="3"/>
    <x v="0"/>
    <s v="Small Box"/>
    <x v="0"/>
    <d v="2013-12-20T00:00:00"/>
    <x v="81"/>
    <n v="32.087000000000003"/>
    <n v="0.58705114254624613"/>
    <n v="0.08"/>
    <n v="2.5669600000000004"/>
    <n v="34.653960000000005"/>
    <x v="13"/>
    <n v="623.77128000000005"/>
    <n v="0.08"/>
    <n v="49.901702400000005"/>
    <x v="64"/>
    <n v="580.18957760000012"/>
    <n v="2.5669600000000017"/>
  </r>
  <r>
    <x v="217"/>
    <x v="159"/>
    <n v="2013"/>
    <s v="CLARENCE YOUNG"/>
    <s v="423 Gem Ave. Gallupville, Kingsbridge,  NY 12073"/>
    <s v="New York"/>
    <x v="1"/>
    <x v="2"/>
    <x v="6"/>
    <x v="4"/>
    <x v="0"/>
    <s v="Small Box"/>
    <x v="0"/>
    <d v="2013-12-19T00:00:00"/>
    <x v="37"/>
    <n v="6.3470000000000004"/>
    <n v="0.53866666666666674"/>
    <n v="0.08"/>
    <n v="0.50775999999999999"/>
    <n v="6.8547600000000006"/>
    <x v="24"/>
    <n v="75.402360000000002"/>
    <n v="0.01"/>
    <n v="0.75402360000000002"/>
    <x v="82"/>
    <n v="79.668336400000001"/>
    <n v="0.50776000000000021"/>
  </r>
  <r>
    <x v="218"/>
    <x v="159"/>
    <n v="2013"/>
    <s v="TIMOTHY MENDEZ"/>
    <s v="19 Mason Lane Wappingers Falls, Pelham Parkway,  NY 12590"/>
    <s v="New York"/>
    <x v="1"/>
    <x v="1"/>
    <x v="2"/>
    <x v="1"/>
    <x v="0"/>
    <s v="Wrap Bag"/>
    <x v="0"/>
    <d v="2013-12-20T00:00:00"/>
    <x v="103"/>
    <n v="3.5859999999999999"/>
    <n v="0.69791666666666652"/>
    <n v="0.08"/>
    <n v="0.28687999999999997"/>
    <n v="3.8728799999999999"/>
    <x v="2"/>
    <n v="30.983039999999999"/>
    <n v="0.02"/>
    <n v="0.61966080000000001"/>
    <x v="83"/>
    <n v="32.273379200000001"/>
    <n v="0.28688000000000002"/>
  </r>
  <r>
    <x v="219"/>
    <x v="160"/>
    <n v="2013"/>
    <s v="RAUL HOLMES"/>
    <s v="718 High St. Champaign, Albany Park,  IL 61825"/>
    <s v="Chicago"/>
    <x v="0"/>
    <x v="3"/>
    <x v="0"/>
    <x v="1"/>
    <x v="0"/>
    <s v="Small Box"/>
    <x v="0"/>
    <d v="2013-12-24T00:00:00"/>
    <x v="43"/>
    <n v="4.0590000000000002"/>
    <n v="0.611353711790393"/>
    <n v="0.08"/>
    <n v="0.32472000000000001"/>
    <n v="4.3837200000000003"/>
    <x v="33"/>
    <n v="206.03484"/>
    <n v="0.09"/>
    <n v="18.543135599999999"/>
    <x v="23"/>
    <n v="188.04170440000001"/>
    <n v="0.32472000000000012"/>
  </r>
  <r>
    <x v="220"/>
    <x v="161"/>
    <n v="2013"/>
    <s v="DOUGLAS PHILLIPS"/>
    <s v="9028 Glenwood St. West Chazy, Port Morris,  NY 12992"/>
    <s v="New York"/>
    <x v="1"/>
    <x v="1"/>
    <x v="11"/>
    <x v="1"/>
    <x v="0"/>
    <s v="Small Box"/>
    <x v="0"/>
    <d v="2013-12-24T00:00:00"/>
    <x v="9"/>
    <n v="9.4600000000000009"/>
    <n v="0.61350844277673544"/>
    <n v="0.08"/>
    <n v="0.75680000000000014"/>
    <n v="10.216800000000001"/>
    <x v="43"/>
    <n v="255.42000000000002"/>
    <n v="0.03"/>
    <n v="7.6626000000000003"/>
    <x v="9"/>
    <n v="253.99740000000003"/>
    <n v="0.75680000000000014"/>
  </r>
  <r>
    <x v="221"/>
    <x v="162"/>
    <n v="2013"/>
    <s v="ROBERT GREEN"/>
    <s v="54 Gregory Court West Chicago, Ashburn,  IL 60185"/>
    <s v="Chicago"/>
    <x v="0"/>
    <x v="2"/>
    <x v="0"/>
    <x v="0"/>
    <x v="1"/>
    <s v="Small Box"/>
    <x v="0"/>
    <d v="2013-12-26T00:00:00"/>
    <x v="90"/>
    <n v="89.078000000000017"/>
    <n v="0.92305865590121128"/>
    <n v="0.08"/>
    <n v="7.1262400000000019"/>
    <n v="96.204240000000027"/>
    <x v="38"/>
    <n v="1443.0636000000004"/>
    <n v="0.04"/>
    <n v="57.722544000000021"/>
    <x v="28"/>
    <n v="1392.5710560000005"/>
    <n v="7.1262400000000099"/>
  </r>
  <r>
    <x v="222"/>
    <x v="163"/>
    <n v="2013"/>
    <s v="RICARDO PENA"/>
    <s v="91 NW. Pebble Ave. Waterloo, Belmont Cragin,  IL 62298"/>
    <s v="Chicago"/>
    <x v="0"/>
    <x v="0"/>
    <x v="1"/>
    <x v="2"/>
    <x v="0"/>
    <s v="Small Box"/>
    <x v="0"/>
    <d v="2013-12-28T00:00:00"/>
    <x v="104"/>
    <n v="5.4010000000000007"/>
    <n v="0.56369426751592344"/>
    <n v="0.08"/>
    <n v="0.43208000000000008"/>
    <n v="5.8330800000000007"/>
    <x v="46"/>
    <n v="81.663120000000006"/>
    <n v="0.05"/>
    <n v="4.0831560000000007"/>
    <x v="23"/>
    <n v="78.129964000000001"/>
    <n v="0.43208000000000002"/>
  </r>
  <r>
    <x v="223"/>
    <x v="163"/>
    <n v="2013"/>
    <s v="GERALD MCDONALD"/>
    <s v="844 Hope Drive Buffalo, Marble Hill,  NY 14207"/>
    <s v="New York"/>
    <x v="1"/>
    <x v="3"/>
    <x v="10"/>
    <x v="1"/>
    <x v="1"/>
    <s v="Small Box"/>
    <x v="0"/>
    <d v="2013-12-30T00:00:00"/>
    <x v="73"/>
    <n v="167.72800000000001"/>
    <n v="2.8466195761856703"/>
    <n v="0.08"/>
    <n v="13.418240000000001"/>
    <n v="181.14624000000003"/>
    <x v="10"/>
    <n v="7789.2883200000015"/>
    <n v="0.08"/>
    <n v="623.14306560000011"/>
    <x v="57"/>
    <n v="7172.6952544000014"/>
    <n v="13.418240000000026"/>
  </r>
  <r>
    <x v="224"/>
    <x v="164"/>
    <n v="2013"/>
    <s v="RICARDO WARREN"/>
    <s v="55 West Fairground Lane Phoenicia, Woodlawn,  NY 12464"/>
    <s v="New York"/>
    <x v="1"/>
    <x v="0"/>
    <x v="8"/>
    <x v="3"/>
    <x v="0"/>
    <s v="Small Box"/>
    <x v="0"/>
    <d v="2014-01-03T00:00:00"/>
    <x v="81"/>
    <n v="32.087000000000003"/>
    <n v="0.58705114254624613"/>
    <n v="0.08"/>
    <n v="2.5669600000000004"/>
    <n v="34.653960000000005"/>
    <x v="18"/>
    <n v="1351.5044400000002"/>
    <n v="9.9999999999999992E-2"/>
    <n v="135.15044399999999"/>
    <x v="64"/>
    <n v="1222.6739960000002"/>
    <n v="2.5669600000000017"/>
  </r>
  <r>
    <x v="225"/>
    <x v="165"/>
    <n v="2013"/>
    <s v="JASON HANSEN"/>
    <s v="641 Oak Valley Dr. Alfred Station, Baychester,  NY 14803"/>
    <s v="New York"/>
    <x v="1"/>
    <x v="2"/>
    <x v="11"/>
    <x v="2"/>
    <x v="0"/>
    <s v="Wrap Bag"/>
    <x v="0"/>
    <d v="2014-01-04T00:00:00"/>
    <x v="1"/>
    <n v="4.6859999999999999"/>
    <n v="0.78242677824267748"/>
    <n v="0.08"/>
    <n v="0.37487999999999999"/>
    <n v="5.06088"/>
    <x v="32"/>
    <n v="141.70464000000001"/>
    <n v="0.11"/>
    <n v="15.587510400000001"/>
    <x v="1"/>
    <n v="127.36712960000001"/>
    <n v="0.3748800000000001"/>
  </r>
  <r>
    <x v="226"/>
    <x v="165"/>
    <n v="2013"/>
    <s v="BARRY STEVENS"/>
    <s v="6 Circus St. Buffalo, Williamsbridge,  NY 14261"/>
    <s v="New York"/>
    <x v="1"/>
    <x v="3"/>
    <x v="6"/>
    <x v="4"/>
    <x v="1"/>
    <s v="Small Box"/>
    <x v="0"/>
    <d v="2014-01-04T00:00:00"/>
    <x v="47"/>
    <n v="111.07800000000002"/>
    <n v="0.66661165208780315"/>
    <n v="0.08"/>
    <n v="8.8862400000000008"/>
    <n v="119.96424000000003"/>
    <x v="37"/>
    <n v="359.89272000000011"/>
    <n v="0.11"/>
    <n v="39.588199200000012"/>
    <x v="28"/>
    <n v="327.53452080000011"/>
    <n v="8.886240000000015"/>
  </r>
  <r>
    <x v="227"/>
    <x v="166"/>
    <n v="2013"/>
    <s v="LEO SANCHEZ"/>
    <s v="32 Juniper Court Arverne, Melrose,  NY 11692"/>
    <s v="New York"/>
    <x v="1"/>
    <x v="3"/>
    <x v="6"/>
    <x v="0"/>
    <x v="0"/>
    <s v="Small Pack"/>
    <x v="0"/>
    <d v="2014-01-05T00:00:00"/>
    <x v="105"/>
    <n v="10.241000000000001"/>
    <n v="1.2707317073170736"/>
    <n v="0.08"/>
    <n v="0.81928000000000012"/>
    <n v="11.060280000000002"/>
    <x v="11"/>
    <n v="221.20560000000006"/>
    <n v="0.02"/>
    <n v="4.4241120000000009"/>
    <x v="84"/>
    <n v="220.81148800000005"/>
    <n v="0.8192800000000009"/>
  </r>
  <r>
    <x v="228"/>
    <x v="166"/>
    <n v="2013"/>
    <s v="LESLIE COLLINS"/>
    <s v="8496 Canterbury Street Hoffman Estates, Belmont Cragin,  IL 60192"/>
    <s v="Chicago"/>
    <x v="0"/>
    <x v="3"/>
    <x v="1"/>
    <x v="3"/>
    <x v="0"/>
    <s v="Small Box"/>
    <x v="0"/>
    <d v="2014-01-04T00:00:00"/>
    <x v="38"/>
    <n v="23.078000000000003"/>
    <n v="0.5381231671554253"/>
    <n v="0.08"/>
    <n v="1.8462400000000003"/>
    <n v="24.924240000000005"/>
    <x v="43"/>
    <n v="623.10600000000011"/>
    <n v="0.04"/>
    <n v="24.924240000000005"/>
    <x v="12"/>
    <n v="599.72176000000002"/>
    <n v="1.8462400000000017"/>
  </r>
  <r>
    <x v="229"/>
    <x v="167"/>
    <n v="2014"/>
    <s v="REGINALD WEST"/>
    <s v="7006 Liberty Dr. Forestburgh, Port Morris,  NY 12777"/>
    <s v="New York"/>
    <x v="1"/>
    <x v="2"/>
    <x v="13"/>
    <x v="1"/>
    <x v="0"/>
    <s v="Small Box"/>
    <x v="0"/>
    <d v="2014-01-11T00:00:00"/>
    <x v="0"/>
    <n v="6.1380000000000008"/>
    <n v="0.58522727272727282"/>
    <n v="0.08"/>
    <n v="0.49104000000000009"/>
    <n v="6.6290400000000016"/>
    <x v="40"/>
    <n v="338.08104000000009"/>
    <n v="0.03"/>
    <n v="10.142431200000003"/>
    <x v="0"/>
    <n v="330.97860880000013"/>
    <n v="0.49104000000000081"/>
  </r>
  <r>
    <x v="230"/>
    <x v="167"/>
    <n v="2014"/>
    <s v="REGINALD WEST"/>
    <s v="7006 Liberty Dr. Forestburgh, Port Morris,  NY 12777"/>
    <s v="New York"/>
    <x v="1"/>
    <x v="2"/>
    <x v="13"/>
    <x v="1"/>
    <x v="0"/>
    <s v="Small Box"/>
    <x v="0"/>
    <d v="2014-01-10T00:00:00"/>
    <x v="93"/>
    <n v="59.510000000000005"/>
    <n v="1.4391343552750224"/>
    <n v="0.08"/>
    <n v="4.7608000000000006"/>
    <n v="64.270800000000008"/>
    <x v="1"/>
    <n v="2827.9152000000004"/>
    <n v="0.03"/>
    <n v="84.837456000000003"/>
    <x v="7"/>
    <n v="2763.1177440000001"/>
    <n v="4.7608000000000033"/>
  </r>
  <r>
    <x v="231"/>
    <x v="168"/>
    <n v="2014"/>
    <s v="TOMMY OWENS"/>
    <s v="29 Old Anchor St. Albany, High  Bridge,  NY 12252"/>
    <s v="New York"/>
    <x v="1"/>
    <x v="0"/>
    <x v="7"/>
    <x v="0"/>
    <x v="0"/>
    <s v="Small Box"/>
    <x v="0"/>
    <d v="2014-01-12T00:00:00"/>
    <x v="85"/>
    <n v="181.72"/>
    <n v="1.4390964122250105"/>
    <n v="0.08"/>
    <n v="14.537599999999999"/>
    <n v="196.25760000000002"/>
    <x v="40"/>
    <n v="10009.137600000002"/>
    <n v="6.0000000000000005E-2"/>
    <n v="600.54825600000015"/>
    <x v="7"/>
    <n v="9428.6293440000027"/>
    <n v="14.537600000000026"/>
  </r>
  <r>
    <x v="232"/>
    <x v="168"/>
    <n v="2014"/>
    <s v="JAMES VASQUEZ"/>
    <s v="7374 Fletcher Street Arverne, Eastchester,  NY 11692"/>
    <s v="New York"/>
    <x v="1"/>
    <x v="0"/>
    <x v="13"/>
    <x v="2"/>
    <x v="0"/>
    <s v="Wrap Bag"/>
    <x v="0"/>
    <d v="2014-01-13T00:00:00"/>
    <x v="106"/>
    <n v="4.1580000000000004"/>
    <n v="0.63636363636363624"/>
    <n v="0.08"/>
    <n v="0.33264000000000005"/>
    <n v="4.4906400000000009"/>
    <x v="5"/>
    <n v="220.04136000000005"/>
    <n v="0.03"/>
    <n v="6.6012408000000011"/>
    <x v="85"/>
    <n v="214.20011920000005"/>
    <n v="0.33264000000000049"/>
  </r>
  <r>
    <x v="233"/>
    <x v="169"/>
    <n v="2014"/>
    <s v="EDWARD DAVIS"/>
    <s v="8093 Depot Drive White Plains, Eastchester,  NY 10602"/>
    <s v="New York"/>
    <x v="1"/>
    <x v="3"/>
    <x v="11"/>
    <x v="3"/>
    <x v="0"/>
    <s v="Small Box"/>
    <x v="0"/>
    <d v="2014-01-20T00:00:00"/>
    <x v="33"/>
    <n v="24.618000000000002"/>
    <n v="0.61239193083573473"/>
    <n v="0.08"/>
    <n v="1.9694400000000003"/>
    <n v="26.587440000000004"/>
    <x v="44"/>
    <n v="611.51112000000012"/>
    <n v="0.05"/>
    <n v="30.575556000000006"/>
    <x v="29"/>
    <n v="596.08556400000009"/>
    <n v="1.9694400000000023"/>
  </r>
  <r>
    <x v="234"/>
    <x v="169"/>
    <n v="2014"/>
    <s v="JOSEPH CARTER"/>
    <s v="792 South Applegate Street Galt, Avondale,  IL 61037"/>
    <s v="Chicago"/>
    <x v="0"/>
    <x v="1"/>
    <x v="0"/>
    <x v="3"/>
    <x v="0"/>
    <s v="Wrap Bag"/>
    <x v="0"/>
    <d v="2014-01-17T00:00:00"/>
    <x v="16"/>
    <n v="3.1680000000000001"/>
    <n v="1.2153846153846153"/>
    <n v="0.08"/>
    <n v="0.25344"/>
    <n v="3.4214400000000005"/>
    <x v="49"/>
    <n v="164.22912000000002"/>
    <n v="0.05"/>
    <n v="8.2114560000000019"/>
    <x v="15"/>
    <n v="157.07766400000003"/>
    <n v="0.25344000000000033"/>
  </r>
  <r>
    <x v="235"/>
    <x v="170"/>
    <n v="2014"/>
    <s v="CHAD BURNS"/>
    <s v="632 W. Laurel Road Rochester, University Heights,  NY 14664"/>
    <s v="New York"/>
    <x v="1"/>
    <x v="0"/>
    <x v="10"/>
    <x v="2"/>
    <x v="0"/>
    <s v="Small Box"/>
    <x v="1"/>
    <d v="2014-01-15T00:00:00"/>
    <x v="55"/>
    <n v="5.9400000000000013"/>
    <n v="0.5882352941176473"/>
    <n v="0.08"/>
    <n v="0.47520000000000012"/>
    <n v="6.4152000000000022"/>
    <x v="24"/>
    <n v="70.567200000000028"/>
    <n v="9.9999999999999992E-2"/>
    <n v="7.0567200000000021"/>
    <x v="45"/>
    <n v="71.340480000000028"/>
    <n v="0.47520000000000095"/>
  </r>
  <r>
    <x v="236"/>
    <x v="170"/>
    <n v="2014"/>
    <s v="CHAD BURNS"/>
    <s v="632 W. Laurel Road Rochester, University Heights,  NY 14664"/>
    <s v="New York"/>
    <x v="1"/>
    <x v="0"/>
    <x v="10"/>
    <x v="2"/>
    <x v="0"/>
    <s v="Small Pack"/>
    <x v="0"/>
    <d v="2014-01-16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x v="19"/>
    <n v="107.13499200000001"/>
    <n v="0.18304000000000009"/>
  </r>
  <r>
    <x v="237"/>
    <x v="170"/>
    <n v="2014"/>
    <s v="HOWARD JOHNSON"/>
    <s v="9403 Polygon Court Silvis, Dunning,  IL 61282"/>
    <s v="Chicago"/>
    <x v="0"/>
    <x v="3"/>
    <x v="1"/>
    <x v="4"/>
    <x v="2"/>
    <s v="Large Box"/>
    <x v="1"/>
    <d v="2014-01-16T00:00:00"/>
    <x v="87"/>
    <n v="150.678"/>
    <n v="1.4391025641025639"/>
    <n v="0.08"/>
    <n v="12.05424"/>
    <n v="162.73224000000002"/>
    <x v="11"/>
    <n v="3254.6448000000005"/>
    <n v="0.03"/>
    <n v="97.639344000000008"/>
    <x v="65"/>
    <n v="3181.5454560000003"/>
    <n v="12.054240000000021"/>
  </r>
  <r>
    <x v="238"/>
    <x v="171"/>
    <n v="2014"/>
    <s v="JASON MILLS"/>
    <s v="8108 Cathedral Street Northbrook, Irving Park,  IL 60062"/>
    <s v="Chicago"/>
    <x v="0"/>
    <x v="0"/>
    <x v="1"/>
    <x v="3"/>
    <x v="0"/>
    <s v="Small Box"/>
    <x v="0"/>
    <d v="2014-01-23T00:00:00"/>
    <x v="34"/>
    <n v="39.533999999999999"/>
    <n v="0.66697588126159546"/>
    <n v="0.08"/>
    <n v="3.1627200000000002"/>
    <n v="42.696719999999999"/>
    <x v="38"/>
    <n v="640.45079999999996"/>
    <n v="9.9999999999999992E-2"/>
    <n v="64.045079999999984"/>
    <x v="52"/>
    <n v="583.11572000000001"/>
    <n v="3.1627200000000002"/>
  </r>
  <r>
    <x v="239"/>
    <x v="172"/>
    <n v="2014"/>
    <s v="RAMON WILLIS"/>
    <s v="3 Jewel Street Springwater, City Island,  NY 14560"/>
    <s v="New York"/>
    <x v="1"/>
    <x v="2"/>
    <x v="2"/>
    <x v="4"/>
    <x v="0"/>
    <s v="Small Box"/>
    <x v="1"/>
    <d v="2014-01-21T00:00:00"/>
    <x v="55"/>
    <n v="5.9400000000000013"/>
    <n v="0.5882352941176473"/>
    <n v="0.08"/>
    <n v="0.47520000000000012"/>
    <n v="6.4152000000000022"/>
    <x v="34"/>
    <n v="102.64320000000004"/>
    <n v="9.9999999999999992E-2"/>
    <n v="10.264320000000003"/>
    <x v="45"/>
    <n v="100.20888000000004"/>
    <n v="0.47520000000000095"/>
  </r>
  <r>
    <x v="240"/>
    <x v="172"/>
    <n v="2014"/>
    <s v="NICHOLAS TUCKER"/>
    <s v="373 S. Plaza Drive Harriman, Morris Heights,  NY 10926"/>
    <s v="New York"/>
    <x v="1"/>
    <x v="0"/>
    <x v="2"/>
    <x v="4"/>
    <x v="0"/>
    <s v="Wrap Bag"/>
    <x v="0"/>
    <d v="2014-01-22T00:00:00"/>
    <x v="74"/>
    <n v="4.3780000000000001"/>
    <n v="1.0410256410256411"/>
    <n v="0.08"/>
    <n v="0.35024"/>
    <n v="4.7282400000000004"/>
    <x v="10"/>
    <n v="203.31432000000001"/>
    <n v="0.08"/>
    <n v="16.2651456"/>
    <x v="48"/>
    <n v="187.92917439999999"/>
    <n v="0.35024000000000033"/>
  </r>
  <r>
    <x v="241"/>
    <x v="173"/>
    <n v="2014"/>
    <s v="DERRICK SANTOS"/>
    <s v="527 Union Drive Bronx, Port Morris,  NY 10471"/>
    <s v="New York"/>
    <x v="1"/>
    <x v="0"/>
    <x v="3"/>
    <x v="2"/>
    <x v="1"/>
    <s v="Jumbo Drum"/>
    <x v="2"/>
    <d v="2014-01-22T00:00:00"/>
    <x v="107"/>
    <n v="589.20400000000006"/>
    <n v="1.4390510450343792"/>
    <n v="0.08"/>
    <n v="47.136320000000005"/>
    <n v="636.34032000000013"/>
    <x v="37"/>
    <n v="1909.0209600000003"/>
    <n v="6.0000000000000005E-2"/>
    <n v="114.54125760000002"/>
    <x v="86"/>
    <n v="1809.2297024000002"/>
    <n v="47.136320000000069"/>
  </r>
  <r>
    <x v="242"/>
    <x v="173"/>
    <n v="2014"/>
    <s v="GREG SALAZAR"/>
    <s v="65 Bayport Ave. Manlius, Woodlawn,  NY 13104"/>
    <s v="New York"/>
    <x v="1"/>
    <x v="1"/>
    <x v="7"/>
    <x v="2"/>
    <x v="0"/>
    <s v="Small Pack"/>
    <x v="1"/>
    <d v="2014-01-22T00:00:00"/>
    <x v="88"/>
    <n v="14.278000000000002"/>
    <n v="1.5009633911368019"/>
    <n v="0.08"/>
    <n v="1.1422400000000001"/>
    <n v="15.420240000000003"/>
    <x v="31"/>
    <n v="555.12864000000013"/>
    <n v="0.05"/>
    <n v="27.756432000000007"/>
    <x v="68"/>
    <n v="530.56220800000017"/>
    <n v="1.142240000000001"/>
  </r>
  <r>
    <x v="243"/>
    <x v="174"/>
    <n v="2014"/>
    <s v="HERMAN GRANT"/>
    <s v="31 Clay Lane Lewiston, Norwood,  NY 14092"/>
    <s v="New York"/>
    <x v="1"/>
    <x v="0"/>
    <x v="7"/>
    <x v="1"/>
    <x v="0"/>
    <s v="Small Box"/>
    <x v="0"/>
    <d v="2014-01-24T00:00:00"/>
    <x v="41"/>
    <n v="6.9300000000000006"/>
    <n v="0.64062500000000011"/>
    <n v="0.08"/>
    <n v="0.55440000000000011"/>
    <n v="7.4844000000000008"/>
    <x v="6"/>
    <n v="254.46960000000001"/>
    <n v="0.05"/>
    <n v="12.723480000000002"/>
    <x v="23"/>
    <n v="242.29612000000003"/>
    <n v="0.55440000000000023"/>
  </r>
  <r>
    <x v="244"/>
    <x v="175"/>
    <n v="2014"/>
    <s v="LEWIS STEWART"/>
    <s v="416 Berry Ave. Manchester, Port Morris,  NY 14504"/>
    <s v="New York"/>
    <x v="1"/>
    <x v="0"/>
    <x v="12"/>
    <x v="4"/>
    <x v="0"/>
    <s v="Wrap Bag"/>
    <x v="0"/>
    <d v="2014-01-30T00:00:00"/>
    <x v="84"/>
    <n v="1.6280000000000001"/>
    <n v="0.59139784946236551"/>
    <n v="0.08"/>
    <n v="0.13024000000000002"/>
    <n v="1.7582400000000002"/>
    <x v="26"/>
    <n v="50.988960000000006"/>
    <n v="0.01"/>
    <n v="0.50988960000000005"/>
    <x v="4"/>
    <n v="51.229070400000005"/>
    <n v="0.13024000000000013"/>
  </r>
  <r>
    <x v="245"/>
    <x v="176"/>
    <n v="2014"/>
    <s v="LEO RYAN"/>
    <s v="9306 Trinity Street Bethpage, Fieldston,  NY 11714"/>
    <s v="New York"/>
    <x v="1"/>
    <x v="1"/>
    <x v="7"/>
    <x v="0"/>
    <x v="1"/>
    <s v="Jumbo Drum"/>
    <x v="2"/>
    <d v="2014-01-31T00:00:00"/>
    <x v="76"/>
    <n v="131.989"/>
    <n v="0.562573251725485"/>
    <n v="0.08"/>
    <n v="10.55912"/>
    <n v="142.54812000000001"/>
    <x v="38"/>
    <n v="2138.2218000000003"/>
    <n v="0.05"/>
    <n v="106.91109000000002"/>
    <x v="60"/>
    <n v="2045.3607100000002"/>
    <n v="10.559120000000007"/>
  </r>
  <r>
    <x v="246"/>
    <x v="177"/>
    <n v="2014"/>
    <s v="ARNOLD YOUNG"/>
    <s v="808 W. Saxton Rd. King Ferry, Fordham,  NY 13081"/>
    <s v="New York"/>
    <x v="1"/>
    <x v="0"/>
    <x v="7"/>
    <x v="2"/>
    <x v="0"/>
    <s v="Wrap Bag"/>
    <x v="0"/>
    <d v="2014-02-01T00:00:00"/>
    <x v="6"/>
    <n v="2.8600000000000003"/>
    <n v="1.3853211009174309"/>
    <n v="0.08"/>
    <n v="0.22880000000000003"/>
    <n v="3.0888000000000004"/>
    <x v="26"/>
    <n v="89.575200000000009"/>
    <n v="9.9999999999999992E-2"/>
    <n v="8.9575200000000006"/>
    <x v="6"/>
    <n v="83.06768000000001"/>
    <n v="0.22880000000000011"/>
  </r>
  <r>
    <x v="247"/>
    <x v="178"/>
    <n v="2014"/>
    <s v="PAUL BAKER"/>
    <s v="8874 North Ridgewood Dr. Chicago, Ashburn,  IL 60617"/>
    <s v="Chicago"/>
    <x v="0"/>
    <x v="2"/>
    <x v="1"/>
    <x v="3"/>
    <x v="2"/>
    <s v="Small Pack"/>
    <x v="0"/>
    <d v="2014-02-07T00:00:00"/>
    <x v="17"/>
    <n v="13.442000000000002"/>
    <n v="1.2218181818181819"/>
    <n v="0.08"/>
    <n v="1.0753600000000001"/>
    <n v="14.517360000000004"/>
    <x v="23"/>
    <n v="304.8645600000001"/>
    <n v="9.9999999999999992E-2"/>
    <n v="30.486456000000008"/>
    <x v="16"/>
    <n v="277.27810400000004"/>
    <n v="1.0753600000000016"/>
  </r>
  <r>
    <x v="248"/>
    <x v="178"/>
    <n v="2014"/>
    <s v="NEIL KNIGHT"/>
    <s v="622 Arlington Ave. Jeffersonville, Williamsbridge,  NY 12748"/>
    <s v="New York"/>
    <x v="1"/>
    <x v="1"/>
    <x v="7"/>
    <x v="1"/>
    <x v="1"/>
    <s v="Small Box"/>
    <x v="0"/>
    <d v="2014-02-01T00:00:00"/>
    <x v="27"/>
    <n v="17.578000000000003"/>
    <n v="0.58689175769612711"/>
    <n v="0.08"/>
    <n v="1.4062400000000002"/>
    <n v="18.984240000000003"/>
    <x v="8"/>
    <n v="189.84240000000003"/>
    <n v="0.05"/>
    <n v="9.4921200000000017"/>
    <x v="24"/>
    <n v="184.40028000000004"/>
    <n v="1.4062400000000004"/>
  </r>
  <r>
    <x v="249"/>
    <x v="179"/>
    <n v="2014"/>
    <s v="ROY MORALES"/>
    <s v="8874 South Talbot St. Paw Paw, New City,  IL 61353"/>
    <s v="Chicago"/>
    <x v="0"/>
    <x v="2"/>
    <x v="1"/>
    <x v="0"/>
    <x v="0"/>
    <s v="Small Box"/>
    <x v="0"/>
    <d v="2014-02-01T00:00:00"/>
    <x v="9"/>
    <n v="9.4600000000000009"/>
    <n v="0.61350844277673544"/>
    <n v="0.08"/>
    <n v="0.75680000000000014"/>
    <n v="10.216800000000001"/>
    <x v="20"/>
    <n v="61.30080000000001"/>
    <n v="0.05"/>
    <n v="3.0650400000000007"/>
    <x v="9"/>
    <n v="64.475760000000008"/>
    <n v="0.75680000000000014"/>
  </r>
  <r>
    <x v="250"/>
    <x v="180"/>
    <n v="2014"/>
    <s v="BRAD BLACK"/>
    <s v="7179 E. Hawthorne Ave. Camden, Pelham Parkway,  NY 13316"/>
    <s v="New York"/>
    <x v="1"/>
    <x v="3"/>
    <x v="6"/>
    <x v="0"/>
    <x v="0"/>
    <s v="Small Box"/>
    <x v="0"/>
    <d v="2014-02-06T00:00:00"/>
    <x v="8"/>
    <n v="99.528000000000006"/>
    <n v="0.66660526800515751"/>
    <n v="0.08"/>
    <n v="7.9622400000000004"/>
    <n v="107.49024000000001"/>
    <x v="26"/>
    <n v="3117.2169600000002"/>
    <n v="0.01"/>
    <n v="31.172169600000004"/>
    <x v="7"/>
    <n v="3106.0847904000002"/>
    <n v="7.9622400000000084"/>
  </r>
  <r>
    <x v="251"/>
    <x v="181"/>
    <n v="2014"/>
    <s v="SAMUEL VARGAS"/>
    <s v="26 North Marshall Street Port Crane, Mott Haven,  NY 13833"/>
    <s v="New York"/>
    <x v="1"/>
    <x v="1"/>
    <x v="5"/>
    <x v="1"/>
    <x v="0"/>
    <s v="Small Box"/>
    <x v="0"/>
    <d v="2014-02-06T00:00:00"/>
    <x v="38"/>
    <n v="23.078000000000003"/>
    <n v="0.5381231671554253"/>
    <n v="0.08"/>
    <n v="1.8462400000000003"/>
    <n v="24.924240000000005"/>
    <x v="22"/>
    <n v="822.4999200000002"/>
    <n v="9.9999999999999992E-2"/>
    <n v="82.24999200000002"/>
    <x v="12"/>
    <n v="741.78992800000015"/>
    <n v="1.8462400000000017"/>
  </r>
  <r>
    <x v="252"/>
    <x v="181"/>
    <n v="2014"/>
    <s v="HOWARD ROGERS"/>
    <s v="98 2nd Street Clinton, Williamsbridge,  NY 13323"/>
    <s v="New York"/>
    <x v="1"/>
    <x v="3"/>
    <x v="10"/>
    <x v="2"/>
    <x v="0"/>
    <s v="Wrap Bag"/>
    <x v="0"/>
    <d v="2014-02-06T00:00:00"/>
    <x v="48"/>
    <n v="5.9729999999999999"/>
    <n v="0.56034482758620674"/>
    <n v="0.08"/>
    <n v="0.47783999999999999"/>
    <n v="6.4508400000000004"/>
    <x v="30"/>
    <n v="25.803360000000001"/>
    <n v="0.11"/>
    <n v="2.8383696"/>
    <x v="38"/>
    <n v="23.964990400000001"/>
    <n v="0.47784000000000049"/>
  </r>
  <r>
    <x v="253"/>
    <x v="182"/>
    <n v="2014"/>
    <s v="CARL MURRAY"/>
    <s v="9019 West Halifax Avenue Maunie, Hermosa,  IL 62861"/>
    <s v="Chicago"/>
    <x v="0"/>
    <x v="3"/>
    <x v="1"/>
    <x v="3"/>
    <x v="0"/>
    <s v="Small Box"/>
    <x v="0"/>
    <d v="2014-02-12T00:00:00"/>
    <x v="44"/>
    <n v="4.0590000000000002"/>
    <n v="0.64"/>
    <n v="0.08"/>
    <n v="0.32472000000000001"/>
    <n v="4.3837200000000003"/>
    <x v="29"/>
    <n v="96.441840000000013"/>
    <n v="0.09"/>
    <n v="8.6797656000000014"/>
    <x v="35"/>
    <n v="90.312074400000014"/>
    <n v="0.32472000000000012"/>
  </r>
  <r>
    <x v="254"/>
    <x v="183"/>
    <n v="2014"/>
    <s v="TRAVIS RODRIGUEZ"/>
    <s v="8 Sugarplum Street New York, Woodlawn,  NY 10152"/>
    <s v="New York"/>
    <x v="1"/>
    <x v="3"/>
    <x v="3"/>
    <x v="1"/>
    <x v="1"/>
    <s v="Small Box"/>
    <x v="0"/>
    <d v="2014-02-09T00:00:00"/>
    <x v="32"/>
    <n v="111.06700000000001"/>
    <n v="0.85198092443140117"/>
    <n v="0.08"/>
    <n v="8.8853600000000004"/>
    <n v="119.95236000000001"/>
    <x v="28"/>
    <n v="2039.1901200000002"/>
    <n v="0.09"/>
    <n v="183.5271108"/>
    <x v="28"/>
    <n v="1862.8930092000003"/>
    <n v="8.8853600000000057"/>
  </r>
  <r>
    <x v="255"/>
    <x v="184"/>
    <n v="2014"/>
    <s v="JASON NICHOLS"/>
    <s v="9 North River Lane New York, Riverdale,  NY 10275"/>
    <s v="New York"/>
    <x v="1"/>
    <x v="3"/>
    <x v="6"/>
    <x v="2"/>
    <x v="1"/>
    <s v="Jumbo Drum"/>
    <x v="2"/>
    <d v="2014-02-11T00:00:00"/>
    <x v="69"/>
    <n v="494.98900000000003"/>
    <n v="0.61292519445141413"/>
    <n v="0.08"/>
    <n v="39.599120000000006"/>
    <n v="534.58812000000012"/>
    <x v="27"/>
    <n v="21918.112920000003"/>
    <n v="0.09"/>
    <n v="1972.6301628000001"/>
    <x v="56"/>
    <n v="19994.532757200002"/>
    <n v="39.599120000000084"/>
  </r>
  <r>
    <x v="256"/>
    <x v="185"/>
    <n v="2014"/>
    <s v="DERRICK WALLACE"/>
    <s v="27 Border Street Prospect Heights, Irving Park,  IL 60070"/>
    <s v="Chicago"/>
    <x v="0"/>
    <x v="1"/>
    <x v="0"/>
    <x v="3"/>
    <x v="1"/>
    <s v="Large Box"/>
    <x v="0"/>
    <d v="2014-02-21T00:00:00"/>
    <x v="108"/>
    <n v="659.98900000000003"/>
    <n v="0.58731712479166109"/>
    <n v="0.08"/>
    <n v="52.799120000000002"/>
    <n v="712.78812000000005"/>
    <x v="9"/>
    <n v="35639.406000000003"/>
    <n v="0.09"/>
    <n v="3207.5465400000003"/>
    <x v="65"/>
    <n v="32456.399460000004"/>
    <n v="52.799120000000016"/>
  </r>
  <r>
    <x v="257"/>
    <x v="185"/>
    <n v="2014"/>
    <s v="DERRICK WALLACE"/>
    <s v="27 Border Street Prospect Heights, Irving Park,  IL 60070"/>
    <s v="Chicago"/>
    <x v="0"/>
    <x v="1"/>
    <x v="0"/>
    <x v="3"/>
    <x v="0"/>
    <s v="Wrap Bag"/>
    <x v="1"/>
    <d v="2014-02-17T00:00:00"/>
    <x v="109"/>
    <n v="4.3780000000000001"/>
    <n v="0.53667953667953661"/>
    <n v="0.08"/>
    <n v="0.35024"/>
    <n v="4.7282400000000004"/>
    <x v="35"/>
    <n v="61.467120000000008"/>
    <n v="0.11"/>
    <n v="6.7613832000000009"/>
    <x v="87"/>
    <n v="57.725736800000014"/>
    <n v="0.35024000000000033"/>
  </r>
  <r>
    <x v="258"/>
    <x v="186"/>
    <n v="2014"/>
    <s v="JAMES MARSHALL"/>
    <s v="73 Bishop Ave. Cairo, West Farms,  NY 12413"/>
    <s v="New York"/>
    <x v="1"/>
    <x v="1"/>
    <x v="7"/>
    <x v="3"/>
    <x v="0"/>
    <s v="Small Box"/>
    <x v="0"/>
    <d v="2014-02-18T00:00:00"/>
    <x v="79"/>
    <n v="3.9380000000000006"/>
    <n v="0.58407079646017734"/>
    <n v="0.08"/>
    <n v="0.31504000000000004"/>
    <n v="4.2530400000000013"/>
    <x v="1"/>
    <n v="187.13376000000005"/>
    <n v="0.02"/>
    <n v="3.7426752000000012"/>
    <x v="62"/>
    <n v="188.91108480000005"/>
    <n v="0.31504000000000065"/>
  </r>
  <r>
    <x v="259"/>
    <x v="187"/>
    <n v="2014"/>
    <s v="KARL WAGNER"/>
    <s v="218 Spring Dr. Thebes, Irving Park,  IL 62990"/>
    <s v="Chicago"/>
    <x v="0"/>
    <x v="3"/>
    <x v="1"/>
    <x v="1"/>
    <x v="1"/>
    <s v="Medium Box"/>
    <x v="0"/>
    <d v="2014-02-16T00:00:00"/>
    <x v="22"/>
    <n v="23.088999999999999"/>
    <n v="1.3798185941043077"/>
    <n v="0.08"/>
    <n v="1.8471199999999999"/>
    <n v="24.936119999999999"/>
    <x v="1"/>
    <n v="1097.1892800000001"/>
    <n v="0.08"/>
    <n v="87.775142400000007"/>
    <x v="21"/>
    <n v="1014.2741376"/>
    <n v="1.8471200000000003"/>
  </r>
  <r>
    <x v="260"/>
    <x v="187"/>
    <n v="2014"/>
    <s v="RICKY WILLIAMS"/>
    <s v="194 South Ruby Rd. Buffalo, Wakefield,  NY 14215"/>
    <s v="New York"/>
    <x v="1"/>
    <x v="2"/>
    <x v="12"/>
    <x v="3"/>
    <x v="0"/>
    <s v="Small Box"/>
    <x v="1"/>
    <d v="2014-02-17T00:00:00"/>
    <x v="110"/>
    <n v="92.378000000000014"/>
    <n v="0.61282888419435377"/>
    <n v="0.08"/>
    <n v="7.3902400000000013"/>
    <n v="99.76824000000002"/>
    <x v="24"/>
    <n v="1097.4506400000002"/>
    <n v="6.0000000000000005E-2"/>
    <n v="65.847038400000017"/>
    <x v="66"/>
    <n v="1036.6636016000002"/>
    <n v="7.3902400000000057"/>
  </r>
  <r>
    <x v="261"/>
    <x v="188"/>
    <n v="2014"/>
    <s v="PATRICK EVANS"/>
    <s v="7850 Hamilton St. White Plains, City Island,  NY 10603"/>
    <s v="New York"/>
    <x v="1"/>
    <x v="0"/>
    <x v="6"/>
    <x v="0"/>
    <x v="1"/>
    <s v="Large Box"/>
    <x v="0"/>
    <d v="2014-02-18T00:00:00"/>
    <x v="82"/>
    <n v="494.98900000000003"/>
    <n v="1.0832870370370369"/>
    <n v="0.08"/>
    <n v="39.599120000000006"/>
    <n v="534.58812000000012"/>
    <x v="16"/>
    <n v="3742.1168400000006"/>
    <n v="0.03"/>
    <n v="112.26350520000001"/>
    <x v="65"/>
    <n v="3654.3933348000005"/>
    <n v="39.599120000000084"/>
  </r>
  <r>
    <x v="262"/>
    <x v="189"/>
    <n v="2014"/>
    <s v="DANIEL MENDOZA"/>
    <s v="43 Locust Street Hoosick, Pelham Parkway,  NY 12089"/>
    <s v="New York"/>
    <x v="1"/>
    <x v="2"/>
    <x v="2"/>
    <x v="0"/>
    <x v="0"/>
    <s v="Wrap Bag"/>
    <x v="0"/>
    <d v="2014-02-18T00:00:00"/>
    <x v="111"/>
    <n v="4.2350000000000003"/>
    <n v="0.78240740740740733"/>
    <n v="0.08"/>
    <n v="0.33880000000000005"/>
    <n v="4.5738000000000003"/>
    <x v="22"/>
    <n v="150.93540000000002"/>
    <n v="9.9999999999999992E-2"/>
    <n v="15.093540000000001"/>
    <x v="4"/>
    <n v="136.59186000000003"/>
    <n v="0.33879999999999999"/>
  </r>
  <r>
    <x v="263"/>
    <x v="190"/>
    <n v="2014"/>
    <s v="OSCAR JONES"/>
    <s v="7473 South Mount St. Chicago, Irving Park,  IL 60603"/>
    <s v="Chicago"/>
    <x v="0"/>
    <x v="0"/>
    <x v="1"/>
    <x v="2"/>
    <x v="0"/>
    <s v="Wrap Bag"/>
    <x v="0"/>
    <d v="2014-02-21T00:00:00"/>
    <x v="112"/>
    <n v="2.9370000000000003"/>
    <n v="1.321739130434783"/>
    <n v="0.08"/>
    <n v="0.23496000000000003"/>
    <n v="3.1719600000000003"/>
    <x v="23"/>
    <n v="66.611160000000012"/>
    <n v="0.04"/>
    <n v="2.6644464000000005"/>
    <x v="88"/>
    <n v="64.856713600000006"/>
    <n v="0.23496000000000006"/>
  </r>
  <r>
    <x v="264"/>
    <x v="190"/>
    <n v="2014"/>
    <s v="JIM RICHARDSON"/>
    <s v="78 Young Rd. Orchard Park, Norwood,  NY 14127"/>
    <s v="New York"/>
    <x v="1"/>
    <x v="1"/>
    <x v="7"/>
    <x v="3"/>
    <x v="0"/>
    <s v="Wrap Bag"/>
    <x v="1"/>
    <d v="2014-02-25T00:00:00"/>
    <x v="113"/>
    <n v="3.6080000000000001"/>
    <n v="1.0891719745222928"/>
    <n v="0.08"/>
    <n v="0.28864000000000001"/>
    <n v="3.8966400000000005"/>
    <x v="42"/>
    <n v="179.24544000000003"/>
    <n v="0.01"/>
    <n v="1.7924544000000004"/>
    <x v="89"/>
    <n v="178.48298560000003"/>
    <n v="0.28864000000000045"/>
  </r>
  <r>
    <x v="265"/>
    <x v="191"/>
    <n v="2014"/>
    <s v="JAMIE HUNT"/>
    <s v="8220 Pilgrim Street Utica, Auburn Gresham,  IL 61373"/>
    <s v="Chicago"/>
    <x v="0"/>
    <x v="1"/>
    <x v="0"/>
    <x v="0"/>
    <x v="1"/>
    <s v="Medium Box"/>
    <x v="0"/>
    <d v="2014-02-23T00:00:00"/>
    <x v="22"/>
    <n v="23.088999999999999"/>
    <n v="1.3798185941043077"/>
    <n v="0.08"/>
    <n v="1.8471199999999999"/>
    <n v="24.936119999999999"/>
    <x v="19"/>
    <n v="648.33911999999998"/>
    <n v="0.02"/>
    <n v="12.9667824"/>
    <x v="21"/>
    <n v="640.23233760000005"/>
    <n v="1.8471200000000003"/>
  </r>
  <r>
    <x v="266"/>
    <x v="192"/>
    <n v="2014"/>
    <s v="MARTIN WEBB"/>
    <s v="841 Eagle Lane Buffalo, Fordham,  NY 14214"/>
    <s v="New York"/>
    <x v="1"/>
    <x v="1"/>
    <x v="10"/>
    <x v="1"/>
    <x v="0"/>
    <s v="Small Pack"/>
    <x v="0"/>
    <d v="2014-02-28T00:00:00"/>
    <x v="114"/>
    <n v="11.253000000000002"/>
    <n v="1.4415274463007159"/>
    <n v="0.08"/>
    <n v="0.90024000000000015"/>
    <n v="12.153240000000002"/>
    <x v="24"/>
    <n v="133.68564000000003"/>
    <n v="0.08"/>
    <n v="10.694851200000002"/>
    <x v="90"/>
    <n v="127.72078880000004"/>
    <n v="0.90024000000000015"/>
  </r>
  <r>
    <x v="267"/>
    <x v="192"/>
    <n v="2014"/>
    <s v="MARK DANIELS"/>
    <s v="90 Pheasant Dr. Tallula, Riverdale,  IL 62688"/>
    <s v="Chicago"/>
    <x v="0"/>
    <x v="2"/>
    <x v="0"/>
    <x v="0"/>
    <x v="0"/>
    <s v="Wrap Bag"/>
    <x v="0"/>
    <d v="2014-02-28T00:00:00"/>
    <x v="84"/>
    <n v="1.6280000000000001"/>
    <n v="0.59139784946236551"/>
    <n v="0.08"/>
    <n v="0.13024000000000002"/>
    <n v="1.7582400000000002"/>
    <x v="49"/>
    <n v="84.395520000000005"/>
    <n v="0.01"/>
    <n v="0.84395520000000002"/>
    <x v="4"/>
    <n v="84.301564800000008"/>
    <n v="0.13024000000000013"/>
  </r>
  <r>
    <x v="268"/>
    <x v="192"/>
    <n v="2014"/>
    <s v="DOUGLAS BRADLEY"/>
    <s v="251 Pin Oak Lane Canton, Kingsbridge,  NY 13617"/>
    <s v="New York"/>
    <x v="1"/>
    <x v="1"/>
    <x v="6"/>
    <x v="0"/>
    <x v="0"/>
    <s v="Small Box"/>
    <x v="0"/>
    <d v="2014-02-28T00:00:00"/>
    <x v="34"/>
    <n v="39.533999999999999"/>
    <n v="0.66697588126159546"/>
    <n v="0.08"/>
    <n v="3.1627200000000002"/>
    <n v="42.696719999999999"/>
    <x v="38"/>
    <n v="640.45079999999996"/>
    <n v="0.04"/>
    <n v="25.618031999999999"/>
    <x v="52"/>
    <n v="621.54276800000002"/>
    <n v="3.1627200000000002"/>
  </r>
  <r>
    <x v="269"/>
    <x v="193"/>
    <n v="2014"/>
    <s v="GLEN WATSON"/>
    <s v="7377 Evergreen Avenue Thomasboro, Belmont Cragin,  IL 61878"/>
    <s v="Chicago"/>
    <x v="0"/>
    <x v="3"/>
    <x v="0"/>
    <x v="2"/>
    <x v="1"/>
    <s v="Small Box"/>
    <x v="0"/>
    <d v="2014-03-03T00:00:00"/>
    <x v="90"/>
    <n v="89.078000000000017"/>
    <n v="0.92305865590121128"/>
    <n v="0.08"/>
    <n v="7.1262400000000019"/>
    <n v="96.204240000000027"/>
    <x v="33"/>
    <n v="4521.5992800000013"/>
    <n v="0.01"/>
    <n v="45.215992800000016"/>
    <x v="28"/>
    <n v="4483.6132872000007"/>
    <n v="7.1262400000000099"/>
  </r>
  <r>
    <x v="270"/>
    <x v="194"/>
    <n v="2014"/>
    <s v="RAFAEL WASHINGTON"/>
    <s v="9 Orchard Street Holley, East Tremont,  NY 14470"/>
    <s v="New York"/>
    <x v="1"/>
    <x v="3"/>
    <x v="6"/>
    <x v="1"/>
    <x v="0"/>
    <s v="Small Box"/>
    <x v="0"/>
    <d v="2014-03-02T00:00:00"/>
    <x v="64"/>
    <n v="4.9390000000000009"/>
    <n v="0.63868613138686126"/>
    <n v="0.08"/>
    <n v="0.39512000000000008"/>
    <n v="5.3341200000000013"/>
    <x v="2"/>
    <n v="42.67296000000001"/>
    <n v="0.04"/>
    <n v="1.7069184000000004"/>
    <x v="12"/>
    <n v="42.50604160000001"/>
    <n v="0.39512000000000036"/>
  </r>
  <r>
    <x v="271"/>
    <x v="194"/>
    <n v="2014"/>
    <s v="RODNEY FLORES"/>
    <s v="14 School Drive New York, Port Morris,  NY 10072"/>
    <s v="New York"/>
    <x v="1"/>
    <x v="3"/>
    <x v="8"/>
    <x v="4"/>
    <x v="0"/>
    <s v="Wrap Bag"/>
    <x v="0"/>
    <d v="2014-03-03T00:00:00"/>
    <x v="21"/>
    <n v="4.4000000000000004"/>
    <n v="0.58730158730158732"/>
    <n v="0.08"/>
    <n v="0.35200000000000004"/>
    <n v="4.7520000000000007"/>
    <x v="7"/>
    <n v="166.32000000000002"/>
    <n v="0.09"/>
    <n v="14.968800000000002"/>
    <x v="20"/>
    <n v="152.7012"/>
    <n v="0.35200000000000031"/>
  </r>
  <r>
    <x v="272"/>
    <x v="195"/>
    <n v="2014"/>
    <s v="JOHN ELLIOTT"/>
    <s v="71 South Woodside Street Willow Springs, Riverdale,  IL 60480"/>
    <s v="Chicago"/>
    <x v="0"/>
    <x v="3"/>
    <x v="1"/>
    <x v="4"/>
    <x v="0"/>
    <s v="Wrap Bag"/>
    <x v="0"/>
    <d v="2014-03-03T00:00:00"/>
    <x v="113"/>
    <n v="3.6080000000000001"/>
    <n v="1.0891719745222928"/>
    <n v="0.08"/>
    <n v="0.28864000000000001"/>
    <n v="3.8966400000000005"/>
    <x v="32"/>
    <n v="109.10592000000001"/>
    <n v="0.09"/>
    <n v="9.8195328000000011"/>
    <x v="89"/>
    <n v="100.31638720000001"/>
    <n v="0.28864000000000045"/>
  </r>
  <r>
    <x v="273"/>
    <x v="195"/>
    <n v="2014"/>
    <s v="RANDY BENNETT"/>
    <s v="911 Cathedral Street Staten Island, City Island,  NY 10310"/>
    <s v="New York"/>
    <x v="1"/>
    <x v="0"/>
    <x v="12"/>
    <x v="1"/>
    <x v="0"/>
    <s v="Wrap Bag"/>
    <x v="0"/>
    <d v="2014-03-04T00:00:00"/>
    <x v="30"/>
    <n v="7.3479999999999999"/>
    <n v="0.92507204610950977"/>
    <n v="0.08"/>
    <n v="0.58784000000000003"/>
    <n v="7.9358400000000007"/>
    <x v="7"/>
    <n v="277.75440000000003"/>
    <n v="0.04"/>
    <n v="11.110176000000001"/>
    <x v="26"/>
    <n v="268.19422400000002"/>
    <n v="0.58784000000000081"/>
  </r>
  <r>
    <x v="274"/>
    <x v="196"/>
    <n v="2014"/>
    <s v="ANGEL GOMEZ"/>
    <s v="9752 Greystone Street Madison, Fordham,  NY 13402"/>
    <s v="New York"/>
    <x v="1"/>
    <x v="3"/>
    <x v="7"/>
    <x v="2"/>
    <x v="0"/>
    <s v="Wrap Bag"/>
    <x v="0"/>
    <d v="2014-03-06T00:00:00"/>
    <x v="4"/>
    <n v="2.3100000000000005"/>
    <n v="1.3333333333333335"/>
    <n v="0.08"/>
    <n v="0.18480000000000005"/>
    <n v="2.4948000000000006"/>
    <x v="44"/>
    <n v="57.380400000000016"/>
    <n v="0.05"/>
    <n v="2.8690200000000008"/>
    <x v="4"/>
    <n v="55.261380000000017"/>
    <n v="0.18480000000000008"/>
  </r>
  <r>
    <x v="275"/>
    <x v="197"/>
    <n v="2014"/>
    <s v="JOSE DIXON"/>
    <s v="8420 East Overlook St. Syracuse, Baychester,  NY 13252"/>
    <s v="New York"/>
    <x v="1"/>
    <x v="0"/>
    <x v="5"/>
    <x v="2"/>
    <x v="0"/>
    <s v="Small Box"/>
    <x v="0"/>
    <d v="2014-03-08T00:00:00"/>
    <x v="81"/>
    <n v="32.087000000000003"/>
    <n v="0.58705114254624613"/>
    <n v="0.08"/>
    <n v="2.5669600000000004"/>
    <n v="34.653960000000005"/>
    <x v="37"/>
    <n v="103.96188000000001"/>
    <n v="0.03"/>
    <n v="3.1188564000000003"/>
    <x v="64"/>
    <n v="107.1630236"/>
    <n v="2.5669600000000017"/>
  </r>
  <r>
    <x v="276"/>
    <x v="198"/>
    <n v="2014"/>
    <s v="JOSE WOOD"/>
    <s v="9977 Ashley St. Dalton City, Albany Park,  IL 61925"/>
    <s v="Chicago"/>
    <x v="0"/>
    <x v="3"/>
    <x v="1"/>
    <x v="1"/>
    <x v="0"/>
    <s v="Small Box"/>
    <x v="0"/>
    <d v="2014-03-12T00:00:00"/>
    <x v="72"/>
    <n v="11.979000000000001"/>
    <n v="1.4417040358744393"/>
    <n v="0.08"/>
    <n v="0.95832000000000006"/>
    <n v="12.937320000000001"/>
    <x v="6"/>
    <n v="439.86888000000005"/>
    <n v="0.11"/>
    <n v="48.385576800000003"/>
    <x v="58"/>
    <n v="396.03330320000003"/>
    <n v="0.9583200000000005"/>
  </r>
  <r>
    <x v="277"/>
    <x v="199"/>
    <n v="2014"/>
    <s v="TOMMY TURNER"/>
    <s v="8938 Applegate St. Beaver Falls, Mott Haven,  NY 13305"/>
    <s v="New York"/>
    <x v="1"/>
    <x v="1"/>
    <x v="5"/>
    <x v="4"/>
    <x v="0"/>
    <s v="Small Box"/>
    <x v="0"/>
    <d v="2014-03-16T00:00:00"/>
    <x v="75"/>
    <n v="3.3880000000000003"/>
    <n v="0.58762886597938169"/>
    <n v="0.08"/>
    <n v="0.27104000000000006"/>
    <n v="3.6590400000000005"/>
    <x v="37"/>
    <n v="10.977120000000001"/>
    <n v="0.09"/>
    <n v="0.98794080000000006"/>
    <x v="59"/>
    <n v="11.029179200000002"/>
    <n v="0.27104000000000017"/>
  </r>
  <r>
    <x v="278"/>
    <x v="200"/>
    <n v="2014"/>
    <s v="WALTER COLLINS"/>
    <s v="2 Ash Street Indian Lake, East Tremont,  NY 12842"/>
    <s v="New York"/>
    <x v="1"/>
    <x v="1"/>
    <x v="3"/>
    <x v="2"/>
    <x v="0"/>
    <s v="Small Box"/>
    <x v="0"/>
    <d v="2014-03-17T00:00:00"/>
    <x v="115"/>
    <n v="92.323000000000022"/>
    <n v="0.61279784780937763"/>
    <n v="0.08"/>
    <n v="7.3858400000000017"/>
    <n v="99.708840000000023"/>
    <x v="12"/>
    <n v="5184.8596800000014"/>
    <n v="0.11"/>
    <n v="570.33456480000018"/>
    <x v="7"/>
    <n v="4634.5651152000009"/>
    <n v="7.3858400000000017"/>
  </r>
  <r>
    <x v="279"/>
    <x v="201"/>
    <n v="2014"/>
    <s v="VICTOR CARPENTER"/>
    <s v="257 East Street Freedom, Williamsbridge,  NY 14065"/>
    <s v="New York"/>
    <x v="1"/>
    <x v="0"/>
    <x v="6"/>
    <x v="0"/>
    <x v="1"/>
    <s v="Small Box"/>
    <x v="1"/>
    <d v="2014-03-18T00:00:00"/>
    <x v="47"/>
    <n v="111.07800000000002"/>
    <n v="0.66661165208780315"/>
    <n v="0.08"/>
    <n v="8.8862400000000008"/>
    <n v="119.96424000000003"/>
    <x v="16"/>
    <n v="839.74968000000024"/>
    <n v="0.03"/>
    <n v="25.192490400000008"/>
    <x v="28"/>
    <n v="821.78718960000026"/>
    <n v="8.886240000000015"/>
  </r>
  <r>
    <x v="280"/>
    <x v="202"/>
    <n v="2014"/>
    <s v="KARL WAGNER"/>
    <s v="218 Spring Dr. Thebes, Irving Park,  IL 62990"/>
    <s v="Chicago"/>
    <x v="0"/>
    <x v="1"/>
    <x v="1"/>
    <x v="3"/>
    <x v="0"/>
    <s v="Wrap Bag"/>
    <x v="0"/>
    <d v="2014-03-18T00:00:00"/>
    <x v="37"/>
    <n v="7.7880000000000011"/>
    <n v="0.88800000000000023"/>
    <n v="0.08"/>
    <n v="0.62304000000000015"/>
    <n v="8.4110400000000016"/>
    <x v="31"/>
    <n v="302.79744000000005"/>
    <n v="0.04"/>
    <n v="12.111897600000002"/>
    <x v="33"/>
    <n v="293.08554240000001"/>
    <n v="0.62304000000000048"/>
  </r>
  <r>
    <x v="281"/>
    <x v="203"/>
    <n v="2014"/>
    <s v="FRANKLIN AGUILAR"/>
    <s v="298 North Bury Rd. Rochester, West Farms,  NY 14651"/>
    <s v="New York"/>
    <x v="1"/>
    <x v="3"/>
    <x v="2"/>
    <x v="1"/>
    <x v="0"/>
    <s v="Small Box"/>
    <x v="0"/>
    <d v="2014-03-20T00:00:00"/>
    <x v="83"/>
    <n v="6.3140000000000009"/>
    <n v="0.64"/>
    <n v="0.08"/>
    <n v="0.50512000000000012"/>
    <n v="6.8191200000000016"/>
    <x v="33"/>
    <n v="320.49864000000008"/>
    <n v="0.01"/>
    <n v="3.204986400000001"/>
    <x v="66"/>
    <n v="322.35365360000009"/>
    <n v="0.50512000000000068"/>
  </r>
  <r>
    <x v="282"/>
    <x v="204"/>
    <n v="2014"/>
    <s v="EARL BROWN"/>
    <s v="436 Ruby Drive New Suffolk, Pelham Parkway,  NY 11956"/>
    <s v="New York"/>
    <x v="1"/>
    <x v="0"/>
    <x v="11"/>
    <x v="1"/>
    <x v="0"/>
    <s v="Wrap Bag"/>
    <x v="0"/>
    <d v="2014-03-23T00:00:00"/>
    <x v="6"/>
    <n v="2.8600000000000003"/>
    <n v="1.3853211009174309"/>
    <n v="0.08"/>
    <n v="0.22880000000000003"/>
    <n v="3.0888000000000004"/>
    <x v="47"/>
    <n v="138.99600000000001"/>
    <n v="0.02"/>
    <n v="2.7799200000000002"/>
    <x v="6"/>
    <n v="138.66607999999999"/>
    <n v="0.22880000000000011"/>
  </r>
  <r>
    <x v="283"/>
    <x v="204"/>
    <n v="2014"/>
    <s v="LOUIS ARMSTRONG"/>
    <s v="66 Edgewood Ave. Fresh Meadows, Mott Haven,  NY 11366"/>
    <s v="New York"/>
    <x v="1"/>
    <x v="1"/>
    <x v="2"/>
    <x v="4"/>
    <x v="0"/>
    <s v="Small Box"/>
    <x v="0"/>
    <d v="2014-03-23T00:00:00"/>
    <x v="46"/>
    <n v="32.713999999999999"/>
    <n v="2.3340807174887885"/>
    <n v="0.08"/>
    <n v="2.6171199999999999"/>
    <n v="35.331119999999999"/>
    <x v="41"/>
    <n v="953.9402399999999"/>
    <n v="0.01"/>
    <n v="9.5394023999999984"/>
    <x v="37"/>
    <n v="951.09083759999999"/>
    <n v="2.6171199999999999"/>
  </r>
  <r>
    <x v="284"/>
    <x v="204"/>
    <n v="2014"/>
    <s v="LEROY HUNT"/>
    <s v="9617 Rosemary Street Mc Nabb, Armour Square,  IL 61335"/>
    <s v="Chicago"/>
    <x v="0"/>
    <x v="3"/>
    <x v="0"/>
    <x v="4"/>
    <x v="0"/>
    <s v="Small Box"/>
    <x v="0"/>
    <d v="2014-03-23T00:00:00"/>
    <x v="116"/>
    <n v="38.984000000000002"/>
    <n v="0.61310878470641783"/>
    <n v="0.08"/>
    <n v="3.1187200000000002"/>
    <n v="42.102720000000005"/>
    <x v="44"/>
    <n v="968.36256000000014"/>
    <n v="0.01"/>
    <n v="9.6836256000000009"/>
    <x v="91"/>
    <n v="963.64893440000014"/>
    <n v="3.1187200000000033"/>
  </r>
  <r>
    <x v="285"/>
    <x v="205"/>
    <n v="2014"/>
    <s v="MIKE WILSON"/>
    <s v="31 Campus St. Shumway, Dunning,  IL 62461"/>
    <s v="Chicago"/>
    <x v="0"/>
    <x v="3"/>
    <x v="1"/>
    <x v="1"/>
    <x v="0"/>
    <s v="Small Box"/>
    <x v="0"/>
    <d v="2014-03-26T00:00:00"/>
    <x v="79"/>
    <n v="3.9380000000000006"/>
    <n v="0.58407079646017734"/>
    <n v="0.08"/>
    <n v="0.31504000000000004"/>
    <n v="4.2530400000000013"/>
    <x v="27"/>
    <n v="174.37464000000006"/>
    <n v="0.01"/>
    <n v="1.7437464000000007"/>
    <x v="62"/>
    <n v="178.15089360000007"/>
    <n v="0.31504000000000065"/>
  </r>
  <r>
    <x v="286"/>
    <x v="206"/>
    <n v="2014"/>
    <s v="CHARLES ROBERTSON"/>
    <s v="261 Sage Street West Davenport, Pelham Parkway,  NY 13860"/>
    <s v="New York"/>
    <x v="1"/>
    <x v="0"/>
    <x v="12"/>
    <x v="3"/>
    <x v="0"/>
    <s v="Small Box"/>
    <x v="0"/>
    <d v="2014-03-31T00:00:00"/>
    <x v="75"/>
    <n v="3.3880000000000003"/>
    <n v="0.58762886597938169"/>
    <n v="0.08"/>
    <n v="0.27104000000000006"/>
    <n v="3.6590400000000005"/>
    <x v="16"/>
    <n v="25.613280000000003"/>
    <n v="6.9999999999999993E-2"/>
    <n v="1.7929296000000001"/>
    <x v="59"/>
    <n v="24.860350400000002"/>
    <n v="0.27104000000000017"/>
  </r>
  <r>
    <x v="287"/>
    <x v="207"/>
    <n v="2014"/>
    <s v="EDWARD DAVIS"/>
    <s v="8093 Depot Drive White Plains, Eastchester,  NY 10602"/>
    <s v="New York"/>
    <x v="1"/>
    <x v="3"/>
    <x v="11"/>
    <x v="0"/>
    <x v="0"/>
    <s v="Small Box"/>
    <x v="0"/>
    <d v="2014-04-02T00:00:00"/>
    <x v="97"/>
    <n v="18.678000000000001"/>
    <n v="0.53804347826086962"/>
    <n v="0.08"/>
    <n v="1.49424"/>
    <n v="20.172240000000002"/>
    <x v="22"/>
    <n v="665.68392000000006"/>
    <n v="0.04"/>
    <n v="26.627356800000001"/>
    <x v="75"/>
    <n v="651.49656320000008"/>
    <n v="1.4942400000000013"/>
  </r>
  <r>
    <x v="288"/>
    <x v="208"/>
    <n v="2014"/>
    <s v="NICHOLAS ORTIZ"/>
    <s v="856 Poplar St. Hogansburg, East Tremont,  NY 13655"/>
    <s v="New York"/>
    <x v="1"/>
    <x v="2"/>
    <x v="12"/>
    <x v="4"/>
    <x v="0"/>
    <s v="Small Box"/>
    <x v="0"/>
    <d v="2014-04-04T00:00:00"/>
    <x v="96"/>
    <n v="8.0300000000000011"/>
    <n v="0.61147902869757176"/>
    <n v="0.08"/>
    <n v="0.64240000000000008"/>
    <n v="8.6724000000000014"/>
    <x v="11"/>
    <n v="173.44800000000004"/>
    <n v="6.0000000000000005E-2"/>
    <n v="10.406880000000003"/>
    <x v="74"/>
    <n v="170.81112000000005"/>
    <n v="0.6424000000000003"/>
  </r>
  <r>
    <x v="289"/>
    <x v="209"/>
    <n v="2014"/>
    <s v="FRANKLIN COOPER"/>
    <s v="9312 Winter Lane New York, City Island,  NY 10269"/>
    <s v="New York"/>
    <x v="1"/>
    <x v="0"/>
    <x v="3"/>
    <x v="4"/>
    <x v="0"/>
    <s v="Wrap Bag"/>
    <x v="0"/>
    <d v="2014-04-05T00:00:00"/>
    <x v="65"/>
    <n v="10.021000000000001"/>
    <n v="1.0846681922196797"/>
    <n v="0.08"/>
    <n v="0.80168000000000006"/>
    <n v="10.822680000000002"/>
    <x v="37"/>
    <n v="32.468040000000002"/>
    <n v="0.11"/>
    <n v="3.5714844000000001"/>
    <x v="53"/>
    <n v="31.196555600000003"/>
    <n v="0.80168000000000106"/>
  </r>
  <r>
    <x v="290"/>
    <x v="210"/>
    <n v="2014"/>
    <s v="CHAD BURNS"/>
    <s v="632 W. Laurel Road Rochester, University Heights,  NY 14664"/>
    <s v="New York"/>
    <x v="1"/>
    <x v="2"/>
    <x v="10"/>
    <x v="1"/>
    <x v="0"/>
    <s v="Small Pack"/>
    <x v="0"/>
    <d v="2014-04-07T00:00:00"/>
    <x v="98"/>
    <n v="45.067"/>
    <n v="1.4386904761904757"/>
    <n v="0.08"/>
    <n v="3.6053600000000001"/>
    <n v="48.672360000000005"/>
    <x v="42"/>
    <n v="2238.9285600000003"/>
    <n v="0.09"/>
    <n v="201.50357040000003"/>
    <x v="72"/>
    <n v="2046.4649896000003"/>
    <n v="3.6053600000000046"/>
  </r>
  <r>
    <x v="291"/>
    <x v="211"/>
    <n v="2014"/>
    <s v="PHILIP STEWART"/>
    <s v="21 Longbranch Dr. Rinard, Edgewater,  IL 62878"/>
    <s v="Chicago"/>
    <x v="0"/>
    <x v="1"/>
    <x v="1"/>
    <x v="2"/>
    <x v="0"/>
    <s v="Small Box"/>
    <x v="0"/>
    <d v="2014-04-09T00:00:00"/>
    <x v="117"/>
    <n v="23.078000000000003"/>
    <n v="1.9424964936886397"/>
    <n v="0.08"/>
    <n v="1.8462400000000003"/>
    <n v="24.924240000000005"/>
    <x v="27"/>
    <n v="1021.8938400000002"/>
    <n v="0.05"/>
    <n v="51.094692000000009"/>
    <x v="92"/>
    <n v="976.2691480000002"/>
    <n v="1.8462400000000017"/>
  </r>
  <r>
    <x v="292"/>
    <x v="211"/>
    <n v="2014"/>
    <s v="MIGUEL DUNCAN"/>
    <s v="117 Greenrose Street Lake View, Fordham,  NY 14085"/>
    <s v="New York"/>
    <x v="1"/>
    <x v="2"/>
    <x v="13"/>
    <x v="1"/>
    <x v="0"/>
    <s v="Small Pack"/>
    <x v="0"/>
    <d v="2014-04-09T00:00:00"/>
    <x v="80"/>
    <n v="3.927"/>
    <n v="1.4452054794520546"/>
    <n v="0.08"/>
    <n v="0.31415999999999999"/>
    <n v="4.2411600000000007"/>
    <x v="10"/>
    <n v="182.36988000000002"/>
    <n v="0.04"/>
    <n v="7.2947952000000011"/>
    <x v="63"/>
    <n v="179.29508480000001"/>
    <n v="0.31416000000000066"/>
  </r>
  <r>
    <x v="293"/>
    <x v="212"/>
    <n v="2014"/>
    <s v="JOHN ROSE"/>
    <s v="107 South Beacon Lane Holley, Kingsbridge,  NY 14470"/>
    <s v="New York"/>
    <x v="1"/>
    <x v="2"/>
    <x v="4"/>
    <x v="2"/>
    <x v="0"/>
    <s v="Wrap Bag"/>
    <x v="0"/>
    <d v="2014-04-10T00:00:00"/>
    <x v="118"/>
    <n v="3.8390000000000004"/>
    <n v="0.63849765258215985"/>
    <n v="0.08"/>
    <n v="0.30712000000000006"/>
    <n v="4.1461200000000007"/>
    <x v="49"/>
    <n v="199.01376000000005"/>
    <n v="0.02"/>
    <n v="3.9802752000000012"/>
    <x v="93"/>
    <n v="195.84348480000006"/>
    <n v="0.30712000000000028"/>
  </r>
  <r>
    <x v="294"/>
    <x v="213"/>
    <n v="2014"/>
    <s v="JAMIE WOOD"/>
    <s v="8025 Tallwood Ave. West Liberty, Albany Park,  IL 62475"/>
    <s v="Chicago"/>
    <x v="0"/>
    <x v="3"/>
    <x v="0"/>
    <x v="4"/>
    <x v="0"/>
    <s v="Small Box"/>
    <x v="0"/>
    <d v="2014-04-10T00:00:00"/>
    <x v="41"/>
    <n v="6.9300000000000006"/>
    <n v="0.64062500000000011"/>
    <n v="0.08"/>
    <n v="0.55440000000000011"/>
    <n v="7.4844000000000008"/>
    <x v="11"/>
    <n v="149.68800000000002"/>
    <n v="0.11"/>
    <n v="16.465680000000003"/>
    <x v="23"/>
    <n v="133.77232000000004"/>
    <n v="0.55440000000000023"/>
  </r>
  <r>
    <x v="295"/>
    <x v="214"/>
    <n v="2014"/>
    <s v="PETER JORDAN"/>
    <s v="7804 Bard St. New York, Marble Hill,  NY 10159"/>
    <s v="New York"/>
    <x v="1"/>
    <x v="1"/>
    <x v="13"/>
    <x v="3"/>
    <x v="0"/>
    <s v="Wrap Bag"/>
    <x v="0"/>
    <d v="2014-04-16T00:00:00"/>
    <x v="119"/>
    <n v="2.145"/>
    <n v="0.85714285714285676"/>
    <n v="0.08"/>
    <n v="0.1716"/>
    <n v="2.3166000000000002"/>
    <x v="22"/>
    <n v="76.447800000000001"/>
    <n v="0.03"/>
    <n v="2.293434"/>
    <x v="34"/>
    <n v="75.834366000000003"/>
    <n v="0.1716000000000002"/>
  </r>
  <r>
    <x v="296"/>
    <x v="215"/>
    <n v="2014"/>
    <s v="TOMMY HART"/>
    <s v="833 Windsor St. Indianola, Avondale,  IL 61850"/>
    <s v="Chicago"/>
    <x v="0"/>
    <x v="1"/>
    <x v="1"/>
    <x v="1"/>
    <x v="0"/>
    <s v="Wrap Bag"/>
    <x v="0"/>
    <d v="2014-04-12T00:00:00"/>
    <x v="68"/>
    <n v="1.3860000000000001"/>
    <n v="4.25"/>
    <n v="0.08"/>
    <n v="0.11088000000000001"/>
    <n v="1.4968800000000002"/>
    <x v="36"/>
    <n v="55.384560000000008"/>
    <n v="9.9999999999999992E-2"/>
    <n v="5.538456"/>
    <x v="4"/>
    <n v="50.596104000000011"/>
    <n v="0.11088000000000009"/>
  </r>
  <r>
    <x v="297"/>
    <x v="215"/>
    <n v="2014"/>
    <s v="CARL RICE"/>
    <s v="453 Applegate Dr. Elba, Norwood,  NY 14058"/>
    <s v="New York"/>
    <x v="1"/>
    <x v="0"/>
    <x v="12"/>
    <x v="4"/>
    <x v="1"/>
    <s v="Jumbo Drum"/>
    <x v="2"/>
    <d v="2014-04-12T00:00:00"/>
    <x v="120"/>
    <n v="551.06700000000012"/>
    <n v="0.58730711954627557"/>
    <n v="0.08"/>
    <n v="44.085360000000009"/>
    <n v="595.15236000000016"/>
    <x v="22"/>
    <n v="19640.027880000005"/>
    <n v="6.9999999999999993E-2"/>
    <n v="1374.8019516000002"/>
    <x v="94"/>
    <n v="18334.575928400005"/>
    <n v="44.085360000000037"/>
  </r>
  <r>
    <x v="298"/>
    <x v="215"/>
    <n v="2014"/>
    <s v="RYAN RIVERA"/>
    <s v="7563 E. Crescent Avenue Brightwaters, Williamsbridge,  NY 11718"/>
    <s v="New York"/>
    <x v="1"/>
    <x v="1"/>
    <x v="7"/>
    <x v="2"/>
    <x v="1"/>
    <s v="Large Box"/>
    <x v="0"/>
    <d v="2014-04-14T00:00:00"/>
    <x v="108"/>
    <n v="659.98900000000003"/>
    <n v="0.58731712479166109"/>
    <n v="0.08"/>
    <n v="52.799120000000002"/>
    <n v="712.78812000000005"/>
    <x v="17"/>
    <n v="22809.219840000002"/>
    <n v="9.9999999999999992E-2"/>
    <n v="2280.9219840000001"/>
    <x v="65"/>
    <n v="20552.837856000002"/>
    <n v="52.799120000000016"/>
  </r>
  <r>
    <x v="299"/>
    <x v="216"/>
    <n v="2014"/>
    <s v="TYLER SCOTT"/>
    <s v="278 Cliff Ave. Buffalo, Morris Heights,  NY 14205"/>
    <s v="New York"/>
    <x v="1"/>
    <x v="3"/>
    <x v="7"/>
    <x v="2"/>
    <x v="0"/>
    <s v="Wrap Bag"/>
    <x v="0"/>
    <d v="2014-04-17T00:00:00"/>
    <x v="6"/>
    <n v="2.8600000000000003"/>
    <n v="1.3853211009174309"/>
    <n v="0.08"/>
    <n v="0.22880000000000003"/>
    <n v="3.0888000000000004"/>
    <x v="30"/>
    <n v="12.355200000000002"/>
    <n v="0.04"/>
    <n v="0.49420800000000009"/>
    <x v="6"/>
    <n v="14.310992000000001"/>
    <n v="0.22880000000000011"/>
  </r>
  <r>
    <x v="300"/>
    <x v="217"/>
    <n v="2014"/>
    <s v="JAMIE MARSHALL"/>
    <s v="930 Edgewater Ave. Mohawk, West Farms,  NY 13407"/>
    <s v="New York"/>
    <x v="1"/>
    <x v="1"/>
    <x v="5"/>
    <x v="0"/>
    <x v="1"/>
    <s v="Small Box"/>
    <x v="0"/>
    <d v="2014-04-21T00:00:00"/>
    <x v="70"/>
    <n v="34.078000000000003"/>
    <n v="3.7588325652841781"/>
    <n v="0.08"/>
    <n v="2.7262400000000002"/>
    <n v="36.804240000000007"/>
    <x v="21"/>
    <n v="1398.5611200000003"/>
    <n v="0.01"/>
    <n v="13.985611200000003"/>
    <x v="57"/>
    <n v="1391.1255088000003"/>
    <n v="2.7262400000000042"/>
  </r>
  <r>
    <x v="301"/>
    <x v="218"/>
    <n v="2014"/>
    <s v="REGINALD HUGHES"/>
    <s v="261 N. Orchid Ave. Antioch, Hermosa,  IL 60002"/>
    <s v="Chicago"/>
    <x v="0"/>
    <x v="2"/>
    <x v="0"/>
    <x v="0"/>
    <x v="0"/>
    <s v="Small Box"/>
    <x v="0"/>
    <d v="2014-04-24T00:00:00"/>
    <x v="15"/>
    <n v="8.0080000000000009"/>
    <n v="0.58605664488017439"/>
    <n v="0.08"/>
    <n v="0.6406400000000001"/>
    <n v="8.6486400000000021"/>
    <x v="35"/>
    <n v="112.43232000000003"/>
    <n v="0.08"/>
    <n v="8.9945856000000024"/>
    <x v="14"/>
    <n v="114.63773440000003"/>
    <n v="0.64064000000000121"/>
  </r>
  <r>
    <x v="302"/>
    <x v="218"/>
    <n v="2014"/>
    <s v="OSCAR TURNER"/>
    <s v="4 South Berkshire Lane Farmington, Avalon Park,  IL 61531"/>
    <s v="Chicago"/>
    <x v="0"/>
    <x v="0"/>
    <x v="0"/>
    <x v="2"/>
    <x v="0"/>
    <s v="Small Pack"/>
    <x v="0"/>
    <d v="2014-04-23T00:00:00"/>
    <x v="114"/>
    <n v="11.253000000000002"/>
    <n v="1.4415274463007159"/>
    <n v="0.08"/>
    <n v="0.90024000000000015"/>
    <n v="12.153240000000002"/>
    <x v="15"/>
    <n v="291.67776000000003"/>
    <n v="0.08"/>
    <n v="23.334220800000004"/>
    <x v="90"/>
    <n v="273.07353920000003"/>
    <n v="0.90024000000000015"/>
  </r>
  <r>
    <x v="303"/>
    <x v="218"/>
    <n v="2014"/>
    <s v="STEPHEN ROSE"/>
    <s v="9691 South Fortune St. Thousand Island Park, Wakefield,  NY 13692"/>
    <s v="New York"/>
    <x v="1"/>
    <x v="3"/>
    <x v="9"/>
    <x v="1"/>
    <x v="0"/>
    <s v="Small Pack"/>
    <x v="1"/>
    <d v="2014-04-23T00:00:00"/>
    <x v="14"/>
    <n v="9.1740000000000013"/>
    <n v="1.4385964912280704"/>
    <n v="0.08"/>
    <n v="0.73392000000000013"/>
    <n v="9.9079200000000025"/>
    <x v="13"/>
    <n v="178.34256000000005"/>
    <n v="0.05"/>
    <n v="8.9171280000000035"/>
    <x v="13"/>
    <n v="172.11543200000006"/>
    <n v="0.73392000000000124"/>
  </r>
  <r>
    <x v="304"/>
    <x v="219"/>
    <n v="2014"/>
    <s v="LLOYD FERNANDEZ"/>
    <s v="9852 Lilypad St. Castle Point, Williamsbridge,  NY 12511"/>
    <s v="New York"/>
    <x v="1"/>
    <x v="2"/>
    <x v="12"/>
    <x v="3"/>
    <x v="0"/>
    <s v="Small Box"/>
    <x v="0"/>
    <d v="2014-05-09T00:00:00"/>
    <x v="121"/>
    <n v="231.60500000000002"/>
    <n v="1.5"/>
    <n v="0.08"/>
    <n v="18.528400000000001"/>
    <n v="250.13340000000002"/>
    <x v="6"/>
    <n v="8504.5356000000011"/>
    <n v="0.11"/>
    <n v="935.49891600000012"/>
    <x v="95"/>
    <n v="7579.0766840000006"/>
    <n v="18.528400000000005"/>
  </r>
  <r>
    <x v="305"/>
    <x v="219"/>
    <n v="2014"/>
    <s v="DARRYL PETERSON"/>
    <s v="21 Poplar Ave. Rochester, Morris Heights,  NY 14613"/>
    <s v="New York"/>
    <x v="1"/>
    <x v="1"/>
    <x v="11"/>
    <x v="4"/>
    <x v="0"/>
    <s v="Small Box"/>
    <x v="1"/>
    <d v="2014-05-08T00:00:00"/>
    <x v="117"/>
    <n v="23.078000000000003"/>
    <n v="1.9424964936886397"/>
    <n v="0.08"/>
    <n v="1.8462400000000003"/>
    <n v="24.924240000000005"/>
    <x v="34"/>
    <n v="398.78784000000007"/>
    <n v="0.11"/>
    <n v="43.86666240000001"/>
    <x v="92"/>
    <n v="360.39117760000011"/>
    <n v="1.8462400000000017"/>
  </r>
  <r>
    <x v="306"/>
    <x v="219"/>
    <n v="2014"/>
    <s v="STEPHEN FORD"/>
    <s v="48 West New Saddle Ave. Barker, University Heights,  NY 14012"/>
    <s v="New York"/>
    <x v="1"/>
    <x v="0"/>
    <x v="7"/>
    <x v="1"/>
    <x v="0"/>
    <s v="Wrap Bag"/>
    <x v="0"/>
    <d v="2014-05-08T00:00:00"/>
    <x v="43"/>
    <n v="3.9380000000000006"/>
    <n v="0.56331877729257662"/>
    <n v="0.08"/>
    <n v="0.31504000000000004"/>
    <n v="4.2530400000000013"/>
    <x v="28"/>
    <n v="72.301680000000019"/>
    <n v="6.0000000000000005E-2"/>
    <n v="4.3381008000000012"/>
    <x v="34"/>
    <n v="69.643579200000019"/>
    <n v="0.31504000000000065"/>
  </r>
  <r>
    <x v="307"/>
    <x v="220"/>
    <n v="2014"/>
    <s v="RYAN JENKINS"/>
    <s v="67 Carriage Dr. Streamwood, Hermosa,  IL 60107"/>
    <s v="Chicago"/>
    <x v="0"/>
    <x v="0"/>
    <x v="0"/>
    <x v="3"/>
    <x v="0"/>
    <s v="Wrap Bag"/>
    <x v="0"/>
    <d v="2014-05-12T00:00:00"/>
    <x v="67"/>
    <n v="3.1240000000000001"/>
    <n v="1.1679389312977095"/>
    <n v="0.08"/>
    <n v="0.24992"/>
    <n v="3.3739200000000005"/>
    <x v="9"/>
    <n v="168.69600000000003"/>
    <n v="0.11"/>
    <n v="18.556560000000005"/>
    <x v="55"/>
    <n v="151.11944000000003"/>
    <n v="0.24992000000000036"/>
  </r>
  <r>
    <x v="308"/>
    <x v="221"/>
    <n v="2014"/>
    <s v="DUANE NELSON"/>
    <s v="606 Hawthorne St. Rochester, Fieldston,  NY 14616"/>
    <s v="New York"/>
    <x v="1"/>
    <x v="0"/>
    <x v="7"/>
    <x v="4"/>
    <x v="0"/>
    <s v="Small Box"/>
    <x v="0"/>
    <d v="2014-05-13T00:00:00"/>
    <x v="79"/>
    <n v="3.9380000000000006"/>
    <n v="0.58407079646017734"/>
    <n v="0.08"/>
    <n v="0.31504000000000004"/>
    <n v="4.2530400000000013"/>
    <x v="41"/>
    <n v="114.83208000000003"/>
    <n v="0.01"/>
    <n v="1.1483208000000003"/>
    <x v="62"/>
    <n v="119.20375920000004"/>
    <n v="0.31504000000000065"/>
  </r>
  <r>
    <x v="309"/>
    <x v="221"/>
    <n v="2014"/>
    <s v="DUANE NELSON"/>
    <s v="606 Hawthorne St. Rochester, Fieldston,  NY 14616"/>
    <s v="New York"/>
    <x v="1"/>
    <x v="0"/>
    <x v="7"/>
    <x v="4"/>
    <x v="0"/>
    <s v="Wrap Bag"/>
    <x v="0"/>
    <d v="2014-05-13T00:00:00"/>
    <x v="10"/>
    <n v="1.9910000000000003"/>
    <n v="1.0804597701149428"/>
    <n v="0.08"/>
    <n v="0.15928000000000003"/>
    <n v="2.1502800000000004"/>
    <x v="33"/>
    <n v="101.06316000000002"/>
    <n v="0.09"/>
    <n v="9.0956844000000014"/>
    <x v="10"/>
    <n v="92.767475600000026"/>
    <n v="0.15928000000000009"/>
  </r>
  <r>
    <x v="310"/>
    <x v="222"/>
    <n v="2014"/>
    <s v="STEVE HENDERSON"/>
    <s v="7327 Clark Circle Albany, Riverdale,  NY 12230"/>
    <s v="New York"/>
    <x v="1"/>
    <x v="1"/>
    <x v="6"/>
    <x v="3"/>
    <x v="0"/>
    <s v="Wrap Bag"/>
    <x v="0"/>
    <d v="2014-05-18T00:00:00"/>
    <x v="84"/>
    <n v="1.6280000000000001"/>
    <n v="0.59139784946236551"/>
    <n v="0.08"/>
    <n v="0.13024000000000002"/>
    <n v="1.7582400000000002"/>
    <x v="7"/>
    <n v="61.53840000000001"/>
    <n v="0.08"/>
    <n v="4.9230720000000012"/>
    <x v="4"/>
    <n v="57.365328000000005"/>
    <n v="0.13024000000000013"/>
  </r>
  <r>
    <x v="311"/>
    <x v="222"/>
    <n v="2014"/>
    <s v="KEITH THOMAS"/>
    <s v="9868 Talbot Street Hume, Williamsbridge,  NY 14745"/>
    <s v="New York"/>
    <x v="1"/>
    <x v="1"/>
    <x v="10"/>
    <x v="3"/>
    <x v="0"/>
    <s v="Small Box"/>
    <x v="0"/>
    <d v="2014-05-17T00:00:00"/>
    <x v="59"/>
    <n v="2.2880000000000003"/>
    <n v="0.56390977443609003"/>
    <n v="0.08"/>
    <n v="0.18304000000000004"/>
    <n v="2.4710400000000003"/>
    <x v="48"/>
    <n v="103.78368000000002"/>
    <n v="0.01"/>
    <n v="1.0378368000000002"/>
    <x v="12"/>
    <n v="104.28584320000003"/>
    <n v="0.18304000000000009"/>
  </r>
  <r>
    <x v="312"/>
    <x v="223"/>
    <n v="2014"/>
    <s v="SAM FLORES"/>
    <s v="808 Newbridge Ave. Des Plaines, Albany Park,  IL 60018"/>
    <s v="Chicago"/>
    <x v="0"/>
    <x v="1"/>
    <x v="0"/>
    <x v="1"/>
    <x v="2"/>
    <s v="Large Box"/>
    <x v="0"/>
    <d v="2014-05-15T00:00:00"/>
    <x v="87"/>
    <n v="150.678"/>
    <n v="1.4391025641025639"/>
    <n v="0.08"/>
    <n v="12.05424"/>
    <n v="162.73224000000002"/>
    <x v="42"/>
    <n v="7485.6830400000008"/>
    <n v="0.09"/>
    <n v="673.71147360000009"/>
    <x v="65"/>
    <n v="6836.5115664000004"/>
    <n v="12.054240000000021"/>
  </r>
  <r>
    <x v="313"/>
    <x v="224"/>
    <n v="2014"/>
    <s v="GREG SALAZAR"/>
    <s v="65 Bayport Ave. Manlius, Woodlawn,  NY 13104"/>
    <s v="New York"/>
    <x v="1"/>
    <x v="1"/>
    <x v="7"/>
    <x v="2"/>
    <x v="0"/>
    <s v="Wrap Bag"/>
    <x v="0"/>
    <d v="2014-05-17T00:00:00"/>
    <x v="99"/>
    <n v="10.835000000000001"/>
    <n v="0.88697318007662851"/>
    <n v="0.08"/>
    <n v="0.86680000000000013"/>
    <n v="11.701800000000002"/>
    <x v="29"/>
    <n v="257.43960000000004"/>
    <n v="6.9999999999999993E-2"/>
    <n v="18.020772000000001"/>
    <x v="76"/>
    <n v="244.28882800000005"/>
    <n v="0.86680000000000135"/>
  </r>
  <r>
    <x v="314"/>
    <x v="225"/>
    <n v="2014"/>
    <s v="MAURICE WOODS"/>
    <s v="64 Rose St. Franklin Square, Williamsbridge,  NY 11010"/>
    <s v="New York"/>
    <x v="1"/>
    <x v="0"/>
    <x v="10"/>
    <x v="4"/>
    <x v="0"/>
    <s v="Small Box"/>
    <x v="0"/>
    <d v="2014-05-19T00:00:00"/>
    <x v="122"/>
    <n v="4.8180000000000005"/>
    <n v="0.5869565217391306"/>
    <n v="0.08"/>
    <n v="0.38544000000000006"/>
    <n v="5.2034400000000005"/>
    <x v="0"/>
    <n v="161.30664000000002"/>
    <n v="0.09"/>
    <n v="14.5175976"/>
    <x v="96"/>
    <n v="153.04904240000002"/>
    <n v="0.38544"/>
  </r>
  <r>
    <x v="315"/>
    <x v="226"/>
    <n v="2014"/>
    <s v="GARY JAMES"/>
    <s v="8937 Lees Creek Ave. Westford, City Island,  NY 13488"/>
    <s v="New York"/>
    <x v="1"/>
    <x v="2"/>
    <x v="5"/>
    <x v="2"/>
    <x v="0"/>
    <s v="Small Box"/>
    <x v="0"/>
    <d v="2014-05-21T00:00:00"/>
    <x v="75"/>
    <n v="3.3880000000000003"/>
    <n v="0.58762886597938169"/>
    <n v="0.08"/>
    <n v="0.27104000000000006"/>
    <n v="3.6590400000000005"/>
    <x v="24"/>
    <n v="40.249440000000007"/>
    <n v="0.02"/>
    <n v="0.80498880000000017"/>
    <x v="59"/>
    <n v="40.484451200000009"/>
    <n v="0.27104000000000017"/>
  </r>
  <r>
    <x v="316"/>
    <x v="227"/>
    <n v="2014"/>
    <s v="WALTER WARD"/>
    <s v="9229 W. Church Street Buffalo, Kingsbridge,  NY 14217"/>
    <s v="New York"/>
    <x v="1"/>
    <x v="3"/>
    <x v="8"/>
    <x v="4"/>
    <x v="0"/>
    <s v="Small Pack"/>
    <x v="0"/>
    <d v="2014-05-23T00:00:00"/>
    <x v="88"/>
    <n v="14.278000000000002"/>
    <n v="1.5009633911368019"/>
    <n v="0.08"/>
    <n v="1.1422400000000001"/>
    <n v="15.420240000000003"/>
    <x v="29"/>
    <n v="339.24528000000009"/>
    <n v="0.05"/>
    <n v="16.962264000000005"/>
    <x v="68"/>
    <n v="325.47301600000009"/>
    <n v="1.142240000000001"/>
  </r>
  <r>
    <x v="317"/>
    <x v="228"/>
    <n v="2014"/>
    <s v="BILLY DIXON"/>
    <s v="48 Clarity Street Nason, New City,  IL 62866"/>
    <s v="Chicago"/>
    <x v="0"/>
    <x v="2"/>
    <x v="1"/>
    <x v="2"/>
    <x v="2"/>
    <s v="Small Pack"/>
    <x v="1"/>
    <d v="2014-05-25T00:00:00"/>
    <x v="17"/>
    <n v="13.442000000000002"/>
    <n v="1.2218181818181819"/>
    <n v="0.08"/>
    <n v="1.0753600000000001"/>
    <n v="14.517360000000004"/>
    <x v="11"/>
    <n v="290.34720000000004"/>
    <n v="0.05"/>
    <n v="14.517360000000004"/>
    <x v="16"/>
    <n v="278.72984000000002"/>
    <n v="1.0753600000000016"/>
  </r>
  <r>
    <x v="318"/>
    <x v="228"/>
    <n v="2014"/>
    <s v="ADAM HENDERSON"/>
    <s v="1 Lantern Lane Alexandria Bay, Port Morris,  NY 13607"/>
    <s v="New York"/>
    <x v="1"/>
    <x v="1"/>
    <x v="8"/>
    <x v="3"/>
    <x v="0"/>
    <s v="Wrap Bag"/>
    <x v="1"/>
    <d v="2014-05-29T00:00:00"/>
    <x v="106"/>
    <n v="4.1580000000000004"/>
    <n v="0.63636363636363624"/>
    <n v="0.08"/>
    <n v="0.33264000000000005"/>
    <n v="4.4906400000000009"/>
    <x v="28"/>
    <n v="76.340880000000013"/>
    <n v="0.04"/>
    <n v="3.0536352000000004"/>
    <x v="85"/>
    <n v="74.047244800000016"/>
    <n v="0.33264000000000049"/>
  </r>
  <r>
    <x v="319"/>
    <x v="229"/>
    <n v="2014"/>
    <s v="TERRY GONZALES"/>
    <s v="401 South Trenton Drive New York, Fordham,  NY 10120"/>
    <s v="New York"/>
    <x v="1"/>
    <x v="3"/>
    <x v="4"/>
    <x v="3"/>
    <x v="1"/>
    <s v="Jumbo Drum"/>
    <x v="2"/>
    <d v="2014-06-03T00:00:00"/>
    <x v="69"/>
    <n v="494.98900000000003"/>
    <n v="0.61292519445141413"/>
    <n v="0.08"/>
    <n v="39.599120000000006"/>
    <n v="534.58812000000012"/>
    <x v="5"/>
    <n v="26194.817880000006"/>
    <n v="0.11"/>
    <n v="2881.4299668000008"/>
    <x v="56"/>
    <n v="23362.437913200003"/>
    <n v="39.599120000000084"/>
  </r>
  <r>
    <x v="320"/>
    <x v="230"/>
    <n v="2014"/>
    <s v="TODD KELLY"/>
    <s v="1 Berkshire St. Stella Niagara, Morris Heights,  NY 14144"/>
    <s v="New York"/>
    <x v="1"/>
    <x v="1"/>
    <x v="7"/>
    <x v="3"/>
    <x v="1"/>
    <s v="Small Box"/>
    <x v="0"/>
    <d v="2014-06-07T00:00:00"/>
    <x v="26"/>
    <n v="167.72800000000001"/>
    <n v="3.7620237351655206"/>
    <n v="0.08"/>
    <n v="13.418240000000001"/>
    <n v="181.14624000000003"/>
    <x v="40"/>
    <n v="9238.4582400000018"/>
    <n v="0.04"/>
    <n v="369.53832960000005"/>
    <x v="24"/>
    <n v="8872.969910400001"/>
    <n v="13.418240000000026"/>
  </r>
  <r>
    <x v="321"/>
    <x v="230"/>
    <n v="2014"/>
    <s v="NATHAN SIMMONS"/>
    <s v="56 SW. College Street White Heath, Armour Square,  IL 61884"/>
    <s v="Chicago"/>
    <x v="0"/>
    <x v="1"/>
    <x v="0"/>
    <x v="2"/>
    <x v="0"/>
    <s v="Small Pack"/>
    <x v="0"/>
    <d v="2014-06-03T00:00:00"/>
    <x v="28"/>
    <n v="13.167000000000002"/>
    <n v="1.4989561586638833"/>
    <n v="0.08"/>
    <n v="1.0533600000000001"/>
    <n v="14.220360000000003"/>
    <x v="49"/>
    <n v="682.5772800000002"/>
    <n v="0.08"/>
    <n v="54.606182400000016"/>
    <x v="25"/>
    <n v="633.83109760000025"/>
    <n v="1.0533600000000014"/>
  </r>
  <r>
    <x v="322"/>
    <x v="230"/>
    <n v="2014"/>
    <s v="BRADLEY WOOD"/>
    <s v="449 East High Drive Florida, Williamsbridge,  NY 10921"/>
    <s v="New York"/>
    <x v="1"/>
    <x v="1"/>
    <x v="6"/>
    <x v="0"/>
    <x v="0"/>
    <s v="Small Box"/>
    <x v="0"/>
    <d v="2014-06-03T00:00:00"/>
    <x v="33"/>
    <n v="24.618000000000002"/>
    <n v="0.61239193083573473"/>
    <n v="0.08"/>
    <n v="1.9694400000000003"/>
    <n v="26.587440000000004"/>
    <x v="32"/>
    <n v="744.44832000000008"/>
    <n v="0.08"/>
    <n v="59.555865600000004"/>
    <x v="29"/>
    <n v="700.04245440000011"/>
    <n v="1.9694400000000023"/>
  </r>
  <r>
    <x v="323"/>
    <x v="231"/>
    <n v="2014"/>
    <s v="DONALD HANSEN"/>
    <s v="256 Annadale Avenue De Land, Irving Park,  IL 61839"/>
    <s v="Chicago"/>
    <x v="0"/>
    <x v="1"/>
    <x v="1"/>
    <x v="1"/>
    <x v="1"/>
    <s v="Medium Box"/>
    <x v="0"/>
    <d v="2014-06-09T00:00:00"/>
    <x v="22"/>
    <n v="23.088999999999999"/>
    <n v="1.3798185941043077"/>
    <n v="0.08"/>
    <n v="1.8471199999999999"/>
    <n v="24.936119999999999"/>
    <x v="39"/>
    <n v="299.23343999999997"/>
    <n v="0.01"/>
    <n v="2.9923343999999998"/>
    <x v="21"/>
    <n v="301.10110559999998"/>
    <n v="1.8471200000000003"/>
  </r>
  <r>
    <x v="324"/>
    <x v="232"/>
    <n v="2014"/>
    <s v="JACK THOMAS"/>
    <s v="7230 Flint Street Obernburg, East Tremont,  NY 12767"/>
    <s v="New York"/>
    <x v="1"/>
    <x v="1"/>
    <x v="12"/>
    <x v="4"/>
    <x v="0"/>
    <s v="Wrap Bag"/>
    <x v="0"/>
    <d v="2014-06-09T00:00:00"/>
    <x v="6"/>
    <n v="2.0020000000000002"/>
    <n v="0.66972477064220159"/>
    <n v="0.08"/>
    <n v="0.16016000000000002"/>
    <n v="2.1621600000000005"/>
    <x v="48"/>
    <n v="90.810720000000018"/>
    <n v="0.11"/>
    <n v="9.9891792000000024"/>
    <x v="8"/>
    <n v="81.871540800000005"/>
    <n v="0.1601600000000003"/>
  </r>
  <r>
    <x v="325"/>
    <x v="232"/>
    <n v="2014"/>
    <s v="RYAN WALKER"/>
    <s v="991 NW. Livingston Drive Meridian, Eastchester,  NY 13113"/>
    <s v="New York"/>
    <x v="1"/>
    <x v="3"/>
    <x v="7"/>
    <x v="0"/>
    <x v="0"/>
    <s v="Wrap Bag"/>
    <x v="0"/>
    <d v="2014-06-10T00:00:00"/>
    <x v="37"/>
    <n v="7.7880000000000011"/>
    <n v="0.88800000000000023"/>
    <n v="0.08"/>
    <n v="0.62304000000000015"/>
    <n v="8.4110400000000016"/>
    <x v="33"/>
    <n v="395.31888000000009"/>
    <n v="6.9999999999999993E-2"/>
    <n v="27.672321600000004"/>
    <x v="33"/>
    <n v="370.04655840000009"/>
    <n v="0.62304000000000048"/>
  </r>
  <r>
    <x v="326"/>
    <x v="233"/>
    <n v="2014"/>
    <s v="ADAM BROOKS"/>
    <s v="3 Oak Valley Ave. Cold Spring, High  Bridge,  NY 10516"/>
    <s v="New York"/>
    <x v="1"/>
    <x v="2"/>
    <x v="4"/>
    <x v="0"/>
    <x v="0"/>
    <s v="Small Box"/>
    <x v="0"/>
    <d v="2014-06-10T00:00:00"/>
    <x v="51"/>
    <n v="457.46800000000002"/>
    <n v="1.3255605882681876"/>
    <n v="0.08"/>
    <n v="36.597439999999999"/>
    <n v="494.06544000000002"/>
    <x v="47"/>
    <n v="22232.944800000001"/>
    <n v="0.08"/>
    <n v="1778.6355840000001"/>
    <x v="41"/>
    <n v="20465.729216"/>
    <n v="36.597440000000006"/>
  </r>
  <r>
    <x v="327"/>
    <x v="233"/>
    <n v="2014"/>
    <s v="MICHAEL MURRAY"/>
    <s v="992 Creekside St. Amsterdam, Mott Haven,  NY 12010"/>
    <s v="New York"/>
    <x v="1"/>
    <x v="3"/>
    <x v="10"/>
    <x v="4"/>
    <x v="1"/>
    <s v="Small Box"/>
    <x v="0"/>
    <d v="2014-06-10T00:00:00"/>
    <x v="42"/>
    <n v="331.06700000000006"/>
    <n v="0.92313099041533575"/>
    <n v="0.08"/>
    <n v="26.485360000000007"/>
    <n v="357.55236000000008"/>
    <x v="2"/>
    <n v="2860.4188800000006"/>
    <n v="0.05"/>
    <n v="143.02094400000004"/>
    <x v="28"/>
    <n v="2724.6279360000008"/>
    <n v="26.485360000000014"/>
  </r>
  <r>
    <x v="328"/>
    <x v="234"/>
    <n v="2014"/>
    <s v="FRED FLORES"/>
    <s v="9 West Gates Lane Horseheads, Port Morris,  NY 14845"/>
    <s v="New York"/>
    <x v="1"/>
    <x v="1"/>
    <x v="5"/>
    <x v="2"/>
    <x v="0"/>
    <s v="Small Box"/>
    <x v="0"/>
    <d v="2014-06-12T00:00:00"/>
    <x v="45"/>
    <n v="21.978000000000002"/>
    <n v="0.61259079903147695"/>
    <n v="0.08"/>
    <n v="1.7582400000000002"/>
    <n v="23.736240000000002"/>
    <x v="39"/>
    <n v="284.83488"/>
    <n v="0.11"/>
    <n v="31.331836800000001"/>
    <x v="36"/>
    <n v="259.32304320000003"/>
    <n v="1.7582400000000007"/>
  </r>
  <r>
    <x v="329"/>
    <x v="235"/>
    <n v="2014"/>
    <s v="HERMAN ORTIZ"/>
    <s v="52 Vine St. Jamaica, Wakefield,  NY 11436"/>
    <s v="New York"/>
    <x v="1"/>
    <x v="2"/>
    <x v="12"/>
    <x v="2"/>
    <x v="1"/>
    <s v="Jumbo Drum"/>
    <x v="2"/>
    <d v="2014-06-13T00:00:00"/>
    <x v="69"/>
    <n v="494.98900000000003"/>
    <n v="0.61292519445141413"/>
    <n v="0.08"/>
    <n v="39.599120000000006"/>
    <n v="534.58812000000012"/>
    <x v="16"/>
    <n v="3742.1168400000006"/>
    <n v="0.02"/>
    <n v="74.842336800000012"/>
    <x v="56"/>
    <n v="3716.3245032000009"/>
    <n v="39.599120000000084"/>
  </r>
  <r>
    <x v="330"/>
    <x v="236"/>
    <n v="2014"/>
    <s v="CLAUDE MATTHEWS"/>
    <s v="991 Bloomfield Drive Lostant, Avondale,  IL 61334"/>
    <s v="Chicago"/>
    <x v="0"/>
    <x v="1"/>
    <x v="1"/>
    <x v="4"/>
    <x v="0"/>
    <s v="Small Box"/>
    <x v="1"/>
    <d v="2014-06-15T00:00:00"/>
    <x v="79"/>
    <n v="3.9380000000000006"/>
    <n v="0.58407079646017734"/>
    <n v="0.08"/>
    <n v="0.31504000000000004"/>
    <n v="4.2530400000000013"/>
    <x v="42"/>
    <n v="195.63984000000005"/>
    <n v="6.9999999999999993E-2"/>
    <n v="13.694788800000001"/>
    <x v="62"/>
    <n v="187.46505120000006"/>
    <n v="0.31504000000000065"/>
  </r>
  <r>
    <x v="331"/>
    <x v="237"/>
    <n v="2014"/>
    <s v="RICK BENNETT"/>
    <s v="860 Mayflower Ave. Auburn, Fieldston,  NY 13022"/>
    <s v="New York"/>
    <x v="1"/>
    <x v="3"/>
    <x v="11"/>
    <x v="0"/>
    <x v="2"/>
    <s v="Small Pack"/>
    <x v="0"/>
    <d v="2014-06-14T00:00:00"/>
    <x v="102"/>
    <n v="20.515000000000001"/>
    <n v="0.63884007029876955"/>
    <n v="0.08"/>
    <n v="1.6412"/>
    <n v="22.156200000000002"/>
    <x v="11"/>
    <n v="443.12400000000002"/>
    <n v="0.11"/>
    <n v="48.743640000000006"/>
    <x v="80"/>
    <n v="398.20035999999999"/>
    <n v="1.6412000000000013"/>
  </r>
  <r>
    <x v="332"/>
    <x v="238"/>
    <n v="2014"/>
    <s v="MELVIN RAMIREZ"/>
    <s v="71 Coffee Ave. Binghamton, Pelham Parkway,  NY 13903"/>
    <s v="New York"/>
    <x v="1"/>
    <x v="1"/>
    <x v="8"/>
    <x v="3"/>
    <x v="0"/>
    <s v="Small Box"/>
    <x v="1"/>
    <d v="2014-06-27T00:00:00"/>
    <x v="52"/>
    <n v="34.078000000000003"/>
    <n v="0.56227937468482114"/>
    <n v="0.08"/>
    <n v="2.7262400000000002"/>
    <n v="36.804240000000007"/>
    <x v="49"/>
    <n v="1766.6035200000003"/>
    <n v="0.05"/>
    <n v="88.330176000000023"/>
    <x v="42"/>
    <n v="1697.8333440000004"/>
    <n v="2.7262400000000042"/>
  </r>
  <r>
    <x v="333"/>
    <x v="239"/>
    <n v="2014"/>
    <s v="PATRICK EVANS"/>
    <s v="7850 Hamilton St. White Plains, City Island,  NY 10603"/>
    <s v="New York"/>
    <x v="1"/>
    <x v="0"/>
    <x v="6"/>
    <x v="3"/>
    <x v="0"/>
    <s v="Small Box"/>
    <x v="0"/>
    <d v="2014-06-26T00:00:00"/>
    <x v="0"/>
    <n v="6.2480000000000002"/>
    <n v="0.61363636363636354"/>
    <n v="0.08"/>
    <n v="0.49984000000000001"/>
    <n v="6.7478400000000009"/>
    <x v="6"/>
    <n v="229.42656000000002"/>
    <n v="0.11"/>
    <n v="25.236921600000002"/>
    <x v="11"/>
    <n v="205.62963840000003"/>
    <n v="0.49984000000000073"/>
  </r>
  <r>
    <x v="334"/>
    <x v="240"/>
    <n v="2014"/>
    <s v="VINCENT MARTIN"/>
    <s v="165 Kent St. Denmark, Williamsbridge,  NY 13631"/>
    <s v="New York"/>
    <x v="1"/>
    <x v="0"/>
    <x v="8"/>
    <x v="2"/>
    <x v="0"/>
    <s v="Small Box"/>
    <x v="0"/>
    <d v="2014-06-23T00:00:00"/>
    <x v="39"/>
    <n v="2.0680000000000001"/>
    <n v="0.59322033898305082"/>
    <n v="0.08"/>
    <n v="0.16544"/>
    <n v="2.2334400000000003"/>
    <x v="23"/>
    <n v="46.902240000000006"/>
    <n v="0.08"/>
    <n v="3.7521792000000005"/>
    <x v="12"/>
    <n v="44.690060800000005"/>
    <n v="0.16544000000000025"/>
  </r>
  <r>
    <x v="335"/>
    <x v="241"/>
    <n v="2014"/>
    <s v="JIMMY HARRIS"/>
    <s v="7553 Sycamore St. New York, Port Morris,  NY 10168"/>
    <s v="New York"/>
    <x v="1"/>
    <x v="1"/>
    <x v="5"/>
    <x v="0"/>
    <x v="0"/>
    <s v="Wrap Bag"/>
    <x v="0"/>
    <d v="2014-06-23T00:00:00"/>
    <x v="2"/>
    <n v="4.0810000000000004"/>
    <n v="0.53941908713692943"/>
    <n v="0.08"/>
    <n v="0.32648000000000005"/>
    <n v="4.4074800000000005"/>
    <x v="27"/>
    <n v="180.70668000000003"/>
    <n v="6.9999999999999993E-2"/>
    <n v="12.649467600000001"/>
    <x v="2"/>
    <n v="170.03721240000002"/>
    <n v="0.3264800000000001"/>
  </r>
  <r>
    <x v="336"/>
    <x v="241"/>
    <n v="2014"/>
    <s v="FRANKLIN AGUILAR"/>
    <s v="298 North Bury Rd. Rochester, West Farms,  NY 14651"/>
    <s v="New York"/>
    <x v="1"/>
    <x v="3"/>
    <x v="2"/>
    <x v="1"/>
    <x v="0"/>
    <s v="Wrap Bag"/>
    <x v="0"/>
    <d v="2014-06-23T00:00:00"/>
    <x v="123"/>
    <n v="3.4540000000000006"/>
    <n v="0.67021276595744705"/>
    <n v="0.08"/>
    <n v="0.27632000000000007"/>
    <n v="3.7303200000000007"/>
    <x v="6"/>
    <n v="126.83088000000002"/>
    <n v="0.04"/>
    <n v="5.0732352000000009"/>
    <x v="97"/>
    <n v="122.94764480000002"/>
    <n v="0.27632000000000012"/>
  </r>
  <r>
    <x v="337"/>
    <x v="242"/>
    <n v="2014"/>
    <s v="BRENT MARTIN"/>
    <s v="84 Jade St. Rio, Hermosa,  IL 61472"/>
    <s v="Chicago"/>
    <x v="0"/>
    <x v="2"/>
    <x v="1"/>
    <x v="2"/>
    <x v="0"/>
    <s v="Wrap Bag"/>
    <x v="0"/>
    <d v="2014-06-26T00:00:00"/>
    <x v="34"/>
    <n v="40.204999999999998"/>
    <n v="0.695269016697588"/>
    <n v="0.08"/>
    <n v="3.2164000000000001"/>
    <n v="43.421399999999998"/>
    <x v="9"/>
    <n v="2171.0699999999997"/>
    <n v="0.08"/>
    <n v="173.68559999999999"/>
    <x v="30"/>
    <n v="2011.3243999999997"/>
    <n v="3.2164000000000001"/>
  </r>
  <r>
    <x v="338"/>
    <x v="242"/>
    <n v="2014"/>
    <s v="COREY GOMEZ"/>
    <s v="74 Harvey Court Truxton, Fieldston,  NY 13158"/>
    <s v="New York"/>
    <x v="1"/>
    <x v="2"/>
    <x v="11"/>
    <x v="4"/>
    <x v="1"/>
    <s v="Small Pack"/>
    <x v="0"/>
    <d v="2014-06-26T00:00:00"/>
    <x v="49"/>
    <n v="38.951000000000001"/>
    <n v="0.75470763131813678"/>
    <n v="0.08"/>
    <n v="3.1160800000000002"/>
    <n v="42.067080000000004"/>
    <x v="44"/>
    <n v="967.54284000000007"/>
    <n v="0.02"/>
    <n v="19.350856800000003"/>
    <x v="39"/>
    <n v="950.23198320000006"/>
    <n v="3.1160800000000037"/>
  </r>
  <r>
    <x v="339"/>
    <x v="242"/>
    <n v="2014"/>
    <s v="DUANE MORENO"/>
    <s v="9120 Windfall Street Yonkers, Riverdale,  NY 10710"/>
    <s v="New York"/>
    <x v="1"/>
    <x v="0"/>
    <x v="8"/>
    <x v="0"/>
    <x v="0"/>
    <s v="Small Box"/>
    <x v="0"/>
    <d v="2014-06-26T00:00:00"/>
    <x v="7"/>
    <n v="179.22300000000001"/>
    <n v="0.63929972834289162"/>
    <n v="0.08"/>
    <n v="14.337840000000002"/>
    <n v="193.56084000000001"/>
    <x v="13"/>
    <n v="3484.0951200000004"/>
    <n v="0.11"/>
    <n v="383.25046320000007"/>
    <x v="7"/>
    <n v="3120.8846568000004"/>
    <n v="14.33784"/>
  </r>
  <r>
    <x v="340"/>
    <x v="243"/>
    <n v="2014"/>
    <s v="ELMER FERGUSON"/>
    <s v="7257 Cactus St. Avon, Marble Hill,  NY 14414"/>
    <s v="New York"/>
    <x v="1"/>
    <x v="1"/>
    <x v="12"/>
    <x v="4"/>
    <x v="2"/>
    <s v="Large Box"/>
    <x v="1"/>
    <d v="2014-06-29T00:00:00"/>
    <x v="87"/>
    <n v="150.678"/>
    <n v="1.4391025641025639"/>
    <n v="0.08"/>
    <n v="12.05424"/>
    <n v="162.73224000000002"/>
    <x v="3"/>
    <n v="3091.9125600000002"/>
    <n v="0.01"/>
    <n v="30.919125600000005"/>
    <x v="65"/>
    <n v="3085.5334344000003"/>
    <n v="12.054240000000021"/>
  </r>
  <r>
    <x v="341"/>
    <x v="243"/>
    <n v="2014"/>
    <s v="JONATHAN WASHINGTON"/>
    <s v="454 Devonshire Road Jewett, Edgewater,  IL 62436"/>
    <s v="Chicago"/>
    <x v="0"/>
    <x v="2"/>
    <x v="12"/>
    <x v="2"/>
    <x v="0"/>
    <s v="Small Box"/>
    <x v="1"/>
    <d v="2014-06-29T00:00:00"/>
    <x v="104"/>
    <n v="5.4010000000000007"/>
    <n v="0.56369426751592344"/>
    <n v="0.08"/>
    <n v="0.43208000000000008"/>
    <n v="5.8330800000000007"/>
    <x v="19"/>
    <n v="151.66008000000002"/>
    <n v="0.02"/>
    <n v="3.0332016000000004"/>
    <x v="23"/>
    <n v="149.17687840000002"/>
    <n v="0.43208000000000002"/>
  </r>
  <r>
    <x v="342"/>
    <x v="244"/>
    <n v="2014"/>
    <s v="HARVEY ROSE"/>
    <s v="783 Wintergreen Ave. New York Mills, Fieldston,  NY 13417"/>
    <s v="New York"/>
    <x v="1"/>
    <x v="0"/>
    <x v="5"/>
    <x v="2"/>
    <x v="0"/>
    <s v="Small Box"/>
    <x v="0"/>
    <d v="2014-06-28T00:00:00"/>
    <x v="77"/>
    <n v="3.1680000000000001"/>
    <n v="0.56521739130434756"/>
    <n v="0.08"/>
    <n v="0.25344"/>
    <n v="3.4214400000000005"/>
    <x v="8"/>
    <n v="34.214400000000005"/>
    <n v="0.08"/>
    <n v="2.7371520000000005"/>
    <x v="59"/>
    <n v="32.517248000000002"/>
    <n v="0.25344000000000033"/>
  </r>
  <r>
    <x v="343"/>
    <x v="245"/>
    <n v="2014"/>
    <s v="BRYAN WILSON"/>
    <s v="7502 Jade Avenue Davenport Center, University Heights,  NY 13751"/>
    <s v="New York"/>
    <x v="1"/>
    <x v="3"/>
    <x v="11"/>
    <x v="4"/>
    <x v="0"/>
    <s v="Small Pack"/>
    <x v="0"/>
    <d v="2014-06-30T00:00:00"/>
    <x v="98"/>
    <n v="45.067"/>
    <n v="1.4386904761904757"/>
    <n v="0.08"/>
    <n v="3.6053600000000001"/>
    <n v="48.672360000000005"/>
    <x v="5"/>
    <n v="2384.9456400000004"/>
    <n v="6.9999999999999993E-2"/>
    <n v="166.9461948"/>
    <x v="72"/>
    <n v="2227.0394452000005"/>
    <n v="3.6053600000000046"/>
  </r>
  <r>
    <x v="344"/>
    <x v="246"/>
    <n v="2014"/>
    <s v="SAMUEL LONG"/>
    <s v="116 North Primrose Road Kenilworth, Archer Heights,  IL 60043"/>
    <s v="Chicago"/>
    <x v="0"/>
    <x v="3"/>
    <x v="1"/>
    <x v="0"/>
    <x v="0"/>
    <s v="Small Pack"/>
    <x v="0"/>
    <d v="2014-07-03T00:00:00"/>
    <x v="80"/>
    <n v="3.927"/>
    <n v="1.4452054794520546"/>
    <n v="0.08"/>
    <n v="0.31415999999999999"/>
    <n v="4.2411600000000007"/>
    <x v="49"/>
    <n v="203.57568000000003"/>
    <n v="0.02"/>
    <n v="4.0715136000000012"/>
    <x v="63"/>
    <n v="203.72416640000003"/>
    <n v="0.31416000000000066"/>
  </r>
  <r>
    <x v="345"/>
    <x v="247"/>
    <n v="2014"/>
    <s v="LAWRENCE JACKSON"/>
    <s v="8522 East Mandarin St. Flushing, Fordham,  NY 11354"/>
    <s v="New York"/>
    <x v="1"/>
    <x v="0"/>
    <x v="8"/>
    <x v="4"/>
    <x v="0"/>
    <s v="Small Box"/>
    <x v="0"/>
    <d v="2014-07-05T00:00:00"/>
    <x v="96"/>
    <n v="8.0300000000000011"/>
    <n v="0.61147902869757176"/>
    <n v="0.08"/>
    <n v="0.64240000000000008"/>
    <n v="8.6724000000000014"/>
    <x v="12"/>
    <n v="450.96480000000008"/>
    <n v="0.03"/>
    <n v="13.528944000000003"/>
    <x v="74"/>
    <n v="445.20585600000004"/>
    <n v="0.6424000000000003"/>
  </r>
  <r>
    <x v="346"/>
    <x v="247"/>
    <n v="2014"/>
    <s v="LAWRENCE JACKSON"/>
    <s v="8522 East Mandarin St. Flushing, Fordham,  NY 11354"/>
    <s v="New York"/>
    <x v="1"/>
    <x v="0"/>
    <x v="8"/>
    <x v="4"/>
    <x v="0"/>
    <s v="Wrap Bag"/>
    <x v="0"/>
    <d v="2014-07-05T00:00:00"/>
    <x v="78"/>
    <n v="2.7170000000000005"/>
    <n v="0.6143790849673203"/>
    <n v="0.08"/>
    <n v="0.21736000000000005"/>
    <n v="2.9343600000000007"/>
    <x v="47"/>
    <n v="132.04620000000003"/>
    <n v="0.03"/>
    <n v="3.9613860000000005"/>
    <x v="98"/>
    <n v="129.15481400000002"/>
    <n v="0.21736000000000022"/>
  </r>
  <r>
    <x v="347"/>
    <x v="247"/>
    <n v="2014"/>
    <s v="JOSE SANDERS"/>
    <s v="8298 West Court Lawrenceville, East Tremont,  NY 12949"/>
    <s v="New York"/>
    <x v="1"/>
    <x v="1"/>
    <x v="5"/>
    <x v="2"/>
    <x v="0"/>
    <s v="Small Box"/>
    <x v="0"/>
    <d v="2014-07-04T00:00:00"/>
    <x v="24"/>
    <n v="2.871"/>
    <n v="0.64150943396226379"/>
    <n v="0.08"/>
    <n v="0.22968"/>
    <n v="3.1006800000000001"/>
    <x v="42"/>
    <n v="142.63128"/>
    <n v="9.9999999999999992E-2"/>
    <n v="14.263128"/>
    <x v="23"/>
    <n v="128.91815200000002"/>
    <n v="0.22968000000000011"/>
  </r>
  <r>
    <x v="348"/>
    <x v="247"/>
    <n v="2014"/>
    <s v="BRIAN GRANT"/>
    <s v="7121 Estate Ave. Marietta, Avalon Park,  IL 61459"/>
    <s v="Chicago"/>
    <x v="0"/>
    <x v="1"/>
    <x v="0"/>
    <x v="4"/>
    <x v="1"/>
    <s v="Small Box"/>
    <x v="0"/>
    <d v="2014-07-05T00:00:00"/>
    <x v="124"/>
    <n v="32.989000000000004"/>
    <n v="1.0401360544217688"/>
    <n v="0.08"/>
    <n v="2.6391200000000006"/>
    <n v="35.62812000000001"/>
    <x v="29"/>
    <n v="783.81864000000019"/>
    <n v="0.01"/>
    <n v="7.8381864000000023"/>
    <x v="18"/>
    <n v="781.5304536000001"/>
    <n v="2.6391200000000055"/>
  </r>
  <r>
    <x v="349"/>
    <x v="248"/>
    <n v="2014"/>
    <s v="CORY HOWARD"/>
    <s v="910 Meadowbrook Drive New York, Norwood,  NY 10020"/>
    <s v="New York"/>
    <x v="1"/>
    <x v="1"/>
    <x v="12"/>
    <x v="2"/>
    <x v="0"/>
    <s v="Small Box"/>
    <x v="0"/>
    <d v="2014-07-08T00:00:00"/>
    <x v="46"/>
    <n v="32.713999999999999"/>
    <n v="2.3340807174887885"/>
    <n v="0.08"/>
    <n v="2.6171199999999999"/>
    <n v="35.331119999999999"/>
    <x v="20"/>
    <n v="211.98671999999999"/>
    <n v="6.0000000000000005E-2"/>
    <n v="12.719203200000001"/>
    <x v="37"/>
    <n v="205.95751679999998"/>
    <n v="2.6171199999999999"/>
  </r>
  <r>
    <x v="350"/>
    <x v="249"/>
    <n v="2014"/>
    <s v="ERIC HANSEN"/>
    <s v="150 West Valley Farms Rd. Carrollton, Archer Heights,  IL 62016"/>
    <s v="Chicago"/>
    <x v="0"/>
    <x v="2"/>
    <x v="1"/>
    <x v="0"/>
    <x v="0"/>
    <s v="Wrap Bag"/>
    <x v="0"/>
    <d v="2014-07-11T00:00:00"/>
    <x v="57"/>
    <n v="5.6980000000000004"/>
    <n v="0.56024096385542177"/>
    <n v="0.08"/>
    <n v="0.45584000000000002"/>
    <n v="6.1538400000000006"/>
    <x v="47"/>
    <n v="276.92280000000005"/>
    <n v="0.04"/>
    <n v="11.076912000000002"/>
    <x v="47"/>
    <n v="267.93588800000003"/>
    <n v="0.45584000000000024"/>
  </r>
  <r>
    <x v="351"/>
    <x v="250"/>
    <n v="2014"/>
    <s v="ALBERT RAMIREZ"/>
    <s v="8072 Schoolhouse Street Rochester, Port Morris,  NY 14623"/>
    <s v="New York"/>
    <x v="1"/>
    <x v="2"/>
    <x v="3"/>
    <x v="1"/>
    <x v="0"/>
    <s v="Small Box"/>
    <x v="0"/>
    <d v="2014-07-13T00:00:00"/>
    <x v="77"/>
    <n v="3.1680000000000001"/>
    <n v="0.56521739130434756"/>
    <n v="0.08"/>
    <n v="0.25344"/>
    <n v="3.4214400000000005"/>
    <x v="5"/>
    <n v="167.65056000000001"/>
    <n v="0.04"/>
    <n v="6.706022400000001"/>
    <x v="99"/>
    <n v="166.32453760000001"/>
    <n v="0.25344000000000033"/>
  </r>
  <r>
    <x v="352"/>
    <x v="251"/>
    <n v="2014"/>
    <s v="MARK DANIELS"/>
    <s v="90 Pheasant Dr. Tallula, Riverdale,  IL 62688"/>
    <s v="Chicago"/>
    <x v="0"/>
    <x v="2"/>
    <x v="0"/>
    <x v="0"/>
    <x v="1"/>
    <s v="Small Box"/>
    <x v="0"/>
    <d v="2014-07-18T00:00:00"/>
    <x v="125"/>
    <n v="17.578000000000003"/>
    <n v="0.92298435619735253"/>
    <n v="0.08"/>
    <n v="1.4062400000000002"/>
    <n v="18.984240000000003"/>
    <x v="48"/>
    <n v="797.3380800000001"/>
    <n v="0.04"/>
    <n v="31.893523200000004"/>
    <x v="57"/>
    <n v="771.99455680000005"/>
    <n v="1.4062400000000004"/>
  </r>
  <r>
    <x v="353"/>
    <x v="252"/>
    <n v="2014"/>
    <s v="CHRIS DUNN"/>
    <s v="7560 Linda Court Port Ewen, High  Bridge,  NY 12466"/>
    <s v="New York"/>
    <x v="1"/>
    <x v="2"/>
    <x v="11"/>
    <x v="2"/>
    <x v="0"/>
    <s v="Small Box"/>
    <x v="0"/>
    <d v="2014-07-19T00:00:00"/>
    <x v="18"/>
    <n v="3.1240000000000001"/>
    <n v="0.56043956043956034"/>
    <n v="0.08"/>
    <n v="0.24992"/>
    <n v="3.3739200000000005"/>
    <x v="23"/>
    <n v="70.852320000000006"/>
    <n v="0.01"/>
    <n v="0.70852320000000002"/>
    <x v="100"/>
    <n v="75.633796799999999"/>
    <n v="0.24992000000000036"/>
  </r>
  <r>
    <x v="354"/>
    <x v="253"/>
    <n v="2014"/>
    <s v="CHARLIE HERRERA"/>
    <s v="6 Crystal Ave. Palatine, Belmont Cragin,  IL 60094"/>
    <s v="Chicago"/>
    <x v="0"/>
    <x v="1"/>
    <x v="1"/>
    <x v="4"/>
    <x v="1"/>
    <s v="Small Pack"/>
    <x v="0"/>
    <d v="2014-07-22T00:00:00"/>
    <x v="61"/>
    <n v="8.9320000000000004"/>
    <n v="3.3422459893048124"/>
    <n v="0.08"/>
    <n v="0.71456000000000008"/>
    <n v="9.6465600000000009"/>
    <x v="20"/>
    <n v="57.879360000000005"/>
    <n v="0.08"/>
    <n v="4.6303488000000002"/>
    <x v="27"/>
    <n v="56.129011200000008"/>
    <n v="0.71456000000000053"/>
  </r>
  <r>
    <x v="355"/>
    <x v="254"/>
    <n v="2014"/>
    <s v="GARY JAMES"/>
    <s v="8937 Lees Creek Ave. Westford, City Island,  NY 13488"/>
    <s v="New York"/>
    <x v="1"/>
    <x v="3"/>
    <x v="5"/>
    <x v="0"/>
    <x v="0"/>
    <s v="Small Box"/>
    <x v="0"/>
    <d v="2014-07-23T00:00:00"/>
    <x v="122"/>
    <n v="4.8180000000000005"/>
    <n v="0.5869565217391306"/>
    <n v="0.08"/>
    <n v="0.38544000000000006"/>
    <n v="5.2034400000000005"/>
    <x v="11"/>
    <n v="104.06880000000001"/>
    <n v="0.04"/>
    <n v="4.1627520000000002"/>
    <x v="96"/>
    <n v="106.16604800000002"/>
    <n v="0.38544"/>
  </r>
  <r>
    <x v="356"/>
    <x v="255"/>
    <n v="2014"/>
    <s v="NORMAN MORALES"/>
    <s v="9222 Love Drive Newburgh, Fieldston,  NY 12550"/>
    <s v="New York"/>
    <x v="1"/>
    <x v="2"/>
    <x v="5"/>
    <x v="3"/>
    <x v="0"/>
    <s v="Wrap Bag"/>
    <x v="0"/>
    <d v="2014-07-25T00:00:00"/>
    <x v="126"/>
    <n v="1.9910000000000003"/>
    <n v="0.96739130434782594"/>
    <n v="0.08"/>
    <n v="0.15928000000000003"/>
    <n v="2.1502800000000004"/>
    <x v="8"/>
    <n v="21.502800000000004"/>
    <n v="6.0000000000000005E-2"/>
    <n v="1.2901680000000004"/>
    <x v="101"/>
    <n v="21.822632000000002"/>
    <n v="0.15928000000000009"/>
  </r>
  <r>
    <x v="357"/>
    <x v="255"/>
    <n v="2014"/>
    <s v="NORMAN MORALES"/>
    <s v="9222 Love Drive Newburgh, Fieldston,  NY 12550"/>
    <s v="New York"/>
    <x v="1"/>
    <x v="2"/>
    <x v="5"/>
    <x v="3"/>
    <x v="0"/>
    <s v="Wrap Bag"/>
    <x v="0"/>
    <d v="2014-07-30T00:00:00"/>
    <x v="127"/>
    <n v="3.6080000000000001"/>
    <n v="0.72631578947368436"/>
    <n v="0.08"/>
    <n v="0.28864000000000001"/>
    <n v="3.8966400000000005"/>
    <x v="10"/>
    <n v="167.55552000000003"/>
    <n v="6.0000000000000005E-2"/>
    <n v="10.053331200000002"/>
    <x v="102"/>
    <n v="159.50218880000003"/>
    <n v="0.28864000000000045"/>
  </r>
  <r>
    <x v="358"/>
    <x v="255"/>
    <n v="2014"/>
    <s v="THOMAS ARNOLD"/>
    <s v="949 Riverside Road New York, Port Morris,  NY 10080"/>
    <s v="New York"/>
    <x v="1"/>
    <x v="1"/>
    <x v="2"/>
    <x v="2"/>
    <x v="0"/>
    <s v="Small Box"/>
    <x v="0"/>
    <d v="2014-07-24T00:00:00"/>
    <x v="77"/>
    <n v="3.1680000000000001"/>
    <n v="0.56521739130434756"/>
    <n v="0.08"/>
    <n v="0.25344"/>
    <n v="3.4214400000000005"/>
    <x v="39"/>
    <n v="41.057280000000006"/>
    <n v="0.02"/>
    <n v="0.82114560000000014"/>
    <x v="59"/>
    <n v="41.276134400000004"/>
    <n v="0.25344000000000033"/>
  </r>
  <r>
    <x v="359"/>
    <x v="256"/>
    <n v="2014"/>
    <s v="RAUL HICKS"/>
    <s v="121 Livingston St. New York, Eastchester,  NY 10117"/>
    <s v="New York"/>
    <x v="1"/>
    <x v="2"/>
    <x v="2"/>
    <x v="3"/>
    <x v="0"/>
    <s v="Small Box"/>
    <x v="0"/>
    <d v="2014-07-29T00:00:00"/>
    <x v="59"/>
    <n v="2.2880000000000003"/>
    <n v="0.56390977443609003"/>
    <n v="0.08"/>
    <n v="0.18304000000000004"/>
    <n v="2.4710400000000003"/>
    <x v="29"/>
    <n v="54.362880000000004"/>
    <n v="0.05"/>
    <n v="2.7181440000000006"/>
    <x v="12"/>
    <n v="53.184736000000001"/>
    <n v="0.18304000000000009"/>
  </r>
  <r>
    <x v="360"/>
    <x v="257"/>
    <n v="2014"/>
    <s v="HOWARD PHILLIPS"/>
    <s v="14 Merchant Avenue Georgetown, High  Bridge,  NY 13072"/>
    <s v="New York"/>
    <x v="1"/>
    <x v="3"/>
    <x v="13"/>
    <x v="1"/>
    <x v="0"/>
    <s v="Wrap Bag"/>
    <x v="1"/>
    <d v="2014-07-31T00:00:00"/>
    <x v="54"/>
    <n v="2.8820000000000006"/>
    <n v="0.63750000000000007"/>
    <n v="0.08"/>
    <n v="0.23056000000000004"/>
    <n v="3.1125600000000007"/>
    <x v="41"/>
    <n v="84.039120000000011"/>
    <n v="9.9999999999999992E-2"/>
    <n v="8.403912"/>
    <x v="44"/>
    <n v="76.485208"/>
    <n v="0.2305600000000001"/>
  </r>
  <r>
    <x v="361"/>
    <x v="258"/>
    <n v="2014"/>
    <s v="THOMAS MORALES"/>
    <s v="7046 Seacoast St. Fort Sheridan, Avondale,  IL 60037"/>
    <s v="Chicago"/>
    <x v="0"/>
    <x v="0"/>
    <x v="0"/>
    <x v="3"/>
    <x v="0"/>
    <s v="Small Box"/>
    <x v="0"/>
    <d v="2014-08-01T00:00:00"/>
    <x v="62"/>
    <n v="3.4650000000000003"/>
    <n v="0.59090909090909105"/>
    <n v="0.08"/>
    <n v="0.27720000000000006"/>
    <n v="3.7422000000000004"/>
    <x v="49"/>
    <n v="179.62560000000002"/>
    <n v="0.11"/>
    <n v="19.758816000000003"/>
    <x v="50"/>
    <n v="160.40678400000002"/>
    <n v="0.27720000000000011"/>
  </r>
  <r>
    <x v="362"/>
    <x v="259"/>
    <n v="2014"/>
    <s v="MARCUS GONZALEZ"/>
    <s v="851 Windmill Street New York, Fordham,  NY 10277"/>
    <s v="New York"/>
    <x v="1"/>
    <x v="0"/>
    <x v="6"/>
    <x v="3"/>
    <x v="1"/>
    <s v="Large Box"/>
    <x v="0"/>
    <d v="2014-08-09T00:00:00"/>
    <x v="108"/>
    <n v="659.98900000000003"/>
    <n v="0.58731712479166109"/>
    <n v="0.08"/>
    <n v="52.799120000000002"/>
    <n v="712.78812000000005"/>
    <x v="41"/>
    <n v="19245.27924"/>
    <n v="0.08"/>
    <n v="1539.6223391999999"/>
    <x v="65"/>
    <n v="17730.196900800001"/>
    <n v="52.799120000000016"/>
  </r>
  <r>
    <x v="363"/>
    <x v="259"/>
    <n v="2014"/>
    <s v="MARCUS GONZALEZ"/>
    <s v="851 Windmill Street New York, Fordham,  NY 10277"/>
    <s v="New York"/>
    <x v="1"/>
    <x v="0"/>
    <x v="6"/>
    <x v="3"/>
    <x v="0"/>
    <s v="Wrap Bag"/>
    <x v="0"/>
    <d v="2014-08-07T00:00:00"/>
    <x v="54"/>
    <n v="2.8820000000000006"/>
    <n v="0.63750000000000007"/>
    <n v="0.08"/>
    <n v="0.23056000000000004"/>
    <n v="3.1125600000000007"/>
    <x v="39"/>
    <n v="37.35072000000001"/>
    <n v="0.09"/>
    <n v="3.3615648000000009"/>
    <x v="44"/>
    <n v="34.839155200000008"/>
    <n v="0.2305600000000001"/>
  </r>
  <r>
    <x v="364"/>
    <x v="260"/>
    <n v="2014"/>
    <s v="DARRYL JOHNSTON"/>
    <s v="176 NW. Lilypad Ave. Canajoharie, Melrose,  NY 13317"/>
    <s v="New York"/>
    <x v="1"/>
    <x v="1"/>
    <x v="11"/>
    <x v="2"/>
    <x v="1"/>
    <s v="Medium Box"/>
    <x v="0"/>
    <d v="2014-08-04T00:00:00"/>
    <x v="22"/>
    <n v="23.088999999999999"/>
    <n v="1.3798185941043077"/>
    <n v="0.08"/>
    <n v="1.8471199999999999"/>
    <n v="24.936119999999999"/>
    <x v="24"/>
    <n v="274.29732000000001"/>
    <n v="0.09"/>
    <n v="24.6867588"/>
    <x v="21"/>
    <n v="254.47056120000002"/>
    <n v="1.8471200000000003"/>
  </r>
  <r>
    <x v="365"/>
    <x v="261"/>
    <n v="2014"/>
    <s v="PHILIP BROOKS"/>
    <s v="25 Lake Ave. Belleville, Ashburn,  IL 62221"/>
    <s v="Chicago"/>
    <x v="0"/>
    <x v="3"/>
    <x v="0"/>
    <x v="0"/>
    <x v="0"/>
    <s v="Small Box"/>
    <x v="0"/>
    <d v="2014-08-05T00:00:00"/>
    <x v="77"/>
    <n v="3.1680000000000001"/>
    <n v="0.56521739130434756"/>
    <n v="0.08"/>
    <n v="0.25344"/>
    <n v="3.4214400000000005"/>
    <x v="35"/>
    <n v="44.47872000000001"/>
    <n v="0.03"/>
    <n v="1.3343616000000003"/>
    <x v="99"/>
    <n v="48.524358400000011"/>
    <n v="0.25344000000000033"/>
  </r>
  <r>
    <x v="366"/>
    <x v="261"/>
    <n v="2014"/>
    <s v="JEFFREY PETERSON"/>
    <s v="7399 Pearl Ave. New Hartford, West Farms,  NY 13413"/>
    <s v="New York"/>
    <x v="1"/>
    <x v="3"/>
    <x v="5"/>
    <x v="0"/>
    <x v="0"/>
    <s v="Small Box"/>
    <x v="0"/>
    <d v="2014-08-06T00:00:00"/>
    <x v="33"/>
    <n v="24.618000000000002"/>
    <n v="0.61239193083573473"/>
    <n v="0.08"/>
    <n v="1.9694400000000003"/>
    <n v="26.587440000000004"/>
    <x v="31"/>
    <n v="957.1478400000002"/>
    <n v="0.02"/>
    <n v="19.142956800000004"/>
    <x v="29"/>
    <n v="953.1548832000002"/>
    <n v="1.9694400000000023"/>
  </r>
  <r>
    <x v="367"/>
    <x v="261"/>
    <n v="2014"/>
    <s v="JON STONE"/>
    <s v="93 Stillwater St. Maunie, Dunning,  IL 62861"/>
    <s v="Chicago"/>
    <x v="0"/>
    <x v="1"/>
    <x v="1"/>
    <x v="2"/>
    <x v="0"/>
    <s v="Small Box"/>
    <x v="0"/>
    <d v="2014-08-06T00:00:00"/>
    <x v="11"/>
    <n v="8.4039999999999999"/>
    <n v="0.5623721881390592"/>
    <n v="0.08"/>
    <n v="0.67232000000000003"/>
    <n v="9.0763200000000008"/>
    <x v="25"/>
    <n v="81.686880000000002"/>
    <n v="6.9999999999999993E-2"/>
    <n v="5.7180815999999997"/>
    <x v="11"/>
    <n v="77.408798399999995"/>
    <n v="0.67232000000000092"/>
  </r>
  <r>
    <x v="368"/>
    <x v="262"/>
    <n v="2014"/>
    <s v="ERIC MILLER"/>
    <s v="12 Manor St. Buffalo, Fieldston,  NY 14201"/>
    <s v="New York"/>
    <x v="1"/>
    <x v="1"/>
    <x v="13"/>
    <x v="2"/>
    <x v="0"/>
    <s v="Small Box"/>
    <x v="0"/>
    <d v="2014-08-09T00:00:00"/>
    <x v="83"/>
    <n v="6.3140000000000009"/>
    <n v="0.64"/>
    <n v="0.08"/>
    <n v="0.50512000000000012"/>
    <n v="6.8191200000000016"/>
    <x v="25"/>
    <n v="61.372080000000011"/>
    <n v="0.05"/>
    <n v="3.0686040000000006"/>
    <x v="66"/>
    <n v="63.363476000000013"/>
    <n v="0.50512000000000068"/>
  </r>
  <r>
    <x v="369"/>
    <x v="263"/>
    <n v="2014"/>
    <s v="BARRY PEREZ"/>
    <s v="53 Goldfield Lane Carrier Mills, Avondale,  IL 62917"/>
    <s v="Chicago"/>
    <x v="0"/>
    <x v="2"/>
    <x v="0"/>
    <x v="0"/>
    <x v="0"/>
    <s v="Wrap Bag"/>
    <x v="0"/>
    <d v="2014-08-12T00:00:00"/>
    <x v="6"/>
    <n v="2.8600000000000003"/>
    <n v="1.3853211009174309"/>
    <n v="0.08"/>
    <n v="0.22880000000000003"/>
    <n v="3.0888000000000004"/>
    <x v="47"/>
    <n v="138.99600000000001"/>
    <n v="6.9999999999999993E-2"/>
    <n v="9.7297200000000004"/>
    <x v="6"/>
    <n v="131.71627999999998"/>
    <n v="0.22880000000000011"/>
  </r>
  <r>
    <x v="370"/>
    <x v="264"/>
    <n v="2014"/>
    <s v="RAUL KNIGHT"/>
    <s v="844 Arrowhead Lane New Rochelle, University Heights,  NY 10805"/>
    <s v="New York"/>
    <x v="1"/>
    <x v="1"/>
    <x v="4"/>
    <x v="3"/>
    <x v="0"/>
    <s v="Small Box"/>
    <x v="0"/>
    <d v="2014-08-11T00:00:00"/>
    <x v="71"/>
    <n v="6.5780000000000012"/>
    <n v="0.63835616438356169"/>
    <n v="0.08"/>
    <n v="0.52624000000000015"/>
    <n v="7.1042400000000017"/>
    <x v="6"/>
    <n v="241.54416000000006"/>
    <n v="0.11"/>
    <n v="26.569857600000006"/>
    <x v="12"/>
    <n v="216.51430240000005"/>
    <n v="0.52624000000000049"/>
  </r>
  <r>
    <x v="371"/>
    <x v="265"/>
    <n v="2014"/>
    <s v="FRANKLIN CONTRERAS"/>
    <s v="595 West Fulton Ave. Lancaster, Riverdale,  NY 14086"/>
    <s v="New York"/>
    <x v="1"/>
    <x v="3"/>
    <x v="7"/>
    <x v="1"/>
    <x v="0"/>
    <s v="Wrap Bag"/>
    <x v="0"/>
    <d v="2014-08-14T00:00:00"/>
    <x v="57"/>
    <n v="5.6980000000000004"/>
    <n v="0.56024096385542177"/>
    <n v="0.08"/>
    <n v="0.45584000000000002"/>
    <n v="6.1538400000000006"/>
    <x v="3"/>
    <n v="116.92296000000002"/>
    <n v="0.03"/>
    <n v="3.5076888000000004"/>
    <x v="47"/>
    <n v="115.50527120000002"/>
    <n v="0.45584000000000024"/>
  </r>
  <r>
    <x v="372"/>
    <x v="266"/>
    <n v="2014"/>
    <s v="BILL JORDAN"/>
    <s v="800 East Ave. New York, Fordham,  NY 10150"/>
    <s v="New York"/>
    <x v="1"/>
    <x v="1"/>
    <x v="10"/>
    <x v="1"/>
    <x v="0"/>
    <s v="Wrap Bag"/>
    <x v="0"/>
    <d v="2014-08-17T00:00:00"/>
    <x v="68"/>
    <n v="1.3860000000000001"/>
    <n v="4.25"/>
    <n v="0.08"/>
    <n v="0.11088000000000001"/>
    <n v="1.4968800000000002"/>
    <x v="30"/>
    <n v="5.9875200000000008"/>
    <n v="6.9999999999999993E-2"/>
    <n v="0.41912640000000001"/>
    <x v="4"/>
    <n v="6.3183936000000012"/>
    <n v="0.11088000000000009"/>
  </r>
  <r>
    <x v="373"/>
    <x v="266"/>
    <n v="2014"/>
    <s v="THOMAS STEPHENS"/>
    <s v="9938 Brown St. Albion, Hermosa,  IL 62806"/>
    <s v="Chicago"/>
    <x v="0"/>
    <x v="3"/>
    <x v="1"/>
    <x v="1"/>
    <x v="0"/>
    <s v="Wrap Bag"/>
    <x v="0"/>
    <d v="2014-08-19T00:00:00"/>
    <x v="34"/>
    <n v="40.204999999999998"/>
    <n v="0.695269016697588"/>
    <n v="0.08"/>
    <n v="3.2164000000000001"/>
    <n v="43.421399999999998"/>
    <x v="19"/>
    <n v="1128.9564"/>
    <n v="0.08"/>
    <n v="90.316512000000003"/>
    <x v="30"/>
    <n v="1052.579888"/>
    <n v="3.2164000000000001"/>
  </r>
  <r>
    <x v="374"/>
    <x v="266"/>
    <n v="2014"/>
    <s v="BERNARD LONG"/>
    <s v="8 N. Lotus Court Bowen, Edgewater,  IL 62316"/>
    <s v="Chicago"/>
    <x v="0"/>
    <x v="1"/>
    <x v="1"/>
    <x v="2"/>
    <x v="0"/>
    <s v="Wrap Bag"/>
    <x v="0"/>
    <d v="2014-08-18T00:00:00"/>
    <x v="37"/>
    <n v="7.7880000000000011"/>
    <n v="0.88800000000000023"/>
    <n v="0.08"/>
    <n v="0.62304000000000015"/>
    <n v="8.4110400000000016"/>
    <x v="5"/>
    <n v="412.14096000000006"/>
    <n v="0.11"/>
    <n v="45.335505600000005"/>
    <x v="33"/>
    <n v="369.20545440000001"/>
    <n v="0.62304000000000048"/>
  </r>
  <r>
    <x v="375"/>
    <x v="266"/>
    <n v="2014"/>
    <s v="HERMAN COOK"/>
    <s v="8385 Mulberry Drive Alto Pass, Albany Park,  IL 62905"/>
    <s v="Chicago"/>
    <x v="0"/>
    <x v="2"/>
    <x v="0"/>
    <x v="0"/>
    <x v="0"/>
    <s v="Wrap Bag"/>
    <x v="1"/>
    <d v="2014-08-18T00:00:00"/>
    <x v="53"/>
    <n v="5.2359999999999998"/>
    <n v="0.64137931034482754"/>
    <n v="0.08"/>
    <n v="0.41887999999999997"/>
    <n v="5.6548800000000004"/>
    <x v="35"/>
    <n v="73.513440000000003"/>
    <n v="0.09"/>
    <n v="6.6162096000000004"/>
    <x v="43"/>
    <n v="67.827230400000005"/>
    <n v="0.41888000000000059"/>
  </r>
  <r>
    <x v="376"/>
    <x v="267"/>
    <n v="2014"/>
    <s v="BRADLEY HANSEN"/>
    <s v="7775 Kent Dr. Arkville, Fordham,  NY 12406"/>
    <s v="New York"/>
    <x v="1"/>
    <x v="0"/>
    <x v="7"/>
    <x v="3"/>
    <x v="1"/>
    <s v="Small Box"/>
    <x v="0"/>
    <d v="2014-08-24T00:00:00"/>
    <x v="25"/>
    <n v="21.978000000000002"/>
    <n v="2.126760563380282"/>
    <n v="0.08"/>
    <n v="1.7582400000000002"/>
    <n v="23.736240000000002"/>
    <x v="16"/>
    <n v="166.15368000000001"/>
    <n v="9.9999999999999992E-2"/>
    <n v="16.615368"/>
    <x v="24"/>
    <n v="153.58831200000003"/>
    <n v="1.7582400000000007"/>
  </r>
  <r>
    <x v="377"/>
    <x v="268"/>
    <n v="2014"/>
    <s v="CRAIG STEPHENS"/>
    <s v="8650 Middle River Court Albany, Pelham Parkway,  NY 12226"/>
    <s v="New York"/>
    <x v="1"/>
    <x v="0"/>
    <x v="5"/>
    <x v="4"/>
    <x v="0"/>
    <s v="Small Box"/>
    <x v="0"/>
    <d v="2014-08-28T00:00:00"/>
    <x v="128"/>
    <n v="10.318000000000001"/>
    <n v="1.3275434243176178"/>
    <n v="0.08"/>
    <n v="0.82544000000000017"/>
    <n v="11.143440000000002"/>
    <x v="3"/>
    <n v="211.72536000000002"/>
    <n v="9.9999999999999992E-2"/>
    <n v="21.172536000000001"/>
    <x v="103"/>
    <n v="197.88282400000003"/>
    <n v="0.8254400000000004"/>
  </r>
  <r>
    <x v="378"/>
    <x v="269"/>
    <n v="2014"/>
    <s v="CLAUDE MATTHEWS"/>
    <s v="991 Bloomfield Drive Lostant, Avondale,  IL 61334"/>
    <s v="Chicago"/>
    <x v="0"/>
    <x v="1"/>
    <x v="1"/>
    <x v="0"/>
    <x v="2"/>
    <s v="Small Pack"/>
    <x v="0"/>
    <d v="2014-09-01T00:00:00"/>
    <x v="17"/>
    <n v="13.442000000000002"/>
    <n v="1.2218181818181819"/>
    <n v="0.08"/>
    <n v="1.0753600000000001"/>
    <n v="14.517360000000004"/>
    <x v="18"/>
    <n v="566.17704000000015"/>
    <n v="9.9999999999999992E-2"/>
    <n v="56.61770400000001"/>
    <x v="16"/>
    <n v="512.45933600000012"/>
    <n v="1.0753600000000016"/>
  </r>
  <r>
    <x v="379"/>
    <x v="269"/>
    <n v="2014"/>
    <s v="DAVID CUNNINGHAM"/>
    <s v="9179 Cardinal Lane Cobleskill, University Heights,  NY 12043"/>
    <s v="New York"/>
    <x v="1"/>
    <x v="0"/>
    <x v="7"/>
    <x v="0"/>
    <x v="0"/>
    <s v="Wrap Bag"/>
    <x v="0"/>
    <d v="2014-09-01T00:00:00"/>
    <x v="56"/>
    <n v="21.824000000000002"/>
    <n v="0.78577857785778593"/>
    <n v="0.08"/>
    <n v="1.7459200000000001"/>
    <n v="23.569920000000003"/>
    <x v="45"/>
    <n v="707.09760000000006"/>
    <n v="6.9999999999999993E-2"/>
    <n v="49.496831999999998"/>
    <x v="46"/>
    <n v="661.75076799999999"/>
    <n v="1.7459200000000017"/>
  </r>
  <r>
    <x v="380"/>
    <x v="270"/>
    <n v="2014"/>
    <s v="JESSIE MENDOZA"/>
    <s v="861 North Fortune Street Minoa, Melrose,  NY 13116"/>
    <s v="New York"/>
    <x v="1"/>
    <x v="1"/>
    <x v="7"/>
    <x v="2"/>
    <x v="1"/>
    <s v="Small Box"/>
    <x v="0"/>
    <d v="2014-08-31T00:00:00"/>
    <x v="27"/>
    <n v="17.578000000000003"/>
    <n v="0.58689175769612711"/>
    <n v="0.08"/>
    <n v="1.4062400000000002"/>
    <n v="18.984240000000003"/>
    <x v="49"/>
    <n v="911.24352000000022"/>
    <n v="0.03"/>
    <n v="27.337305600000004"/>
    <x v="24"/>
    <n v="887.95621440000014"/>
    <n v="1.4062400000000004"/>
  </r>
  <r>
    <x v="381"/>
    <x v="271"/>
    <n v="2014"/>
    <s v="RONNIE PETERS"/>
    <s v="6 E. Leatherwood Ave. Coello, Armour Square,  IL 62825"/>
    <s v="Chicago"/>
    <x v="0"/>
    <x v="0"/>
    <x v="1"/>
    <x v="4"/>
    <x v="0"/>
    <s v="Wrap Bag"/>
    <x v="1"/>
    <d v="2014-09-02T00:00:00"/>
    <x v="54"/>
    <n v="2.8820000000000006"/>
    <n v="0.63750000000000007"/>
    <n v="0.08"/>
    <n v="0.23056000000000004"/>
    <n v="3.1125600000000007"/>
    <x v="33"/>
    <n v="146.29032000000004"/>
    <n v="0.02"/>
    <n v="2.9258064000000008"/>
    <x v="44"/>
    <n v="144.21451360000003"/>
    <n v="0.2305600000000001"/>
  </r>
  <r>
    <x v="382"/>
    <x v="272"/>
    <n v="2014"/>
    <s v="ALLEN KELLEY"/>
    <s v="275 South Rd. Brussels, Irving Park,  IL 62013"/>
    <s v="Chicago"/>
    <x v="0"/>
    <x v="1"/>
    <x v="0"/>
    <x v="0"/>
    <x v="1"/>
    <s v="Jumbo Drum"/>
    <x v="2"/>
    <d v="2014-09-02T00:00:00"/>
    <x v="69"/>
    <n v="494.98900000000003"/>
    <n v="0.61292519445141413"/>
    <n v="0.08"/>
    <n v="39.599120000000006"/>
    <n v="534.58812000000012"/>
    <x v="28"/>
    <n v="9087.9980400000022"/>
    <n v="0.05"/>
    <n v="454.39990200000011"/>
    <x v="56"/>
    <n v="8682.6481380000005"/>
    <n v="39.599120000000084"/>
  </r>
  <r>
    <x v="383"/>
    <x v="272"/>
    <n v="2014"/>
    <s v="ALLEN KELLEY"/>
    <s v="275 South Rd. Brussels, Irving Park,  IL 62013"/>
    <s v="Chicago"/>
    <x v="0"/>
    <x v="1"/>
    <x v="0"/>
    <x v="0"/>
    <x v="0"/>
    <s v="Wrap Bag"/>
    <x v="0"/>
    <d v="2014-09-03T00:00:00"/>
    <x v="21"/>
    <n v="4.4000000000000004"/>
    <n v="0.58730158730158732"/>
    <n v="0.08"/>
    <n v="0.35200000000000004"/>
    <n v="4.7520000000000007"/>
    <x v="34"/>
    <n v="76.032000000000011"/>
    <n v="6.9999999999999993E-2"/>
    <n v="5.3222399999999999"/>
    <x v="20"/>
    <n v="72.059760000000011"/>
    <n v="0.35200000000000031"/>
  </r>
  <r>
    <x v="384"/>
    <x v="272"/>
    <n v="2014"/>
    <s v="ROGER PALMER"/>
    <s v="704 E. Sycamore Ave. West Eaton, Norwood,  NY 13484"/>
    <s v="New York"/>
    <x v="1"/>
    <x v="2"/>
    <x v="11"/>
    <x v="3"/>
    <x v="1"/>
    <s v="Small Box"/>
    <x v="0"/>
    <d v="2014-09-06T00:00:00"/>
    <x v="70"/>
    <n v="34.078000000000003"/>
    <n v="3.7588325652841781"/>
    <n v="0.08"/>
    <n v="2.7262400000000002"/>
    <n v="36.804240000000007"/>
    <x v="18"/>
    <n v="1435.3653600000002"/>
    <n v="0.04"/>
    <n v="57.414614400000012"/>
    <x v="57"/>
    <n v="1384.5007456000001"/>
    <n v="2.7262400000000042"/>
  </r>
  <r>
    <x v="385"/>
    <x v="273"/>
    <n v="2014"/>
    <s v="STEPHEN FORD"/>
    <s v="48 West New Saddle Ave. Barker, University Heights,  NY 14012"/>
    <s v="New York"/>
    <x v="1"/>
    <x v="0"/>
    <x v="7"/>
    <x v="3"/>
    <x v="1"/>
    <s v="Small Box"/>
    <x v="0"/>
    <d v="2014-09-09T00:00:00"/>
    <x v="27"/>
    <n v="17.578000000000003"/>
    <n v="0.58689175769612711"/>
    <n v="0.08"/>
    <n v="1.4062400000000002"/>
    <n v="18.984240000000003"/>
    <x v="0"/>
    <n v="588.51144000000011"/>
    <n v="0.05"/>
    <n v="29.425572000000006"/>
    <x v="24"/>
    <n v="563.13586800000007"/>
    <n v="1.4062400000000004"/>
  </r>
  <r>
    <x v="386"/>
    <x v="274"/>
    <n v="2014"/>
    <s v="MARK SALAZAR"/>
    <s v="7872 Warren Court New York, Eastchester,  NY 10163"/>
    <s v="New York"/>
    <x v="1"/>
    <x v="3"/>
    <x v="10"/>
    <x v="2"/>
    <x v="0"/>
    <s v="Wrap Bag"/>
    <x v="0"/>
    <d v="2014-09-10T00:00:00"/>
    <x v="103"/>
    <n v="3.5859999999999999"/>
    <n v="0.69791666666666652"/>
    <n v="0.08"/>
    <n v="0.28687999999999997"/>
    <n v="3.8728799999999999"/>
    <x v="22"/>
    <n v="127.80503999999999"/>
    <n v="0.01"/>
    <n v="1.2780503999999999"/>
    <x v="83"/>
    <n v="128.4369896"/>
    <n v="0.28688000000000002"/>
  </r>
  <r>
    <x v="387"/>
    <x v="274"/>
    <n v="2014"/>
    <s v="CHAD CUNNINGHAM"/>
    <s v="125 Branch St. Lockwood, Marble Hill,  NY 14859"/>
    <s v="New York"/>
    <x v="1"/>
    <x v="1"/>
    <x v="6"/>
    <x v="3"/>
    <x v="0"/>
    <s v="Wrap Bag"/>
    <x v="0"/>
    <d v="2014-09-15T00:00:00"/>
    <x v="58"/>
    <n v="6.4240000000000004"/>
    <n v="0.95973154362416113"/>
    <n v="0.08"/>
    <n v="0.51392000000000004"/>
    <n v="6.937920000000001"/>
    <x v="15"/>
    <n v="166.51008000000002"/>
    <n v="0.11"/>
    <n v="18.316108800000002"/>
    <x v="48"/>
    <n v="149.07397120000002"/>
    <n v="0.5139200000000006"/>
  </r>
  <r>
    <x v="388"/>
    <x v="275"/>
    <n v="2014"/>
    <s v="THOMAS CUNNINGHAM"/>
    <s v="699 Bear Hill St. Tribes Hill, Bedford Park,  NY 12177"/>
    <s v="New York"/>
    <x v="1"/>
    <x v="1"/>
    <x v="6"/>
    <x v="4"/>
    <x v="0"/>
    <s v="Small Pack"/>
    <x v="0"/>
    <d v="2014-09-10T00:00:00"/>
    <x v="91"/>
    <n v="6.2480000000000002"/>
    <n v="1.272"/>
    <n v="0.08"/>
    <n v="0.49984000000000001"/>
    <n v="6.7478400000000009"/>
    <x v="43"/>
    <n v="168.69600000000003"/>
    <n v="0.02"/>
    <n v="3.3739200000000005"/>
    <x v="70"/>
    <n v="168.97208000000003"/>
    <n v="0.49984000000000073"/>
  </r>
  <r>
    <x v="389"/>
    <x v="276"/>
    <n v="2014"/>
    <s v="GABRIEL HAYES"/>
    <s v="255 Somerset Ave. Syracuse, East Tremont,  NY 13206"/>
    <s v="New York"/>
    <x v="1"/>
    <x v="0"/>
    <x v="11"/>
    <x v="4"/>
    <x v="0"/>
    <s v="Small Box"/>
    <x v="0"/>
    <d v="2014-09-12T00:00:00"/>
    <x v="39"/>
    <n v="2.0680000000000001"/>
    <n v="0.59322033898305082"/>
    <n v="0.08"/>
    <n v="0.16544"/>
    <n v="2.2334400000000003"/>
    <x v="5"/>
    <n v="109.43856000000001"/>
    <n v="6.9999999999999993E-2"/>
    <n v="7.6606991999999998"/>
    <x v="12"/>
    <n v="103.31786080000002"/>
    <n v="0.16544000000000025"/>
  </r>
  <r>
    <x v="390"/>
    <x v="276"/>
    <n v="2014"/>
    <s v="GABRIEL HAYES"/>
    <s v="255 Somerset Ave. Syracuse, East Tremont,  NY 13206"/>
    <s v="New York"/>
    <x v="1"/>
    <x v="0"/>
    <x v="11"/>
    <x v="4"/>
    <x v="0"/>
    <s v="Wrap Bag"/>
    <x v="0"/>
    <d v="2014-09-14T00:00:00"/>
    <x v="67"/>
    <n v="3.1240000000000001"/>
    <n v="1.1679389312977095"/>
    <n v="0.08"/>
    <n v="0.24992"/>
    <n v="3.3739200000000005"/>
    <x v="27"/>
    <n v="138.33072000000001"/>
    <n v="0.09"/>
    <n v="12.449764800000001"/>
    <x v="55"/>
    <n v="126.86095520000002"/>
    <n v="0.24992000000000036"/>
  </r>
  <r>
    <x v="391"/>
    <x v="277"/>
    <n v="2014"/>
    <s v="RANDALL ALVARADO"/>
    <s v="51 Seacoast Court Pulteney, Wakefield,  NY 14874"/>
    <s v="New York"/>
    <x v="1"/>
    <x v="1"/>
    <x v="6"/>
    <x v="4"/>
    <x v="2"/>
    <s v="Small Pack"/>
    <x v="0"/>
    <d v="2014-09-17T00:00:00"/>
    <x v="102"/>
    <n v="20.515000000000001"/>
    <n v="0.63884007029876955"/>
    <n v="0.08"/>
    <n v="1.6412"/>
    <n v="22.156200000000002"/>
    <x v="25"/>
    <n v="199.40580000000003"/>
    <n v="0.02"/>
    <n v="3.9881160000000007"/>
    <x v="80"/>
    <n v="199.23768400000003"/>
    <n v="1.6412000000000013"/>
  </r>
  <r>
    <x v="392"/>
    <x v="278"/>
    <n v="2014"/>
    <s v="THOMAS MORALES"/>
    <s v="7046 Seacoast St. Fort Sheridan, Avondale,  IL 60037"/>
    <s v="Chicago"/>
    <x v="0"/>
    <x v="0"/>
    <x v="0"/>
    <x v="1"/>
    <x v="0"/>
    <s v="Wrap Bag"/>
    <x v="0"/>
    <d v="2014-09-18T00:00:00"/>
    <x v="84"/>
    <n v="1.6280000000000001"/>
    <n v="0.59139784946236551"/>
    <n v="0.08"/>
    <n v="0.13024000000000002"/>
    <n v="1.7582400000000002"/>
    <x v="28"/>
    <n v="29.890080000000005"/>
    <n v="0.04"/>
    <n v="1.1956032000000003"/>
    <x v="4"/>
    <n v="29.444476800000004"/>
    <n v="0.13024000000000013"/>
  </r>
  <r>
    <x v="393"/>
    <x v="279"/>
    <n v="2014"/>
    <s v="JOEL MOORE"/>
    <s v="90 10th Rd. Rochester, Norwood,  NY 14615"/>
    <s v="New York"/>
    <x v="1"/>
    <x v="1"/>
    <x v="5"/>
    <x v="1"/>
    <x v="0"/>
    <s v="Wrap Bag"/>
    <x v="0"/>
    <d v="2014-09-18T00:00:00"/>
    <x v="6"/>
    <n v="2.0020000000000002"/>
    <n v="0.66972477064220159"/>
    <n v="0.08"/>
    <n v="0.16016000000000002"/>
    <n v="2.1621600000000005"/>
    <x v="21"/>
    <n v="82.162080000000017"/>
    <n v="9.9999999999999992E-2"/>
    <n v="8.2162080000000017"/>
    <x v="8"/>
    <n v="74.995872000000006"/>
    <n v="0.1601600000000003"/>
  </r>
  <r>
    <x v="394"/>
    <x v="279"/>
    <n v="2014"/>
    <s v="GABRIEL WAGNER"/>
    <s v="9012 Edgefield St. Unionville, University Heights,  NY 10988"/>
    <s v="New York"/>
    <x v="1"/>
    <x v="2"/>
    <x v="2"/>
    <x v="3"/>
    <x v="0"/>
    <s v="Small Box"/>
    <x v="0"/>
    <d v="2014-09-24T00:00:00"/>
    <x v="92"/>
    <n v="38.236000000000004"/>
    <n v="1.3250836120401339"/>
    <n v="0.08"/>
    <n v="3.0588800000000003"/>
    <n v="41.294880000000006"/>
    <x v="31"/>
    <n v="1486.6156800000003"/>
    <n v="0.04"/>
    <n v="59.464627200000017"/>
    <x v="71"/>
    <n v="1435.4210528000003"/>
    <n v="3.058880000000002"/>
  </r>
  <r>
    <x v="395"/>
    <x v="280"/>
    <n v="2014"/>
    <s v="TERRY CUNNINGHAM"/>
    <s v="7806 Java St. Corbettsville, Co-op City,  NY 13749"/>
    <s v="New York"/>
    <x v="1"/>
    <x v="3"/>
    <x v="7"/>
    <x v="3"/>
    <x v="0"/>
    <s v="Small Box"/>
    <x v="0"/>
    <d v="2014-09-22T00:00:00"/>
    <x v="96"/>
    <n v="8.0300000000000011"/>
    <n v="0.61147902869757176"/>
    <n v="0.08"/>
    <n v="0.64240000000000008"/>
    <n v="8.6724000000000014"/>
    <x v="32"/>
    <n v="242.82720000000003"/>
    <n v="0.04"/>
    <n v="9.7130880000000008"/>
    <x v="74"/>
    <n v="240.88411200000004"/>
    <n v="0.6424000000000003"/>
  </r>
  <r>
    <x v="396"/>
    <x v="281"/>
    <n v="2014"/>
    <s v="CHAD SCHMIDT"/>
    <s v="7764 Frost Court Redwood, High  Bridge,  NY 13679"/>
    <s v="New York"/>
    <x v="1"/>
    <x v="1"/>
    <x v="3"/>
    <x v="1"/>
    <x v="0"/>
    <s v="Small Box"/>
    <x v="0"/>
    <d v="2014-09-23T00:00:00"/>
    <x v="79"/>
    <n v="3.9380000000000006"/>
    <n v="0.58407079646017734"/>
    <n v="0.08"/>
    <n v="0.31504000000000004"/>
    <n v="4.2530400000000013"/>
    <x v="23"/>
    <n v="89.313840000000027"/>
    <n v="0.01"/>
    <n v="0.89313840000000033"/>
    <x v="62"/>
    <n v="93.940701600000025"/>
    <n v="0.31504000000000065"/>
  </r>
  <r>
    <x v="397"/>
    <x v="282"/>
    <n v="2014"/>
    <s v="PEDRO FLORES"/>
    <s v="930 Magnolia Rd. Keensburg, Archer Heights,  IL 62852"/>
    <s v="Chicago"/>
    <x v="0"/>
    <x v="2"/>
    <x v="1"/>
    <x v="2"/>
    <x v="1"/>
    <s v="Small Box"/>
    <x v="0"/>
    <d v="2014-09-28T00:00:00"/>
    <x v="35"/>
    <n v="50.589000000000006"/>
    <n v="1.3250758341759352"/>
    <n v="0.08"/>
    <n v="4.0471200000000005"/>
    <n v="54.636120000000012"/>
    <x v="43"/>
    <n v="1365.9030000000002"/>
    <n v="0.11"/>
    <n v="150.24933000000001"/>
    <x v="31"/>
    <n v="1220.6936700000001"/>
    <n v="4.0471200000000067"/>
  </r>
  <r>
    <x v="398"/>
    <x v="282"/>
    <n v="2014"/>
    <s v="PEDRO FLORES"/>
    <s v="930 Magnolia Rd. Keensburg, Archer Heights,  IL 62852"/>
    <s v="Chicago"/>
    <x v="0"/>
    <x v="2"/>
    <x v="1"/>
    <x v="2"/>
    <x v="0"/>
    <s v="Wrap Bag"/>
    <x v="0"/>
    <d v="2014-09-27T00:00:00"/>
    <x v="84"/>
    <n v="1.6280000000000001"/>
    <n v="0.59139784946236551"/>
    <n v="0.08"/>
    <n v="0.13024000000000002"/>
    <n v="1.7582400000000002"/>
    <x v="7"/>
    <n v="61.53840000000001"/>
    <n v="6.9999999999999993E-2"/>
    <n v="4.3076880000000006"/>
    <x v="4"/>
    <n v="57.980712000000011"/>
    <n v="0.13024000000000013"/>
  </r>
  <r>
    <x v="399"/>
    <x v="283"/>
    <n v="2014"/>
    <s v="JON SOTO"/>
    <s v="373 Castle Dr. Atwood, Belmont Cragin,  IL 61913"/>
    <s v="Chicago"/>
    <x v="0"/>
    <x v="1"/>
    <x v="1"/>
    <x v="0"/>
    <x v="0"/>
    <s v="Wrap Bag"/>
    <x v="1"/>
    <d v="2014-09-30T00:00:00"/>
    <x v="65"/>
    <n v="10.021000000000001"/>
    <n v="1.0846681922196797"/>
    <n v="0.08"/>
    <n v="0.80168000000000006"/>
    <n v="10.822680000000002"/>
    <x v="9"/>
    <n v="541.13400000000013"/>
    <n v="6.9999999999999993E-2"/>
    <n v="37.879380000000005"/>
    <x v="53"/>
    <n v="505.55462000000011"/>
    <n v="0.80168000000000106"/>
  </r>
  <r>
    <x v="400"/>
    <x v="284"/>
    <n v="2014"/>
    <s v="DERRICK RYAN"/>
    <s v="522 S. Beaver Ridge Road West Monroe, Woodlawn,  NY 13167"/>
    <s v="New York"/>
    <x v="1"/>
    <x v="1"/>
    <x v="7"/>
    <x v="3"/>
    <x v="0"/>
    <s v="Small Pack"/>
    <x v="0"/>
    <d v="2014-10-07T00:00:00"/>
    <x v="20"/>
    <n v="2.2880000000000003"/>
    <n v="1.2127659574468086"/>
    <n v="0.08"/>
    <n v="0.18304000000000004"/>
    <n v="2.4710400000000003"/>
    <x v="21"/>
    <n v="93.89952000000001"/>
    <n v="0.02"/>
    <n v="1.8779904000000003"/>
    <x v="19"/>
    <n v="94.631529600000007"/>
    <n v="0.18304000000000009"/>
  </r>
  <r>
    <x v="401"/>
    <x v="285"/>
    <n v="2014"/>
    <s v="RAMON HARRIS"/>
    <s v="285 W. Leatherwood Drive Portageville, Woodlawn,  NY 14536"/>
    <s v="New York"/>
    <x v="1"/>
    <x v="1"/>
    <x v="8"/>
    <x v="0"/>
    <x v="0"/>
    <s v="Wrap Bag"/>
    <x v="0"/>
    <d v="2014-10-04T00:00:00"/>
    <x v="78"/>
    <n v="2.7170000000000005"/>
    <n v="0.6143790849673203"/>
    <n v="0.08"/>
    <n v="0.21736000000000005"/>
    <n v="2.9343600000000007"/>
    <x v="40"/>
    <n v="149.65236000000004"/>
    <n v="0.04"/>
    <n v="5.9860944000000016"/>
    <x v="98"/>
    <n v="144.73626560000002"/>
    <n v="0.21736000000000022"/>
  </r>
  <r>
    <x v="402"/>
    <x v="285"/>
    <n v="2014"/>
    <s v="NATHAN STONE"/>
    <s v="8011 Heather Court Nicholville, Port Morris,  NY 12965"/>
    <s v="New York"/>
    <x v="1"/>
    <x v="0"/>
    <x v="7"/>
    <x v="0"/>
    <x v="0"/>
    <s v="Wrap Bag"/>
    <x v="0"/>
    <d v="2014-10-04T00:00:00"/>
    <x v="30"/>
    <n v="7.3479999999999999"/>
    <n v="0.92507204610950977"/>
    <n v="0.08"/>
    <n v="0.58784000000000003"/>
    <n v="7.9358400000000007"/>
    <x v="13"/>
    <n v="142.84512000000001"/>
    <n v="0.11"/>
    <n v="15.712963200000001"/>
    <x v="26"/>
    <n v="128.6821568"/>
    <n v="0.58784000000000081"/>
  </r>
  <r>
    <x v="403"/>
    <x v="286"/>
    <n v="2014"/>
    <s v="RYAN WALKER"/>
    <s v="991 NW. Livingston Drive Meridian, Eastchester,  NY 13113"/>
    <s v="New York"/>
    <x v="1"/>
    <x v="3"/>
    <x v="7"/>
    <x v="3"/>
    <x v="0"/>
    <s v="Wrap Bag"/>
    <x v="0"/>
    <d v="2014-10-04T00:00:00"/>
    <x v="13"/>
    <n v="1.254"/>
    <n v="0.60563380281690138"/>
    <n v="0.08"/>
    <n v="0.10032000000000001"/>
    <n v="1.3543200000000002"/>
    <x v="8"/>
    <n v="13.543200000000002"/>
    <n v="0.01"/>
    <n v="0.13543200000000002"/>
    <x v="4"/>
    <n v="14.157768000000003"/>
    <n v="0.10032000000000019"/>
  </r>
  <r>
    <x v="404"/>
    <x v="287"/>
    <n v="2014"/>
    <s v="CHARLIE GOMEZ"/>
    <s v="749 North Carriage Street Des Plaines, Irving Park,  IL 60016"/>
    <s v="Chicago"/>
    <x v="0"/>
    <x v="0"/>
    <x v="0"/>
    <x v="0"/>
    <x v="1"/>
    <s v="Small Box"/>
    <x v="0"/>
    <d v="2014-10-08T00:00:00"/>
    <x v="73"/>
    <n v="167.72800000000001"/>
    <n v="2.8466195761856703"/>
    <n v="0.08"/>
    <n v="13.418240000000001"/>
    <n v="181.14624000000003"/>
    <x v="9"/>
    <n v="9057.3120000000017"/>
    <n v="0.05"/>
    <n v="452.86560000000009"/>
    <x v="57"/>
    <n v="8610.9964"/>
    <n v="13.418240000000026"/>
  </r>
  <r>
    <x v="405"/>
    <x v="287"/>
    <n v="2014"/>
    <s v="ROBERT HOWARD"/>
    <s v="133 N. Lincoln Ave. Newtonville, Eastchester,  NY 12128"/>
    <s v="New York"/>
    <x v="1"/>
    <x v="1"/>
    <x v="5"/>
    <x v="4"/>
    <x v="0"/>
    <s v="Wrap Bag"/>
    <x v="1"/>
    <d v="2014-10-07T00:00:00"/>
    <x v="56"/>
    <n v="21.824000000000002"/>
    <n v="0.78577857785778593"/>
    <n v="0.08"/>
    <n v="1.7459200000000001"/>
    <n v="23.569920000000003"/>
    <x v="28"/>
    <n v="400.68864000000008"/>
    <n v="0.01"/>
    <n v="4.0068864000000008"/>
    <x v="46"/>
    <n v="400.83175360000007"/>
    <n v="1.7459200000000017"/>
  </r>
  <r>
    <x v="406"/>
    <x v="288"/>
    <n v="2014"/>
    <s v="GREGORY WALLACE"/>
    <s v="558 South St. Ellenburg, University Heights,  NY 12933"/>
    <s v="New York"/>
    <x v="1"/>
    <x v="0"/>
    <x v="8"/>
    <x v="0"/>
    <x v="0"/>
    <s v="Small Box"/>
    <x v="0"/>
    <d v="2014-10-09T00:00:00"/>
    <x v="43"/>
    <n v="4.0590000000000002"/>
    <n v="0.611353711790393"/>
    <n v="0.08"/>
    <n v="0.32472000000000001"/>
    <n v="4.3837200000000003"/>
    <x v="17"/>
    <n v="140.27904000000001"/>
    <n v="9.9999999999999992E-2"/>
    <n v="14.027903999999999"/>
    <x v="23"/>
    <n v="126.801136"/>
    <n v="0.32472000000000012"/>
  </r>
  <r>
    <x v="407"/>
    <x v="288"/>
    <n v="2014"/>
    <s v="STEVE HENDERSON"/>
    <s v="7327 Clark Circle Albany, Riverdale,  NY 12230"/>
    <s v="New York"/>
    <x v="1"/>
    <x v="1"/>
    <x v="6"/>
    <x v="0"/>
    <x v="0"/>
    <s v="Small Box"/>
    <x v="0"/>
    <d v="2014-10-09T00:00:00"/>
    <x v="116"/>
    <n v="38.984000000000002"/>
    <n v="0.61310878470641783"/>
    <n v="0.08"/>
    <n v="3.1187200000000002"/>
    <n v="42.102720000000005"/>
    <x v="0"/>
    <n v="1305.1843200000001"/>
    <n v="0.04"/>
    <n v="52.207372800000002"/>
    <x v="91"/>
    <n v="1257.9469472000001"/>
    <n v="3.1187200000000033"/>
  </r>
  <r>
    <x v="408"/>
    <x v="289"/>
    <n v="2014"/>
    <s v="JON SOTO"/>
    <s v="373 Castle Dr. Atwood, Belmont Cragin,  IL 61913"/>
    <s v="Chicago"/>
    <x v="0"/>
    <x v="1"/>
    <x v="1"/>
    <x v="4"/>
    <x v="0"/>
    <s v="Wrap Bag"/>
    <x v="0"/>
    <d v="2014-10-10T00:00:00"/>
    <x v="13"/>
    <n v="1.254"/>
    <n v="0.60563380281690138"/>
    <n v="0.08"/>
    <n v="0.10032000000000001"/>
    <n v="1.3543200000000002"/>
    <x v="20"/>
    <n v="8.1259200000000007"/>
    <n v="0.01"/>
    <n v="8.1259200000000004E-2"/>
    <x v="4"/>
    <n v="8.7946608000000008"/>
    <n v="0.10032000000000019"/>
  </r>
  <r>
    <x v="409"/>
    <x v="290"/>
    <n v="2014"/>
    <s v="MICHAEL THOMAS"/>
    <s v="36 Lyme Court Bombay, Fieldston,  NY 12914"/>
    <s v="New York"/>
    <x v="1"/>
    <x v="2"/>
    <x v="5"/>
    <x v="3"/>
    <x v="0"/>
    <s v="Small Box"/>
    <x v="1"/>
    <d v="2014-10-16T00:00:00"/>
    <x v="64"/>
    <n v="4.9390000000000009"/>
    <n v="0.63868613138686126"/>
    <n v="0.08"/>
    <n v="0.39512000000000008"/>
    <n v="5.3341200000000013"/>
    <x v="42"/>
    <n v="245.36952000000005"/>
    <n v="0.04"/>
    <n v="9.814780800000003"/>
    <x v="12"/>
    <n v="237.09473920000005"/>
    <n v="0.39512000000000036"/>
  </r>
  <r>
    <x v="410"/>
    <x v="290"/>
    <n v="2014"/>
    <s v="HERMAN GRANT"/>
    <s v="31 Clay Lane Lewiston, Norwood,  NY 14092"/>
    <s v="New York"/>
    <x v="1"/>
    <x v="0"/>
    <x v="7"/>
    <x v="3"/>
    <x v="1"/>
    <s v="Small Pack"/>
    <x v="0"/>
    <d v="2014-10-11T00:00:00"/>
    <x v="49"/>
    <n v="38.951000000000001"/>
    <n v="0.75470763131813678"/>
    <n v="0.08"/>
    <n v="3.1160800000000002"/>
    <n v="42.067080000000004"/>
    <x v="16"/>
    <n v="294.46956"/>
    <n v="0.01"/>
    <n v="2.9446956000000002"/>
    <x v="39"/>
    <n v="293.56486440000003"/>
    <n v="3.1160800000000037"/>
  </r>
  <r>
    <x v="411"/>
    <x v="291"/>
    <n v="2014"/>
    <s v="MARK DANIELS"/>
    <s v="90 Pheasant Dr. Tallula, Riverdale,  IL 62688"/>
    <s v="Chicago"/>
    <x v="0"/>
    <x v="2"/>
    <x v="0"/>
    <x v="1"/>
    <x v="0"/>
    <s v="Small Box"/>
    <x v="0"/>
    <d v="2014-10-12T00:00:00"/>
    <x v="75"/>
    <n v="3.3880000000000003"/>
    <n v="0.58762886597938169"/>
    <n v="0.08"/>
    <n v="0.27104000000000006"/>
    <n v="3.6590400000000005"/>
    <x v="49"/>
    <n v="175.63392000000002"/>
    <n v="0.05"/>
    <n v="8.7816960000000019"/>
    <x v="59"/>
    <n v="167.892224"/>
    <n v="0.27104000000000017"/>
  </r>
  <r>
    <x v="412"/>
    <x v="292"/>
    <n v="2014"/>
    <s v="STEPHEN STEWART"/>
    <s v="913 Mill Road Newburgh, Bedford Park,  NY 12552"/>
    <s v="New York"/>
    <x v="1"/>
    <x v="1"/>
    <x v="7"/>
    <x v="0"/>
    <x v="2"/>
    <s v="Small Pack"/>
    <x v="0"/>
    <d v="2014-10-15T00:00:00"/>
    <x v="17"/>
    <n v="13.442000000000002"/>
    <n v="1.2218181818181819"/>
    <n v="0.08"/>
    <n v="1.0753600000000001"/>
    <n v="14.517360000000004"/>
    <x v="37"/>
    <n v="43.552080000000011"/>
    <n v="0.11"/>
    <n v="4.790728800000001"/>
    <x v="16"/>
    <n v="41.661351200000006"/>
    <n v="1.0753600000000016"/>
  </r>
  <r>
    <x v="413"/>
    <x v="293"/>
    <n v="2014"/>
    <s v="JASON CUNNINGHAM"/>
    <s v="7234 Pendergast St. East Hampton, Wakefield,  NY 11937"/>
    <s v="New York"/>
    <x v="1"/>
    <x v="2"/>
    <x v="3"/>
    <x v="0"/>
    <x v="0"/>
    <s v="Small Pack"/>
    <x v="0"/>
    <d v="2014-10-14T00:00:00"/>
    <x v="114"/>
    <n v="11.253000000000002"/>
    <n v="1.4415274463007159"/>
    <n v="0.08"/>
    <n v="0.90024000000000015"/>
    <n v="12.153240000000002"/>
    <x v="18"/>
    <n v="473.97636000000006"/>
    <n v="0.09"/>
    <n v="42.657872400000002"/>
    <x v="90"/>
    <n v="436.04848760000004"/>
    <n v="0.90024000000000015"/>
  </r>
  <r>
    <x v="414"/>
    <x v="294"/>
    <n v="2014"/>
    <s v="RYAN RIVERA"/>
    <s v="7563 E. Crescent Avenue Brightwaters, Williamsbridge,  NY 11718"/>
    <s v="New York"/>
    <x v="1"/>
    <x v="1"/>
    <x v="7"/>
    <x v="3"/>
    <x v="0"/>
    <s v="Small Box"/>
    <x v="0"/>
    <d v="2014-10-22T00:00:00"/>
    <x v="5"/>
    <n v="2.1779999999999999"/>
    <n v="0.66386554621848737"/>
    <n v="0.08"/>
    <n v="0.17424000000000001"/>
    <n v="2.3522400000000001"/>
    <x v="14"/>
    <n v="94.089600000000004"/>
    <n v="6.0000000000000005E-2"/>
    <n v="5.6453760000000006"/>
    <x v="5"/>
    <n v="93.264223999999999"/>
    <n v="0.17424000000000017"/>
  </r>
  <r>
    <x v="415"/>
    <x v="295"/>
    <n v="2014"/>
    <s v="MARK COLEMAN"/>
    <s v="43 East Richardson St. Natural Bridge, Co-op City,  NY 13665"/>
    <s v="New York"/>
    <x v="1"/>
    <x v="0"/>
    <x v="5"/>
    <x v="2"/>
    <x v="0"/>
    <s v="Wrap Bag"/>
    <x v="0"/>
    <d v="2014-10-16T00:00:00"/>
    <x v="56"/>
    <n v="21.824000000000002"/>
    <n v="0.78577857785778593"/>
    <n v="0.08"/>
    <n v="1.7459200000000001"/>
    <n v="23.569920000000003"/>
    <x v="47"/>
    <n v="1060.6464000000001"/>
    <n v="0.04"/>
    <n v="42.425856000000003"/>
    <x v="46"/>
    <n v="1022.3705440000001"/>
    <n v="1.7459200000000017"/>
  </r>
  <r>
    <x v="416"/>
    <x v="296"/>
    <n v="2014"/>
    <s v="ROBERTO STEPHENS"/>
    <s v="296 North Copper Ave. Albany, Marble Hill,  NY 12222"/>
    <s v="New York"/>
    <x v="1"/>
    <x v="0"/>
    <x v="8"/>
    <x v="3"/>
    <x v="0"/>
    <s v="Small Box"/>
    <x v="1"/>
    <d v="2014-10-24T00:00:00"/>
    <x v="110"/>
    <n v="92.378000000000014"/>
    <n v="0.61282888419435377"/>
    <n v="0.08"/>
    <n v="7.3902400000000013"/>
    <n v="99.76824000000002"/>
    <x v="31"/>
    <n v="3591.6566400000006"/>
    <n v="6.9999999999999993E-2"/>
    <n v="251.41596480000001"/>
    <x v="66"/>
    <n v="3345.3006752000006"/>
    <n v="7.3902400000000057"/>
  </r>
  <r>
    <x v="417"/>
    <x v="297"/>
    <n v="2014"/>
    <s v="CHARLIE GOMEZ"/>
    <s v="749 North Carriage Street Des Plaines, Irving Park,  IL 60016"/>
    <s v="Chicago"/>
    <x v="0"/>
    <x v="0"/>
    <x v="0"/>
    <x v="1"/>
    <x v="0"/>
    <s v="Wrap Bag"/>
    <x v="0"/>
    <d v="2014-10-22T00:00:00"/>
    <x v="21"/>
    <n v="4.4000000000000004"/>
    <n v="0.58730158730158732"/>
    <n v="0.08"/>
    <n v="0.35200000000000004"/>
    <n v="4.7520000000000007"/>
    <x v="21"/>
    <n v="180.57600000000002"/>
    <n v="0.02"/>
    <n v="3.6115200000000005"/>
    <x v="20"/>
    <n v="178.31448"/>
    <n v="0.35200000000000031"/>
  </r>
  <r>
    <x v="418"/>
    <x v="298"/>
    <n v="2014"/>
    <s v="JEFFERY BRADLEY"/>
    <s v="7075 Middle Street Huntley, Armour Square,  IL 60142"/>
    <s v="Chicago"/>
    <x v="0"/>
    <x v="0"/>
    <x v="1"/>
    <x v="2"/>
    <x v="0"/>
    <s v="Small Pack"/>
    <x v="0"/>
    <d v="2014-10-22T00:00:00"/>
    <x v="88"/>
    <n v="14.278000000000002"/>
    <n v="1.5009633911368019"/>
    <n v="0.08"/>
    <n v="1.1422400000000001"/>
    <n v="15.420240000000003"/>
    <x v="35"/>
    <n v="200.46312000000003"/>
    <n v="0.09"/>
    <n v="18.041680800000002"/>
    <x v="68"/>
    <n v="185.61143920000004"/>
    <n v="1.142240000000001"/>
  </r>
  <r>
    <x v="419"/>
    <x v="298"/>
    <n v="2014"/>
    <s v="JEFFERY BRADLEY"/>
    <s v="7075 Middle Street Huntley, Armour Square,  IL 60142"/>
    <s v="Chicago"/>
    <x v="0"/>
    <x v="0"/>
    <x v="1"/>
    <x v="2"/>
    <x v="0"/>
    <s v="Wrap Bag"/>
    <x v="0"/>
    <d v="2014-10-24T00:00:00"/>
    <x v="21"/>
    <n v="4.4000000000000004"/>
    <n v="0.58730158730158732"/>
    <n v="0.08"/>
    <n v="0.35200000000000004"/>
    <n v="4.7520000000000007"/>
    <x v="23"/>
    <n v="99.792000000000016"/>
    <n v="0.02"/>
    <n v="1.9958400000000003"/>
    <x v="20"/>
    <n v="99.146160000000009"/>
    <n v="0.35200000000000031"/>
  </r>
  <r>
    <x v="420"/>
    <x v="299"/>
    <n v="2014"/>
    <s v="CHARLIE GOMEZ"/>
    <s v="749 North Carriage Street Des Plaines, Irving Park,  IL 60016"/>
    <s v="Chicago"/>
    <x v="0"/>
    <x v="0"/>
    <x v="0"/>
    <x v="4"/>
    <x v="0"/>
    <s v="Small Box"/>
    <x v="0"/>
    <d v="2014-10-25T00:00:00"/>
    <x v="41"/>
    <n v="6.9300000000000006"/>
    <n v="0.64062500000000011"/>
    <n v="0.08"/>
    <n v="0.55440000000000011"/>
    <n v="7.4844000000000008"/>
    <x v="8"/>
    <n v="74.844000000000008"/>
    <n v="0.02"/>
    <n v="1.4968800000000002"/>
    <x v="23"/>
    <n v="73.897120000000001"/>
    <n v="0.55440000000000023"/>
  </r>
  <r>
    <x v="421"/>
    <x v="300"/>
    <n v="2014"/>
    <s v="RAYMOND COLEMAN"/>
    <s v="11 Phoenix Drive Galt, Avalon Park,  IL 61037"/>
    <s v="Chicago"/>
    <x v="0"/>
    <x v="1"/>
    <x v="0"/>
    <x v="0"/>
    <x v="0"/>
    <s v="Small Box"/>
    <x v="1"/>
    <d v="2014-10-25T00:00:00"/>
    <x v="72"/>
    <n v="11.979000000000001"/>
    <n v="1.4417040358744393"/>
    <n v="0.08"/>
    <n v="0.95832000000000006"/>
    <n v="12.937320000000001"/>
    <x v="20"/>
    <n v="77.623920000000012"/>
    <n v="6.0000000000000005E-2"/>
    <n v="4.657435200000001"/>
    <x v="58"/>
    <n v="77.516484800000015"/>
    <n v="0.9583200000000005"/>
  </r>
  <r>
    <x v="422"/>
    <x v="301"/>
    <n v="2014"/>
    <s v="PEDRO FLORES"/>
    <s v="930 Magnolia Rd. Keensburg, Archer Heights,  IL 62852"/>
    <s v="Chicago"/>
    <x v="0"/>
    <x v="3"/>
    <x v="1"/>
    <x v="4"/>
    <x v="1"/>
    <s v="Small Box"/>
    <x v="0"/>
    <d v="2014-10-27T00:00:00"/>
    <x v="125"/>
    <n v="17.578000000000003"/>
    <n v="0.92298435619735253"/>
    <n v="0.08"/>
    <n v="1.4062400000000002"/>
    <n v="18.984240000000003"/>
    <x v="14"/>
    <n v="759.3696000000001"/>
    <n v="0.11"/>
    <n v="83.530656000000008"/>
    <x v="57"/>
    <n v="682.38894400000004"/>
    <n v="1.4062400000000004"/>
  </r>
  <r>
    <x v="423"/>
    <x v="302"/>
    <n v="2014"/>
    <s v="FRANCIS CARTER"/>
    <s v="57 St Paul Avenue Cossayuna, Kingsbridge,  NY 12823"/>
    <s v="New York"/>
    <x v="1"/>
    <x v="2"/>
    <x v="8"/>
    <x v="4"/>
    <x v="0"/>
    <s v="Wrap Bag"/>
    <x v="0"/>
    <d v="2014-10-27T00:00:00"/>
    <x v="129"/>
    <n v="8.9540000000000006"/>
    <n v="0.81696428571428559"/>
    <n v="0.08"/>
    <n v="0.71632000000000007"/>
    <n v="9.670320000000002"/>
    <x v="49"/>
    <n v="464.17536000000007"/>
    <n v="0.01"/>
    <n v="4.6417536000000004"/>
    <x v="104"/>
    <n v="462.70360640000007"/>
    <n v="0.7163200000000014"/>
  </r>
  <r>
    <x v="424"/>
    <x v="302"/>
    <n v="2014"/>
    <s v="THOMAS MORALES"/>
    <s v="7046 Seacoast St. Fort Sheridan, Avondale,  IL 60037"/>
    <s v="Chicago"/>
    <x v="0"/>
    <x v="1"/>
    <x v="0"/>
    <x v="2"/>
    <x v="0"/>
    <s v="Small Pack"/>
    <x v="0"/>
    <d v="2014-10-26T00:00:00"/>
    <x v="28"/>
    <n v="13.167000000000002"/>
    <n v="1.4989561586638833"/>
    <n v="0.08"/>
    <n v="1.0533600000000001"/>
    <n v="14.220360000000003"/>
    <x v="8"/>
    <n v="142.20360000000002"/>
    <n v="0.04"/>
    <n v="5.6881440000000012"/>
    <x v="25"/>
    <n v="142.37545600000004"/>
    <n v="1.0533600000000014"/>
  </r>
  <r>
    <x v="425"/>
    <x v="303"/>
    <n v="2014"/>
    <s v="REGINALD HUGHES"/>
    <s v="261 N. Orchid Ave. Antioch, Hermosa,  IL 60002"/>
    <s v="Chicago"/>
    <x v="0"/>
    <x v="2"/>
    <x v="0"/>
    <x v="0"/>
    <x v="0"/>
    <s v="Small Box"/>
    <x v="0"/>
    <d v="2014-10-28T00:00:00"/>
    <x v="55"/>
    <n v="5.9400000000000013"/>
    <n v="0.5882352941176473"/>
    <n v="0.08"/>
    <n v="0.47520000000000012"/>
    <n v="6.4152000000000022"/>
    <x v="15"/>
    <n v="153.96480000000005"/>
    <n v="0.11"/>
    <n v="16.936128000000007"/>
    <x v="45"/>
    <n v="144.85867200000007"/>
    <n v="0.47520000000000095"/>
  </r>
  <r>
    <x v="426"/>
    <x v="304"/>
    <n v="2014"/>
    <s v="JAY ALVARADO"/>
    <s v="18 Morris St. Middletown, West Farms,  NY 10941"/>
    <s v="New York"/>
    <x v="1"/>
    <x v="1"/>
    <x v="5"/>
    <x v="4"/>
    <x v="0"/>
    <s v="Small Box"/>
    <x v="0"/>
    <d v="2014-10-30T00:00:00"/>
    <x v="46"/>
    <n v="32.713999999999999"/>
    <n v="2.3340807174887885"/>
    <n v="0.08"/>
    <n v="2.6171199999999999"/>
    <n v="35.331119999999999"/>
    <x v="23"/>
    <n v="741.95352000000003"/>
    <n v="0.11"/>
    <n v="81.614887199999998"/>
    <x v="37"/>
    <n v="667.02863280000008"/>
    <n v="2.6171199999999999"/>
  </r>
  <r>
    <x v="427"/>
    <x v="305"/>
    <n v="2014"/>
    <s v="JOSHUA BOYD"/>
    <s v="775 Woodsman Street Katonah, Wakefield,  NY 10536"/>
    <s v="New York"/>
    <x v="1"/>
    <x v="0"/>
    <x v="7"/>
    <x v="2"/>
    <x v="0"/>
    <s v="Small Box"/>
    <x v="0"/>
    <d v="2014-11-01T00:00:00"/>
    <x v="71"/>
    <n v="6.5780000000000012"/>
    <n v="0.63835616438356169"/>
    <n v="0.08"/>
    <n v="0.52624000000000015"/>
    <n v="7.1042400000000017"/>
    <x v="23"/>
    <n v="149.18904000000003"/>
    <n v="0.02"/>
    <n v="2.9837808000000008"/>
    <x v="12"/>
    <n v="147.74525920000002"/>
    <n v="0.52624000000000049"/>
  </r>
  <r>
    <x v="428"/>
    <x v="306"/>
    <n v="2014"/>
    <s v="ERIC HANSEN"/>
    <s v="150 West Valley Farms Rd. Carrollton, Archer Heights,  IL 62016"/>
    <s v="Chicago"/>
    <x v="0"/>
    <x v="2"/>
    <x v="1"/>
    <x v="3"/>
    <x v="0"/>
    <s v="Wrap Bag"/>
    <x v="0"/>
    <d v="2014-11-05T00:00:00"/>
    <x v="111"/>
    <n v="4.2350000000000003"/>
    <n v="0.78240740740740733"/>
    <n v="0.08"/>
    <n v="0.33880000000000005"/>
    <n v="4.5738000000000003"/>
    <x v="39"/>
    <n v="54.885600000000004"/>
    <n v="6.9999999999999993E-2"/>
    <n v="3.8419919999999999"/>
    <x v="4"/>
    <n v="51.793608000000006"/>
    <n v="0.33879999999999999"/>
  </r>
  <r>
    <x v="429"/>
    <x v="307"/>
    <n v="2014"/>
    <s v="GABRIEL HAYES"/>
    <s v="255 Somerset Ave. Syracuse, East Tremont,  NY 13206"/>
    <s v="New York"/>
    <x v="1"/>
    <x v="0"/>
    <x v="11"/>
    <x v="2"/>
    <x v="1"/>
    <s v="Small Box"/>
    <x v="0"/>
    <d v="2014-11-03T00:00:00"/>
    <x v="130"/>
    <n v="38.489000000000004"/>
    <n v="0.96132286995515692"/>
    <n v="0.08"/>
    <n v="3.0791200000000005"/>
    <n v="41.568120000000008"/>
    <x v="0"/>
    <n v="1288.6117200000003"/>
    <n v="9.9999999999999992E-2"/>
    <n v="128.86117200000001"/>
    <x v="18"/>
    <n v="1165.3005480000004"/>
    <n v="3.0791200000000032"/>
  </r>
  <r>
    <x v="430"/>
    <x v="308"/>
    <n v="2014"/>
    <s v="RANDALL GARCIA"/>
    <s v="39 W. Randall Mill Road Phoenicia, Melrose,  NY 12464"/>
    <s v="New York"/>
    <x v="1"/>
    <x v="1"/>
    <x v="8"/>
    <x v="0"/>
    <x v="0"/>
    <s v="Small Pack"/>
    <x v="0"/>
    <d v="2014-11-05T00:00:00"/>
    <x v="28"/>
    <n v="13.167000000000002"/>
    <n v="1.4989561586638833"/>
    <n v="0.08"/>
    <n v="1.0533600000000001"/>
    <n v="14.220360000000003"/>
    <x v="43"/>
    <n v="355.50900000000007"/>
    <n v="0.02"/>
    <n v="7.1101800000000015"/>
    <x v="25"/>
    <n v="354.25882000000007"/>
    <n v="1.0533600000000014"/>
  </r>
  <r>
    <x v="431"/>
    <x v="309"/>
    <n v="2014"/>
    <s v="JAMIE WARREN"/>
    <s v="9666 Pleasant Ave. Deer River, Fieldston,  NY 13627"/>
    <s v="New York"/>
    <x v="1"/>
    <x v="3"/>
    <x v="5"/>
    <x v="4"/>
    <x v="0"/>
    <s v="Small Box"/>
    <x v="0"/>
    <d v="2014-11-08T00:00:00"/>
    <x v="110"/>
    <n v="92.378000000000014"/>
    <n v="0.61282888419435377"/>
    <n v="0.08"/>
    <n v="7.3902400000000013"/>
    <n v="99.76824000000002"/>
    <x v="19"/>
    <n v="2593.9742400000005"/>
    <n v="6.0000000000000005E-2"/>
    <n v="155.63845440000003"/>
    <x v="66"/>
    <n v="2443.3957856000002"/>
    <n v="7.3902400000000057"/>
  </r>
  <r>
    <x v="432"/>
    <x v="310"/>
    <n v="2014"/>
    <s v="VERNON SMITH"/>
    <s v="9304 Mechanic St. Port Jefferson Station, Morris Heights,  NY 11776"/>
    <s v="New York"/>
    <x v="1"/>
    <x v="0"/>
    <x v="3"/>
    <x v="0"/>
    <x v="0"/>
    <s v="Small Box"/>
    <x v="0"/>
    <d v="2014-11-09T00:00:00"/>
    <x v="11"/>
    <n v="8.4039999999999999"/>
    <n v="0.5623721881390592"/>
    <n v="0.08"/>
    <n v="0.67232000000000003"/>
    <n v="9.0763200000000008"/>
    <x v="46"/>
    <n v="127.06848000000001"/>
    <n v="0.03"/>
    <n v="3.8120544000000001"/>
    <x v="11"/>
    <n v="124.69642560000001"/>
    <n v="0.67232000000000092"/>
  </r>
  <r>
    <x v="433"/>
    <x v="311"/>
    <n v="2014"/>
    <s v="HARVEY ALVAREZ"/>
    <s v="7584 Lake Dr. Muddy, Avalon Park,  IL 62965"/>
    <s v="Chicago"/>
    <x v="0"/>
    <x v="2"/>
    <x v="1"/>
    <x v="3"/>
    <x v="0"/>
    <s v="Wrap Bag"/>
    <x v="0"/>
    <d v="2014-11-12T00:00:00"/>
    <x v="21"/>
    <n v="4.4000000000000004"/>
    <n v="0.58730158730158732"/>
    <n v="0.08"/>
    <n v="0.35200000000000004"/>
    <n v="4.7520000000000007"/>
    <x v="6"/>
    <n v="161.56800000000001"/>
    <n v="9.9999999999999992E-2"/>
    <n v="16.1568"/>
    <x v="20"/>
    <n v="146.7612"/>
    <n v="0.35200000000000031"/>
  </r>
  <r>
    <x v="434"/>
    <x v="311"/>
    <n v="2014"/>
    <s v="ELMER GONZALEZ"/>
    <s v="577 Foster Circle New York, Marble Hill,  NY 10203"/>
    <s v="New York"/>
    <x v="1"/>
    <x v="2"/>
    <x v="13"/>
    <x v="2"/>
    <x v="1"/>
    <s v="Small Box"/>
    <x v="0"/>
    <d v="2014-11-09T00:00:00"/>
    <x v="70"/>
    <n v="34.078000000000003"/>
    <n v="3.7588325652841781"/>
    <n v="0.08"/>
    <n v="2.7262400000000002"/>
    <n v="36.804240000000007"/>
    <x v="46"/>
    <n v="515.25936000000013"/>
    <n v="0.01"/>
    <n v="5.1525936000000012"/>
    <x v="57"/>
    <n v="516.65676640000015"/>
    <n v="2.7262400000000042"/>
  </r>
  <r>
    <x v="435"/>
    <x v="312"/>
    <n v="2014"/>
    <s v="STEVE HENDERSON"/>
    <s v="7327 Clark Circle Albany, Riverdale,  NY 12230"/>
    <s v="New York"/>
    <x v="1"/>
    <x v="1"/>
    <x v="6"/>
    <x v="2"/>
    <x v="1"/>
    <s v="Large Box"/>
    <x v="1"/>
    <d v="2014-11-14T00:00:00"/>
    <x v="108"/>
    <n v="659.98900000000003"/>
    <n v="0.58731712479166109"/>
    <n v="0.08"/>
    <n v="52.799120000000002"/>
    <n v="712.78812000000005"/>
    <x v="10"/>
    <n v="30649.889160000002"/>
    <n v="0.08"/>
    <n v="2451.9911328000003"/>
    <x v="65"/>
    <n v="28222.438027200002"/>
    <n v="52.799120000000016"/>
  </r>
  <r>
    <x v="436"/>
    <x v="313"/>
    <n v="2014"/>
    <s v="SAMUEL PHILLIPS"/>
    <s v="651 Grace Street Hunt, Woodlawn,  NY 14846"/>
    <s v="New York"/>
    <x v="1"/>
    <x v="0"/>
    <x v="2"/>
    <x v="0"/>
    <x v="1"/>
    <s v="Large Box"/>
    <x v="0"/>
    <d v="2014-11-17T00:00:00"/>
    <x v="108"/>
    <n v="659.98900000000003"/>
    <n v="0.58731712479166109"/>
    <n v="0.08"/>
    <n v="52.799120000000002"/>
    <n v="712.78812000000005"/>
    <x v="29"/>
    <n v="15681.338640000002"/>
    <n v="0.08"/>
    <n v="1254.5070912000001"/>
    <x v="65"/>
    <n v="14451.371548800002"/>
    <n v="52.799120000000016"/>
  </r>
  <r>
    <x v="437"/>
    <x v="314"/>
    <n v="2014"/>
    <s v="RON BAKER"/>
    <s v="35 Honor Drive Chicago, Dunning,  IL 60680"/>
    <s v="Chicago"/>
    <x v="0"/>
    <x v="0"/>
    <x v="0"/>
    <x v="1"/>
    <x v="0"/>
    <s v="Wrap Bag"/>
    <x v="0"/>
    <d v="2014-11-17T00:00:00"/>
    <x v="20"/>
    <n v="2.0680000000000001"/>
    <n v="1"/>
    <n v="0.08"/>
    <n v="0.16544"/>
    <n v="2.2334400000000003"/>
    <x v="21"/>
    <n v="84.870720000000006"/>
    <n v="0.11"/>
    <n v="9.3357792000000011"/>
    <x v="105"/>
    <n v="76.374940800000005"/>
    <n v="0.16544000000000025"/>
  </r>
  <r>
    <x v="438"/>
    <x v="315"/>
    <n v="2014"/>
    <s v="NORMAN MORALES"/>
    <s v="9222 Love Drive Newburgh, Fieldston,  NY 12550"/>
    <s v="New York"/>
    <x v="1"/>
    <x v="2"/>
    <x v="5"/>
    <x v="4"/>
    <x v="1"/>
    <s v="Small Box"/>
    <x v="0"/>
    <d v="2014-11-23T00:00:00"/>
    <x v="95"/>
    <n v="171.58900000000003"/>
    <n v="1.4998397435897439"/>
    <n v="0.08"/>
    <n v="13.727120000000003"/>
    <n v="185.31612000000004"/>
    <x v="2"/>
    <n v="1482.5289600000003"/>
    <n v="0.03"/>
    <n v="44.475868800000008"/>
    <x v="73"/>
    <n v="1446.1830912000005"/>
    <n v="13.727120000000014"/>
  </r>
  <r>
    <x v="439"/>
    <x v="315"/>
    <n v="2014"/>
    <s v="TIM ROSE"/>
    <s v="536 George St. Bayside, University Heights,  NY 11359"/>
    <s v="New York"/>
    <x v="1"/>
    <x v="2"/>
    <x v="4"/>
    <x v="3"/>
    <x v="0"/>
    <s v="Small Box"/>
    <x v="0"/>
    <d v="2014-11-26T00:00:00"/>
    <x v="72"/>
    <n v="11.979000000000001"/>
    <n v="1.4417040358744393"/>
    <n v="0.08"/>
    <n v="0.95832000000000006"/>
    <n v="12.937320000000001"/>
    <x v="8"/>
    <n v="129.37320000000003"/>
    <n v="9.9999999999999992E-2"/>
    <n v="12.937320000000001"/>
    <x v="58"/>
    <n v="120.98588000000002"/>
    <n v="0.9583200000000005"/>
  </r>
  <r>
    <x v="440"/>
    <x v="316"/>
    <n v="2014"/>
    <s v="BENJAMIN RAMOS"/>
    <s v="168 Sleepy Hollow St. Elmira, Eastchester,  NY 14901"/>
    <s v="New York"/>
    <x v="1"/>
    <x v="1"/>
    <x v="6"/>
    <x v="0"/>
    <x v="0"/>
    <s v="Wrap Bag"/>
    <x v="0"/>
    <d v="2014-11-24T00:00:00"/>
    <x v="84"/>
    <n v="1.6280000000000001"/>
    <n v="0.59139784946236551"/>
    <n v="0.08"/>
    <n v="0.13024000000000002"/>
    <n v="1.7582400000000002"/>
    <x v="45"/>
    <n v="52.747200000000007"/>
    <n v="0.05"/>
    <n v="2.6373600000000006"/>
    <x v="4"/>
    <n v="50.859840000000005"/>
    <n v="0.13024000000000013"/>
  </r>
  <r>
    <x v="441"/>
    <x v="317"/>
    <n v="2014"/>
    <s v="ROBERT HOWARD"/>
    <s v="133 N. Lincoln Ave. Newtonville, Eastchester,  NY 12128"/>
    <s v="New York"/>
    <x v="1"/>
    <x v="1"/>
    <x v="5"/>
    <x v="1"/>
    <x v="0"/>
    <s v="Wrap Bag"/>
    <x v="0"/>
    <d v="2014-11-25T00:00:00"/>
    <x v="67"/>
    <n v="3.1240000000000001"/>
    <n v="1.1679389312977095"/>
    <n v="0.08"/>
    <n v="0.24992"/>
    <n v="3.3739200000000005"/>
    <x v="46"/>
    <n v="47.234880000000004"/>
    <n v="0.11"/>
    <n v="5.1958368000000004"/>
    <x v="55"/>
    <n v="43.019043199999999"/>
    <n v="0.24992000000000036"/>
  </r>
  <r>
    <x v="442"/>
    <x v="318"/>
    <n v="2014"/>
    <s v="RANDALL GARCIA"/>
    <s v="39 W. Randall Mill Road Phoenicia, Melrose,  NY 12464"/>
    <s v="New York"/>
    <x v="1"/>
    <x v="1"/>
    <x v="8"/>
    <x v="2"/>
    <x v="0"/>
    <s v="Small Box"/>
    <x v="1"/>
    <d v="2014-11-26T00:00:00"/>
    <x v="85"/>
    <n v="181.72"/>
    <n v="1.4390964122250105"/>
    <n v="0.08"/>
    <n v="14.537599999999999"/>
    <n v="196.25760000000002"/>
    <x v="49"/>
    <n v="9420.3648000000012"/>
    <n v="0.03"/>
    <n v="282.61094400000002"/>
    <x v="7"/>
    <n v="9157.7938560000021"/>
    <n v="14.537600000000026"/>
  </r>
  <r>
    <x v="443"/>
    <x v="319"/>
    <n v="2014"/>
    <s v="CLYDE GUTIERREZ"/>
    <s v="207 Museum St. New York, Eastchester,  NY 10016"/>
    <s v="New York"/>
    <x v="1"/>
    <x v="0"/>
    <x v="7"/>
    <x v="2"/>
    <x v="1"/>
    <s v="Small Box"/>
    <x v="0"/>
    <d v="2014-11-28T00:00:00"/>
    <x v="26"/>
    <n v="167.72800000000001"/>
    <n v="3.7620237351655206"/>
    <n v="0.08"/>
    <n v="13.418240000000001"/>
    <n v="181.14624000000003"/>
    <x v="0"/>
    <n v="5615.5334400000011"/>
    <n v="9.9999999999999992E-2"/>
    <n v="561.55334400000004"/>
    <x v="24"/>
    <n v="5058.0300960000013"/>
    <n v="13.418240000000026"/>
  </r>
  <r>
    <x v="444"/>
    <x v="320"/>
    <n v="2014"/>
    <s v="ERNEST GOMEZ"/>
    <s v="401 Sunny Road Salisbury Mills, Co-op City,  NY 12577"/>
    <s v="New York"/>
    <x v="1"/>
    <x v="0"/>
    <x v="2"/>
    <x v="0"/>
    <x v="0"/>
    <s v="Small Box"/>
    <x v="0"/>
    <d v="2014-11-27T00:00:00"/>
    <x v="33"/>
    <n v="24.618000000000002"/>
    <n v="0.61239193083573473"/>
    <n v="0.08"/>
    <n v="1.9694400000000003"/>
    <n v="26.587440000000004"/>
    <x v="39"/>
    <n v="319.04928000000007"/>
    <n v="0.02"/>
    <n v="6.3809856000000016"/>
    <x v="29"/>
    <n v="327.81829440000007"/>
    <n v="1.9694400000000023"/>
  </r>
  <r>
    <x v="445"/>
    <x v="320"/>
    <n v="2014"/>
    <s v="CLARENCE YOUNG"/>
    <s v="423 Gem Ave. Gallupville, Kingsbridge,  NY 12073"/>
    <s v="New York"/>
    <x v="1"/>
    <x v="2"/>
    <x v="6"/>
    <x v="1"/>
    <x v="0"/>
    <s v="Wrap Bag"/>
    <x v="0"/>
    <d v="2014-11-29T00:00:00"/>
    <x v="67"/>
    <n v="3.1240000000000001"/>
    <n v="1.1679389312977095"/>
    <n v="0.08"/>
    <n v="0.24992"/>
    <n v="3.3739200000000005"/>
    <x v="27"/>
    <n v="138.33072000000001"/>
    <n v="6.0000000000000005E-2"/>
    <n v="8.2998432000000015"/>
    <x v="55"/>
    <n v="131.01087680000001"/>
    <n v="0.24992000000000036"/>
  </r>
  <r>
    <x v="446"/>
    <x v="321"/>
    <n v="2014"/>
    <s v="HECTOR CARROLL"/>
    <s v="8377 SW. Cavern Court Kirkwood, University Heights,  NY 13795"/>
    <s v="New York"/>
    <x v="1"/>
    <x v="3"/>
    <x v="12"/>
    <x v="1"/>
    <x v="0"/>
    <s v="Small Box"/>
    <x v="1"/>
    <d v="2014-12-01T00:00:00"/>
    <x v="46"/>
    <n v="32.713999999999999"/>
    <n v="2.3340807174887885"/>
    <n v="0.08"/>
    <n v="2.6171199999999999"/>
    <n v="35.331119999999999"/>
    <x v="31"/>
    <n v="1271.9203199999999"/>
    <n v="9.9999999999999992E-2"/>
    <n v="127.19203199999998"/>
    <x v="37"/>
    <n v="1151.4182880000001"/>
    <n v="2.6171199999999999"/>
  </r>
  <r>
    <x v="447"/>
    <x v="321"/>
    <n v="2014"/>
    <s v="VERNON FLORES"/>
    <s v="9383 East Stone Ave. Herscher, Riverdale,  IL 60941"/>
    <s v="Chicago"/>
    <x v="0"/>
    <x v="2"/>
    <x v="1"/>
    <x v="3"/>
    <x v="1"/>
    <s v="Jumbo Drum"/>
    <x v="2"/>
    <d v="2014-12-02T00:00:00"/>
    <x v="69"/>
    <n v="494.98900000000003"/>
    <n v="0.61292519445141413"/>
    <n v="0.08"/>
    <n v="39.599120000000006"/>
    <n v="534.58812000000012"/>
    <x v="31"/>
    <n v="19245.172320000005"/>
    <n v="0.03"/>
    <n v="577.35516960000018"/>
    <x v="56"/>
    <n v="18716.867150400005"/>
    <n v="39.599120000000084"/>
  </r>
  <r>
    <x v="448"/>
    <x v="322"/>
    <n v="2014"/>
    <s v="BOBBY RIVERA"/>
    <s v="9 Lavender Ave. Darien Center, Norwood,  NY 14040"/>
    <s v="New York"/>
    <x v="1"/>
    <x v="1"/>
    <x v="7"/>
    <x v="0"/>
    <x v="1"/>
    <s v="Small Box"/>
    <x v="0"/>
    <d v="2014-12-03T00:00:00"/>
    <x v="125"/>
    <n v="17.578000000000003"/>
    <n v="0.92298435619735253"/>
    <n v="0.08"/>
    <n v="1.4062400000000002"/>
    <n v="18.984240000000003"/>
    <x v="16"/>
    <n v="132.88968000000003"/>
    <n v="0.09"/>
    <n v="11.960071200000002"/>
    <x v="57"/>
    <n v="127.47960880000002"/>
    <n v="1.4062400000000004"/>
  </r>
  <r>
    <x v="449"/>
    <x v="323"/>
    <n v="2014"/>
    <s v="CLAUDE DANIELS"/>
    <s v="1 Saxon Street Port Henry, Wakefield,  NY 12974"/>
    <s v="New York"/>
    <x v="1"/>
    <x v="0"/>
    <x v="8"/>
    <x v="0"/>
    <x v="0"/>
    <s v="Wrap Bag"/>
    <x v="1"/>
    <d v="2014-12-07T00:00:00"/>
    <x v="57"/>
    <n v="5.6980000000000004"/>
    <n v="0.56024096385542177"/>
    <n v="0.08"/>
    <n v="0.45584000000000002"/>
    <n v="6.1538400000000006"/>
    <x v="24"/>
    <n v="67.692240000000012"/>
    <n v="9.9999999999999992E-2"/>
    <n v="6.7692240000000004"/>
    <x v="47"/>
    <n v="63.013016000000007"/>
    <n v="0.45584000000000024"/>
  </r>
  <r>
    <x v="450"/>
    <x v="324"/>
    <n v="2014"/>
    <s v="STEVE HENDERSON"/>
    <s v="7327 Clark Circle Albany, Riverdale,  NY 12230"/>
    <s v="New York"/>
    <x v="1"/>
    <x v="1"/>
    <x v="6"/>
    <x v="3"/>
    <x v="0"/>
    <s v="Wrap Bag"/>
    <x v="1"/>
    <d v="2014-12-10T00:00:00"/>
    <x v="74"/>
    <n v="4.3780000000000001"/>
    <n v="1.0410256410256411"/>
    <n v="0.08"/>
    <n v="0.35024"/>
    <n v="4.7282400000000004"/>
    <x v="20"/>
    <n v="28.369440000000004"/>
    <n v="0.03"/>
    <n v="0.85108320000000015"/>
    <x v="48"/>
    <n v="28.398356800000002"/>
    <n v="0.35024000000000033"/>
  </r>
  <r>
    <x v="451"/>
    <x v="324"/>
    <n v="2014"/>
    <s v="JAMIE WOOD"/>
    <s v="8025 Tallwood Ave. West Liberty, Albany Park,  IL 62475"/>
    <s v="Chicago"/>
    <x v="0"/>
    <x v="3"/>
    <x v="0"/>
    <x v="3"/>
    <x v="0"/>
    <s v="Small Pack"/>
    <x v="0"/>
    <d v="2014-12-13T00:00:00"/>
    <x v="98"/>
    <n v="45.067"/>
    <n v="1.4386904761904757"/>
    <n v="0.08"/>
    <n v="3.6053600000000001"/>
    <n v="48.672360000000005"/>
    <x v="5"/>
    <n v="2384.9456400000004"/>
    <n v="0.05"/>
    <n v="119.24728200000003"/>
    <x v="72"/>
    <n v="2274.7383580000005"/>
    <n v="3.6053600000000046"/>
  </r>
  <r>
    <x v="452"/>
    <x v="325"/>
    <n v="2014"/>
    <s v="RAUL REYNOLDS"/>
    <s v="905 Hill Ave. Shelbyville, Belmont Cragin,  IL 62565"/>
    <s v="Chicago"/>
    <x v="0"/>
    <x v="0"/>
    <x v="0"/>
    <x v="2"/>
    <x v="0"/>
    <s v="Small Box"/>
    <x v="0"/>
    <d v="2014-12-10T00:00:00"/>
    <x v="92"/>
    <n v="38.236000000000004"/>
    <n v="1.3250836120401339"/>
    <n v="0.08"/>
    <n v="3.0588800000000003"/>
    <n v="41.294880000000006"/>
    <x v="8"/>
    <n v="412.94880000000006"/>
    <n v="0.08"/>
    <n v="33.035904000000002"/>
    <x v="71"/>
    <n v="388.18289600000003"/>
    <n v="3.058880000000002"/>
  </r>
  <r>
    <x v="453"/>
    <x v="326"/>
    <n v="2014"/>
    <s v="RONALD HENDERSON"/>
    <s v="937 Acorn Ave. Bronx, Norwood,  NY 10469"/>
    <s v="New York"/>
    <x v="1"/>
    <x v="1"/>
    <x v="4"/>
    <x v="2"/>
    <x v="0"/>
    <s v="Small Box"/>
    <x v="1"/>
    <d v="2014-12-11T00:00:00"/>
    <x v="44"/>
    <n v="4.0590000000000002"/>
    <n v="0.64"/>
    <n v="0.08"/>
    <n v="0.32472000000000001"/>
    <n v="4.3837200000000003"/>
    <x v="10"/>
    <n v="188.49996000000002"/>
    <n v="0.09"/>
    <n v="16.9649964"/>
    <x v="35"/>
    <n v="174.08496360000004"/>
    <n v="0.32472000000000012"/>
  </r>
  <r>
    <x v="454"/>
    <x v="327"/>
    <n v="2014"/>
    <s v="ALEXANDER BAILEY"/>
    <s v="8233 Park Drive Surprise, East Tremont,  NY 12176"/>
    <s v="New York"/>
    <x v="1"/>
    <x v="2"/>
    <x v="7"/>
    <x v="4"/>
    <x v="0"/>
    <s v="Small Box"/>
    <x v="1"/>
    <d v="2014-12-13T00:00:00"/>
    <x v="18"/>
    <n v="3.1240000000000001"/>
    <n v="0.56043956043956034"/>
    <n v="0.08"/>
    <n v="0.24992"/>
    <n v="3.3739200000000005"/>
    <x v="44"/>
    <n v="77.600160000000017"/>
    <n v="0.02"/>
    <n v="1.5520032000000004"/>
    <x v="100"/>
    <n v="81.53815680000001"/>
    <n v="0.24992000000000036"/>
  </r>
  <r>
    <x v="455"/>
    <x v="328"/>
    <n v="2014"/>
    <s v="WESLEY FORD"/>
    <s v="793 East Rowan Street Cranberry Lake, Fordham,  NY 12927"/>
    <s v="New York"/>
    <x v="1"/>
    <x v="3"/>
    <x v="12"/>
    <x v="0"/>
    <x v="0"/>
    <s v="Small Box"/>
    <x v="0"/>
    <d v="2014-12-15T00:00:00"/>
    <x v="51"/>
    <n v="457.46800000000002"/>
    <n v="1.3255605882681876"/>
    <n v="0.08"/>
    <n v="36.597439999999999"/>
    <n v="494.06544000000002"/>
    <x v="20"/>
    <n v="2964.39264"/>
    <n v="0.04"/>
    <n v="118.57570560000001"/>
    <x v="41"/>
    <n v="2857.2369343999999"/>
    <n v="36.597440000000006"/>
  </r>
  <r>
    <x v="456"/>
    <x v="329"/>
    <n v="2014"/>
    <s v="CLYDE ROSE"/>
    <s v="8990 Wharf Rd. Johnstown, High  Bridge,  NY 12095"/>
    <s v="New York"/>
    <x v="1"/>
    <x v="2"/>
    <x v="5"/>
    <x v="2"/>
    <x v="0"/>
    <s v="Small Box"/>
    <x v="0"/>
    <d v="2014-12-16T00:00:00"/>
    <x v="45"/>
    <n v="21.978000000000002"/>
    <n v="0.61259079903147695"/>
    <n v="0.08"/>
    <n v="1.7582400000000002"/>
    <n v="23.736240000000002"/>
    <x v="9"/>
    <n v="1186.8120000000001"/>
    <n v="0.02"/>
    <n v="23.736240000000002"/>
    <x v="36"/>
    <n v="1168.8957600000001"/>
    <n v="1.7582400000000007"/>
  </r>
  <r>
    <x v="457"/>
    <x v="330"/>
    <n v="2014"/>
    <s v="CHAD SCHMIDT"/>
    <s v="7764 Frost Court Redwood, High  Bridge,  NY 13679"/>
    <s v="New York"/>
    <x v="1"/>
    <x v="1"/>
    <x v="3"/>
    <x v="4"/>
    <x v="0"/>
    <s v="Small Pack"/>
    <x v="0"/>
    <d v="2014-12-16T00:00:00"/>
    <x v="114"/>
    <n v="11.253000000000002"/>
    <n v="1.4415274463007159"/>
    <n v="0.08"/>
    <n v="0.90024000000000015"/>
    <n v="12.153240000000002"/>
    <x v="49"/>
    <n v="583.35552000000007"/>
    <n v="0.02"/>
    <n v="11.667110400000002"/>
    <x v="90"/>
    <n v="576.41840960000013"/>
    <n v="0.90024000000000015"/>
  </r>
  <r>
    <x v="458"/>
    <x v="330"/>
    <n v="2014"/>
    <s v="FRED HICKS"/>
    <s v="8802 Cleveland Ave. Nanuet, Port Morris,  NY 10954"/>
    <s v="New York"/>
    <x v="1"/>
    <x v="1"/>
    <x v="6"/>
    <x v="3"/>
    <x v="1"/>
    <s v="Small Pack"/>
    <x v="0"/>
    <d v="2014-12-17T00:00:00"/>
    <x v="61"/>
    <n v="8.9320000000000004"/>
    <n v="3.3422459893048124"/>
    <n v="0.08"/>
    <n v="0.71456000000000008"/>
    <n v="9.6465600000000009"/>
    <x v="35"/>
    <n v="125.40528"/>
    <n v="6.9999999999999993E-2"/>
    <n v="8.7783695999999996"/>
    <x v="27"/>
    <n v="119.5069104"/>
    <n v="0.71456000000000053"/>
  </r>
  <r>
    <x v="459"/>
    <x v="331"/>
    <n v="2014"/>
    <s v="TOMMY HART"/>
    <s v="833 Windsor St. Indianola, Avondale,  IL 61850"/>
    <s v="Chicago"/>
    <x v="0"/>
    <x v="1"/>
    <x v="1"/>
    <x v="0"/>
    <x v="0"/>
    <s v="Small Box"/>
    <x v="0"/>
    <d v="2014-12-20T00:00:00"/>
    <x v="15"/>
    <n v="8.0080000000000009"/>
    <n v="0.58605664488017439"/>
    <n v="0.08"/>
    <n v="0.6406400000000001"/>
    <n v="8.6486400000000021"/>
    <x v="21"/>
    <n v="328.64832000000007"/>
    <n v="6.0000000000000005E-2"/>
    <n v="19.718899200000006"/>
    <x v="14"/>
    <n v="320.12942080000005"/>
    <n v="0.64064000000000121"/>
  </r>
  <r>
    <x v="460"/>
    <x v="332"/>
    <n v="2014"/>
    <s v="NATHAN SANTOS"/>
    <s v="20 Great Dr. Phillipsport, Co-op City,  NY 12769"/>
    <s v="New York"/>
    <x v="1"/>
    <x v="1"/>
    <x v="7"/>
    <x v="2"/>
    <x v="0"/>
    <s v="Small Box"/>
    <x v="0"/>
    <d v="2014-12-23T00:00:00"/>
    <x v="86"/>
    <n v="3.8720000000000003"/>
    <n v="0.61467889908256856"/>
    <n v="0.08"/>
    <n v="0.30976000000000004"/>
    <n v="4.1817600000000006"/>
    <x v="43"/>
    <n v="104.54400000000001"/>
    <n v="0.08"/>
    <n v="8.3635200000000012"/>
    <x v="67"/>
    <n v="103.06048000000001"/>
    <n v="0.30976000000000026"/>
  </r>
  <r>
    <x v="461"/>
    <x v="333"/>
    <n v="2014"/>
    <s v="PEDRO MARSHALL"/>
    <s v="69 Bloomfield Court Plainville, Eastchester,  NY 13137"/>
    <s v="New York"/>
    <x v="1"/>
    <x v="1"/>
    <x v="7"/>
    <x v="2"/>
    <x v="0"/>
    <s v="Wrap Bag"/>
    <x v="0"/>
    <d v="2014-12-28T00:00:00"/>
    <x v="126"/>
    <n v="1.9910000000000003"/>
    <n v="0.96739130434782594"/>
    <n v="0.08"/>
    <n v="0.15928000000000003"/>
    <n v="2.1502800000000004"/>
    <x v="9"/>
    <n v="107.51400000000002"/>
    <n v="0.11"/>
    <n v="11.826540000000003"/>
    <x v="101"/>
    <n v="97.297460000000015"/>
    <n v="0.15928000000000009"/>
  </r>
  <r>
    <x v="462"/>
    <x v="334"/>
    <n v="2014"/>
    <s v="LLOYD FERNANDEZ"/>
    <s v="9852 Lilypad St. Castle Point, Williamsbridge,  NY 12511"/>
    <s v="New York"/>
    <x v="1"/>
    <x v="2"/>
    <x v="12"/>
    <x v="2"/>
    <x v="1"/>
    <s v="Large Box"/>
    <x v="0"/>
    <d v="2015-01-01T00:00:00"/>
    <x v="82"/>
    <n v="494.98900000000003"/>
    <n v="1.0832870370370369"/>
    <n v="0.08"/>
    <n v="39.599120000000006"/>
    <n v="534.58812000000012"/>
    <x v="39"/>
    <n v="6415.0574400000014"/>
    <n v="0.02"/>
    <n v="128.30114880000002"/>
    <x v="65"/>
    <n v="6311.2962912000012"/>
    <n v="39.599120000000084"/>
  </r>
  <r>
    <x v="463"/>
    <x v="335"/>
    <n v="2014"/>
    <s v="DONALD HANSEN"/>
    <s v="256 Annadale Avenue De Land, Irving Park,  IL 61839"/>
    <s v="Chicago"/>
    <x v="0"/>
    <x v="2"/>
    <x v="1"/>
    <x v="0"/>
    <x v="0"/>
    <s v="Wrap Bag"/>
    <x v="0"/>
    <d v="2015-01-03T00:00:00"/>
    <x v="54"/>
    <n v="2.8820000000000006"/>
    <n v="0.63750000000000007"/>
    <n v="0.08"/>
    <n v="0.23056000000000004"/>
    <n v="3.1125600000000007"/>
    <x v="18"/>
    <n v="121.38984000000002"/>
    <n v="0.02"/>
    <n v="2.4277968000000003"/>
    <x v="44"/>
    <n v="119.81204320000002"/>
    <n v="0.2305600000000001"/>
  </r>
  <r>
    <x v="464"/>
    <x v="335"/>
    <n v="2014"/>
    <s v="FRANCIS DUNCAN"/>
    <s v="67 Pegasus Court Grafton, Fieldston,  NY 12082"/>
    <s v="New York"/>
    <x v="1"/>
    <x v="3"/>
    <x v="10"/>
    <x v="0"/>
    <x v="0"/>
    <s v="Small Box"/>
    <x v="0"/>
    <d v="2015-01-03T00:00:00"/>
    <x v="0"/>
    <n v="6.2480000000000002"/>
    <n v="0.61363636363636354"/>
    <n v="0.08"/>
    <n v="0.49984000000000001"/>
    <n v="6.7478400000000009"/>
    <x v="1"/>
    <n v="296.90496000000002"/>
    <n v="6.0000000000000005E-2"/>
    <n v="17.814297600000003"/>
    <x v="11"/>
    <n v="280.53066240000004"/>
    <n v="0.49984000000000073"/>
  </r>
  <r>
    <x v="465"/>
    <x v="336"/>
    <n v="2014"/>
    <s v="BARRY SANCHEZ"/>
    <s v="919 Corona Street Hamlin, Melrose,  NY 14464"/>
    <s v="New York"/>
    <x v="1"/>
    <x v="3"/>
    <x v="13"/>
    <x v="0"/>
    <x v="0"/>
    <s v="Small Box"/>
    <x v="0"/>
    <d v="2015-01-01T00:00:00"/>
    <x v="92"/>
    <n v="38.236000000000004"/>
    <n v="1.3250836120401339"/>
    <n v="0.08"/>
    <n v="3.0588800000000003"/>
    <n v="41.294880000000006"/>
    <x v="39"/>
    <n v="495.53856000000007"/>
    <n v="0.04"/>
    <n v="19.821542400000002"/>
    <x v="71"/>
    <n v="483.98701760000006"/>
    <n v="3.058880000000002"/>
  </r>
  <r>
    <x v="466"/>
    <x v="336"/>
    <n v="2014"/>
    <s v="BARRY SANCHEZ"/>
    <s v="919 Corona Street Hamlin, Melrose,  NY 14464"/>
    <s v="New York"/>
    <x v="1"/>
    <x v="3"/>
    <x v="13"/>
    <x v="0"/>
    <x v="0"/>
    <s v="Wrap Bag"/>
    <x v="0"/>
    <d v="2015-01-03T00:00:00"/>
    <x v="106"/>
    <n v="4.1580000000000004"/>
    <n v="0.63636363636363624"/>
    <n v="0.08"/>
    <n v="0.33264000000000005"/>
    <n v="4.4906400000000009"/>
    <x v="10"/>
    <n v="193.09752000000003"/>
    <n v="0.03"/>
    <n v="5.7929256000000011"/>
    <x v="85"/>
    <n v="188.06459440000003"/>
    <n v="0.33264000000000049"/>
  </r>
  <r>
    <x v="467"/>
    <x v="336"/>
    <n v="2014"/>
    <s v="ALBERT MUNOZ"/>
    <s v="9112 General St. Roosevelt, Pelham Parkway,  NY 11575"/>
    <s v="New York"/>
    <x v="1"/>
    <x v="3"/>
    <x v="12"/>
    <x v="1"/>
    <x v="0"/>
    <s v="Small Box"/>
    <x v="1"/>
    <d v="2015-01-02T00:00:00"/>
    <x v="24"/>
    <n v="2.871"/>
    <n v="0.64150943396226379"/>
    <n v="0.08"/>
    <n v="0.22968"/>
    <n v="3.1006800000000001"/>
    <x v="18"/>
    <n v="120.92652000000001"/>
    <n v="9.9999999999999992E-2"/>
    <n v="12.092651999999999"/>
    <x v="23"/>
    <n v="109.38386800000001"/>
    <n v="0.22968000000000011"/>
  </r>
  <r>
    <x v="468"/>
    <x v="337"/>
    <n v="2014"/>
    <s v="BRANDON GUERRERO"/>
    <s v="871 Cavern Dr. Millwood, High  Bridge,  NY 10546"/>
    <s v="New York"/>
    <x v="1"/>
    <x v="2"/>
    <x v="5"/>
    <x v="0"/>
    <x v="0"/>
    <s v="Small Box"/>
    <x v="0"/>
    <d v="2015-01-04T00:00:00"/>
    <x v="117"/>
    <n v="23.078000000000003"/>
    <n v="1.9424964936886397"/>
    <n v="0.08"/>
    <n v="1.8462400000000003"/>
    <n v="24.924240000000005"/>
    <x v="5"/>
    <n v="1221.2877600000002"/>
    <n v="0.02"/>
    <n v="24.425755200000005"/>
    <x v="92"/>
    <n v="1202.3320048000003"/>
    <n v="1.8462400000000017"/>
  </r>
  <r>
    <x v="469"/>
    <x v="337"/>
    <n v="2014"/>
    <s v="ROBERTO MOORE"/>
    <s v="9582 North Queen Street Clarence, Melrose,  NY 14031"/>
    <s v="New York"/>
    <x v="1"/>
    <x v="1"/>
    <x v="7"/>
    <x v="4"/>
    <x v="0"/>
    <s v="Small Box"/>
    <x v="0"/>
    <d v="2015-01-02T00:00:00"/>
    <x v="93"/>
    <n v="59.510000000000005"/>
    <n v="1.4391343552750224"/>
    <n v="0.08"/>
    <n v="4.7608000000000006"/>
    <n v="64.270800000000008"/>
    <x v="16"/>
    <n v="449.89560000000006"/>
    <n v="0.05"/>
    <n v="22.494780000000006"/>
    <x v="7"/>
    <n v="447.44082000000009"/>
    <n v="4.7608000000000033"/>
  </r>
  <r>
    <x v="470"/>
    <x v="338"/>
    <n v="2014"/>
    <s v="WILLIAM TURNER"/>
    <s v="166 Ivory Street Port Washington, Kingsbridge,  NY 11050"/>
    <s v="New York"/>
    <x v="1"/>
    <x v="3"/>
    <x v="13"/>
    <x v="4"/>
    <x v="0"/>
    <s v="Small Box"/>
    <x v="0"/>
    <d v="2015-01-05T00:00:00"/>
    <x v="18"/>
    <n v="3.1240000000000001"/>
    <n v="0.56043956043956034"/>
    <n v="0.08"/>
    <n v="0.24992"/>
    <n v="3.3739200000000005"/>
    <x v="26"/>
    <n v="97.84368000000002"/>
    <n v="0.04"/>
    <n v="3.9137472000000009"/>
    <x v="100"/>
    <n v="99.419932800000012"/>
    <n v="0.24992000000000036"/>
  </r>
  <r>
    <x v="471"/>
    <x v="339"/>
    <n v="2014"/>
    <s v="TROY MORENO"/>
    <s v="28 West Lilypad Ave. Tallula, New City,  IL 62688"/>
    <s v="Chicago"/>
    <x v="0"/>
    <x v="3"/>
    <x v="1"/>
    <x v="4"/>
    <x v="0"/>
    <s v="Small Pack"/>
    <x v="0"/>
    <d v="2015-01-08T00:00:00"/>
    <x v="131"/>
    <n v="7.524"/>
    <n v="1.3832752613240413"/>
    <n v="0.08"/>
    <n v="0.60192000000000001"/>
    <n v="8.1259200000000007"/>
    <x v="36"/>
    <n v="300.65904"/>
    <n v="0.02"/>
    <n v="6.0131808000000007"/>
    <x v="106"/>
    <n v="299.11585920000005"/>
    <n v="0.60192000000000068"/>
  </r>
  <r>
    <x v="472"/>
    <x v="340"/>
    <n v="2014"/>
    <s v="WARREN GOMEZ"/>
    <s v="62 East Edgemont Court Brewerton, Williamsbridge,  NY 13029"/>
    <s v="New York"/>
    <x v="1"/>
    <x v="1"/>
    <x v="7"/>
    <x v="3"/>
    <x v="1"/>
    <s v="Small Box"/>
    <x v="0"/>
    <d v="2015-01-09T00:00:00"/>
    <x v="35"/>
    <n v="50.589000000000006"/>
    <n v="1.3250758341759352"/>
    <n v="0.08"/>
    <n v="4.0471200000000005"/>
    <n v="54.636120000000012"/>
    <x v="12"/>
    <n v="2841.0782400000007"/>
    <n v="0.01"/>
    <n v="28.410782400000009"/>
    <x v="31"/>
    <n v="2817.7074576000009"/>
    <n v="4.0471200000000067"/>
  </r>
  <r>
    <x v="473"/>
    <x v="340"/>
    <n v="2014"/>
    <s v="CHRIS OWENS"/>
    <s v="9698 Parkview Ave. Victor, Woodlawn,  NY 14564"/>
    <s v="New York"/>
    <x v="1"/>
    <x v="0"/>
    <x v="12"/>
    <x v="2"/>
    <x v="0"/>
    <s v="Wrap Bag"/>
    <x v="0"/>
    <d v="2015-01-09T00:00:00"/>
    <x v="132"/>
    <n v="6.6880000000000006"/>
    <n v="1.2686567164179103"/>
    <n v="0.08"/>
    <n v="0.53504000000000007"/>
    <n v="7.223040000000001"/>
    <x v="17"/>
    <n v="231.13728000000003"/>
    <n v="0.05"/>
    <n v="11.556864000000003"/>
    <x v="107"/>
    <n v="220.80041600000004"/>
    <n v="0.5350400000000004"/>
  </r>
  <r>
    <x v="474"/>
    <x v="341"/>
    <n v="2015"/>
    <s v="RAYMOND COLEMAN"/>
    <s v="11 Phoenix Drive Galt, Avalon Park,  IL 61037"/>
    <s v="Chicago"/>
    <x v="0"/>
    <x v="1"/>
    <x v="0"/>
    <x v="2"/>
    <x v="0"/>
    <s v="Small Box"/>
    <x v="0"/>
    <d v="2015-01-14T00:00:00"/>
    <x v="9"/>
    <n v="9.4600000000000009"/>
    <n v="0.61350844277673544"/>
    <n v="0.08"/>
    <n v="0.75680000000000014"/>
    <n v="10.216800000000001"/>
    <x v="9"/>
    <n v="510.84000000000003"/>
    <n v="0.03"/>
    <n v="15.325200000000001"/>
    <x v="9"/>
    <n v="501.75480000000005"/>
    <n v="0.75680000000000014"/>
  </r>
  <r>
    <x v="475"/>
    <x v="341"/>
    <n v="2015"/>
    <s v="MIGUEL HAMILTON"/>
    <s v="57 E. Evergreen Ave. Staten Island, Woodlawn,  NY 10309"/>
    <s v="New York"/>
    <x v="1"/>
    <x v="2"/>
    <x v="10"/>
    <x v="4"/>
    <x v="0"/>
    <s v="Small Box"/>
    <x v="1"/>
    <d v="2015-01-14T00:00:00"/>
    <x v="72"/>
    <n v="11.979000000000001"/>
    <n v="1.4417040358744393"/>
    <n v="0.08"/>
    <n v="0.95832000000000006"/>
    <n v="12.937320000000001"/>
    <x v="18"/>
    <n v="504.55548000000005"/>
    <n v="0.01"/>
    <n v="5.0455548000000006"/>
    <x v="58"/>
    <n v="504.05992520000007"/>
    <n v="0.9583200000000005"/>
  </r>
  <r>
    <x v="476"/>
    <x v="342"/>
    <n v="2015"/>
    <s v="RAFAEL SMITH"/>
    <s v="8355 Wagon St. Justice, Avalon Park,  IL 60458"/>
    <s v="Chicago"/>
    <x v="0"/>
    <x v="2"/>
    <x v="0"/>
    <x v="0"/>
    <x v="0"/>
    <s v="Wrap Bag"/>
    <x v="0"/>
    <d v="2015-01-16T00:00:00"/>
    <x v="10"/>
    <n v="1.9910000000000003"/>
    <n v="1.0804597701149428"/>
    <n v="0.08"/>
    <n v="0.15928000000000003"/>
    <n v="2.1502800000000004"/>
    <x v="24"/>
    <n v="23.653080000000003"/>
    <n v="9.9999999999999992E-2"/>
    <n v="2.3653080000000002"/>
    <x v="10"/>
    <n v="22.087772000000005"/>
    <n v="0.15928000000000009"/>
  </r>
  <r>
    <x v="477"/>
    <x v="343"/>
    <n v="2015"/>
    <s v="RONNIE CLARK"/>
    <s v="28 SE. Granite Street Blackstone, Auburn Gresham,  IL 61313"/>
    <s v="Chicago"/>
    <x v="0"/>
    <x v="0"/>
    <x v="1"/>
    <x v="2"/>
    <x v="0"/>
    <s v="Small Box"/>
    <x v="0"/>
    <d v="2015-01-17T00:00:00"/>
    <x v="33"/>
    <n v="24.618000000000002"/>
    <n v="0.61239193083573473"/>
    <n v="0.08"/>
    <n v="1.9694400000000003"/>
    <n v="26.587440000000004"/>
    <x v="12"/>
    <n v="1382.5468800000003"/>
    <n v="0.08"/>
    <n v="110.60375040000002"/>
    <x v="29"/>
    <n v="1287.0931296000003"/>
    <n v="1.9694400000000023"/>
  </r>
  <r>
    <x v="478"/>
    <x v="343"/>
    <n v="2015"/>
    <s v="ROBERT GREEN"/>
    <s v="54 Gregory Court West Chicago, Ashburn,  IL 60185"/>
    <s v="Chicago"/>
    <x v="0"/>
    <x v="2"/>
    <x v="0"/>
    <x v="3"/>
    <x v="0"/>
    <s v="Wrap Bag"/>
    <x v="0"/>
    <d v="2015-01-15T00:00:00"/>
    <x v="67"/>
    <n v="3.1240000000000001"/>
    <n v="1.1679389312977095"/>
    <n v="0.08"/>
    <n v="0.24992"/>
    <n v="3.3739200000000005"/>
    <x v="44"/>
    <n v="77.600160000000017"/>
    <n v="0.01"/>
    <n v="0.77600160000000018"/>
    <x v="55"/>
    <n v="77.80415840000002"/>
    <n v="0.24992000000000036"/>
  </r>
  <r>
    <x v="479"/>
    <x v="344"/>
    <n v="2015"/>
    <s v="KEITH HOFFMAN"/>
    <s v="7 Warren Court New Memphis, Riverdale,  IL 62266"/>
    <s v="Chicago"/>
    <x v="0"/>
    <x v="1"/>
    <x v="0"/>
    <x v="4"/>
    <x v="1"/>
    <s v="Small Pack"/>
    <x v="0"/>
    <d v="2015-01-17T00:00:00"/>
    <x v="49"/>
    <n v="38.951000000000001"/>
    <n v="0.75470763131813678"/>
    <n v="0.08"/>
    <n v="3.1160800000000002"/>
    <n v="42.067080000000004"/>
    <x v="37"/>
    <n v="126.20124000000001"/>
    <n v="0.01"/>
    <n v="1.2620124000000001"/>
    <x v="39"/>
    <n v="126.97922760000002"/>
    <n v="3.1160800000000037"/>
  </r>
  <r>
    <x v="480"/>
    <x v="344"/>
    <n v="2015"/>
    <s v="EARL BROWN"/>
    <s v="436 Ruby Drive New Suffolk, Pelham Parkway,  NY 11956"/>
    <s v="New York"/>
    <x v="1"/>
    <x v="0"/>
    <x v="11"/>
    <x v="4"/>
    <x v="0"/>
    <s v="Wrap Bag"/>
    <x v="0"/>
    <d v="2015-01-18T00:00:00"/>
    <x v="4"/>
    <n v="2.3100000000000005"/>
    <n v="1.3333333333333335"/>
    <n v="0.08"/>
    <n v="0.18480000000000005"/>
    <n v="2.4948000000000006"/>
    <x v="43"/>
    <n v="62.370000000000012"/>
    <n v="6.9999999999999993E-2"/>
    <n v="4.3659000000000008"/>
    <x v="4"/>
    <n v="58.754100000000008"/>
    <n v="0.18480000000000008"/>
  </r>
  <r>
    <x v="481"/>
    <x v="345"/>
    <n v="2015"/>
    <s v="ANTONIO MURPHY"/>
    <s v="39 Aviation Ave. Queens Village, Norwood,  NY 11429"/>
    <s v="New York"/>
    <x v="1"/>
    <x v="1"/>
    <x v="13"/>
    <x v="4"/>
    <x v="0"/>
    <s v="Small Box"/>
    <x v="0"/>
    <d v="2015-01-19T00:00:00"/>
    <x v="0"/>
    <n v="6.2480000000000002"/>
    <n v="0.61363636363636354"/>
    <n v="0.08"/>
    <n v="0.49984000000000001"/>
    <n v="6.7478400000000009"/>
    <x v="11"/>
    <n v="134.95680000000002"/>
    <n v="6.9999999999999993E-2"/>
    <n v="9.4469759999999994"/>
    <x v="11"/>
    <n v="126.94982400000001"/>
    <n v="0.49984000000000073"/>
  </r>
  <r>
    <x v="482"/>
    <x v="345"/>
    <n v="2015"/>
    <s v="KYLE BELL"/>
    <s v="36 South Cactus Ave. Syracuse, Riverdale,  NY 13211"/>
    <s v="New York"/>
    <x v="1"/>
    <x v="2"/>
    <x v="7"/>
    <x v="1"/>
    <x v="0"/>
    <s v="Wrap Bag"/>
    <x v="0"/>
    <d v="2015-01-18T00:00:00"/>
    <x v="53"/>
    <n v="5.2359999999999998"/>
    <n v="0.64137931034482754"/>
    <n v="0.08"/>
    <n v="0.41887999999999997"/>
    <n v="5.6548800000000004"/>
    <x v="1"/>
    <n v="248.81472000000002"/>
    <n v="0.08"/>
    <n v="19.905177600000002"/>
    <x v="43"/>
    <n v="229.83954240000003"/>
    <n v="0.41888000000000059"/>
  </r>
  <r>
    <x v="483"/>
    <x v="346"/>
    <n v="2015"/>
    <s v="BRENT HICKS"/>
    <s v="23 Princess Lane Chicago, Belmont Cragin,  IL 60624"/>
    <s v="Chicago"/>
    <x v="0"/>
    <x v="2"/>
    <x v="0"/>
    <x v="0"/>
    <x v="0"/>
    <s v="Small Pack"/>
    <x v="0"/>
    <d v="2015-01-19T00:00:00"/>
    <x v="131"/>
    <n v="7.524"/>
    <n v="1.3832752613240413"/>
    <n v="0.08"/>
    <n v="0.60192000000000001"/>
    <n v="8.1259200000000007"/>
    <x v="32"/>
    <n v="227.52576000000002"/>
    <n v="0.09"/>
    <n v="20.477318400000001"/>
    <x v="106"/>
    <n v="211.51844160000002"/>
    <n v="0.60192000000000068"/>
  </r>
  <r>
    <x v="484"/>
    <x v="346"/>
    <n v="2015"/>
    <s v="RONNIE CLARK"/>
    <s v="28 SE. Granite Street Blackstone, Auburn Gresham,  IL 61313"/>
    <s v="Chicago"/>
    <x v="0"/>
    <x v="0"/>
    <x v="1"/>
    <x v="4"/>
    <x v="0"/>
    <s v="Wrap Bag"/>
    <x v="0"/>
    <d v="2015-01-20T00:00:00"/>
    <x v="4"/>
    <n v="2.3100000000000005"/>
    <n v="1.3333333333333335"/>
    <n v="0.08"/>
    <n v="0.18480000000000005"/>
    <n v="2.4948000000000006"/>
    <x v="31"/>
    <n v="89.812800000000024"/>
    <n v="0.03"/>
    <n v="2.6943840000000008"/>
    <x v="4"/>
    <n v="87.868416000000025"/>
    <n v="0.18480000000000008"/>
  </r>
  <r>
    <x v="485"/>
    <x v="347"/>
    <n v="2015"/>
    <s v="VINCENT HALL"/>
    <s v="40 Cemetery Court New York, East Tremont,  NY 10279"/>
    <s v="New York"/>
    <x v="1"/>
    <x v="1"/>
    <x v="2"/>
    <x v="1"/>
    <x v="0"/>
    <s v="Small Box"/>
    <x v="0"/>
    <d v="2015-01-20T00:00:00"/>
    <x v="33"/>
    <n v="24.618000000000002"/>
    <n v="0.61239193083573473"/>
    <n v="0.08"/>
    <n v="1.9694400000000003"/>
    <n v="26.587440000000004"/>
    <x v="27"/>
    <n v="1090.0850400000002"/>
    <n v="0.08"/>
    <n v="87.20680320000001"/>
    <x v="29"/>
    <n v="1018.0282368000002"/>
    <n v="1.9694400000000023"/>
  </r>
  <r>
    <x v="486"/>
    <x v="348"/>
    <n v="2015"/>
    <s v="ALEX GRAY"/>
    <s v="6 Hillcrest Street Christopher, New City,  IL 62822"/>
    <s v="Chicago"/>
    <x v="0"/>
    <x v="1"/>
    <x v="1"/>
    <x v="1"/>
    <x v="0"/>
    <s v="Small Box"/>
    <x v="0"/>
    <d v="2015-01-22T00:00:00"/>
    <x v="77"/>
    <n v="3.1680000000000001"/>
    <n v="0.56521739130434756"/>
    <n v="0.08"/>
    <n v="0.25344"/>
    <n v="3.4214400000000005"/>
    <x v="26"/>
    <n v="99.221760000000017"/>
    <n v="6.9999999999999993E-2"/>
    <n v="6.9455232000000002"/>
    <x v="59"/>
    <n v="93.316236800000027"/>
    <n v="0.25344000000000033"/>
  </r>
  <r>
    <x v="487"/>
    <x v="349"/>
    <n v="2015"/>
    <s v="THOMAS MORALES"/>
    <s v="7046 Seacoast St. Fort Sheridan, Avondale,  IL 60037"/>
    <s v="Chicago"/>
    <x v="0"/>
    <x v="1"/>
    <x v="0"/>
    <x v="0"/>
    <x v="1"/>
    <s v="Jumbo Drum"/>
    <x v="2"/>
    <d v="2015-01-22T00:00:00"/>
    <x v="120"/>
    <n v="551.06700000000012"/>
    <n v="0.58730711954627557"/>
    <n v="0.08"/>
    <n v="44.085360000000009"/>
    <n v="595.15236000000016"/>
    <x v="18"/>
    <n v="23210.942040000005"/>
    <n v="0.01"/>
    <n v="232.10942040000006"/>
    <x v="94"/>
    <n v="23048.182619600004"/>
    <n v="44.085360000000037"/>
  </r>
  <r>
    <x v="488"/>
    <x v="350"/>
    <n v="2015"/>
    <s v="LOUIS CASTILLO"/>
    <s v="39 Justice St. Buffalo, Mott Haven,  NY 14276"/>
    <s v="New York"/>
    <x v="1"/>
    <x v="0"/>
    <x v="9"/>
    <x v="0"/>
    <x v="1"/>
    <s v="Small Pack"/>
    <x v="0"/>
    <d v="2015-01-23T00:00:00"/>
    <x v="61"/>
    <n v="8.9320000000000004"/>
    <n v="3.3422459893048124"/>
    <n v="0.08"/>
    <n v="0.71456000000000008"/>
    <n v="9.6465600000000009"/>
    <x v="5"/>
    <n v="472.68144000000007"/>
    <n v="0.08"/>
    <n v="37.81451520000001"/>
    <x v="27"/>
    <n v="437.74692480000004"/>
    <n v="0.71456000000000053"/>
  </r>
  <r>
    <x v="489"/>
    <x v="350"/>
    <n v="2015"/>
    <s v="BRIAN LONG"/>
    <s v="7498 Lilac Drive Union Hill, Marble Hill,  NY 14563"/>
    <s v="New York"/>
    <x v="1"/>
    <x v="0"/>
    <x v="6"/>
    <x v="2"/>
    <x v="0"/>
    <s v="Small Box"/>
    <x v="1"/>
    <d v="2015-01-24T00:00:00"/>
    <x v="7"/>
    <n v="179.22300000000001"/>
    <n v="0.63929972834289162"/>
    <n v="0.08"/>
    <n v="14.337840000000002"/>
    <n v="193.56084000000001"/>
    <x v="9"/>
    <n v="9678.0420000000013"/>
    <n v="0.05"/>
    <n v="483.90210000000008"/>
    <x v="7"/>
    <n v="9214.1799000000028"/>
    <n v="14.33784"/>
  </r>
  <r>
    <x v="490"/>
    <x v="351"/>
    <n v="2015"/>
    <s v="REGINALD WEST"/>
    <s v="7006 Liberty Dr. Forestburgh, Port Morris,  NY 12777"/>
    <s v="New York"/>
    <x v="1"/>
    <x v="2"/>
    <x v="13"/>
    <x v="4"/>
    <x v="0"/>
    <s v="Wrap Bag"/>
    <x v="0"/>
    <d v="2015-01-26T00:00:00"/>
    <x v="129"/>
    <n v="8.9540000000000006"/>
    <n v="0.81696428571428559"/>
    <n v="0.08"/>
    <n v="0.71632000000000007"/>
    <n v="9.670320000000002"/>
    <x v="43"/>
    <n v="241.75800000000004"/>
    <n v="0.08"/>
    <n v="19.340640000000004"/>
    <x v="104"/>
    <n v="225.58736000000002"/>
    <n v="0.7163200000000014"/>
  </r>
  <r>
    <x v="491"/>
    <x v="351"/>
    <n v="2015"/>
    <s v="REGINALD WEST"/>
    <s v="7006 Liberty Dr. Forestburgh, Port Morris,  NY 12777"/>
    <s v="New York"/>
    <x v="1"/>
    <x v="2"/>
    <x v="13"/>
    <x v="4"/>
    <x v="0"/>
    <s v="Small Box"/>
    <x v="0"/>
    <d v="2015-01-26T00:00:00"/>
    <x v="39"/>
    <n v="2.0680000000000001"/>
    <n v="0.59322033898305082"/>
    <n v="0.08"/>
    <n v="0.16544"/>
    <n v="2.2334400000000003"/>
    <x v="7"/>
    <n v="78.170400000000015"/>
    <n v="6.0000000000000005E-2"/>
    <n v="4.6902240000000015"/>
    <x v="12"/>
    <n v="75.020176000000021"/>
    <n v="0.16544000000000025"/>
  </r>
  <r>
    <x v="492"/>
    <x v="352"/>
    <n v="2015"/>
    <s v="TIM WASHINGTON"/>
    <s v="96 Hamilton Ave. Roosevelt, Fieldston,  NY 11575"/>
    <s v="New York"/>
    <x v="1"/>
    <x v="3"/>
    <x v="10"/>
    <x v="0"/>
    <x v="0"/>
    <s v="Small Box"/>
    <x v="0"/>
    <d v="2015-01-28T00:00:00"/>
    <x v="44"/>
    <n v="4.0590000000000002"/>
    <n v="0.64"/>
    <n v="0.08"/>
    <n v="0.32472000000000001"/>
    <n v="4.3837200000000003"/>
    <x v="38"/>
    <n v="65.755800000000008"/>
    <n v="6.0000000000000005E-2"/>
    <n v="3.945348000000001"/>
    <x v="35"/>
    <n v="64.360452000000009"/>
    <n v="0.32472000000000012"/>
  </r>
  <r>
    <x v="493"/>
    <x v="353"/>
    <n v="2015"/>
    <s v="JIMMY HARRIS"/>
    <s v="7553 Sycamore St. New York, Port Morris,  NY 10168"/>
    <s v="New York"/>
    <x v="1"/>
    <x v="1"/>
    <x v="5"/>
    <x v="1"/>
    <x v="1"/>
    <s v="Medium Box"/>
    <x v="0"/>
    <d v="2015-01-28T00:00:00"/>
    <x v="22"/>
    <n v="23.088999999999999"/>
    <n v="1.3798185941043077"/>
    <n v="0.08"/>
    <n v="1.8471199999999999"/>
    <n v="24.936119999999999"/>
    <x v="4"/>
    <n v="124.6806"/>
    <n v="0.02"/>
    <n v="2.4936120000000002"/>
    <x v="21"/>
    <n v="127.046988"/>
    <n v="1.8471200000000003"/>
  </r>
  <r>
    <x v="494"/>
    <x v="353"/>
    <n v="2015"/>
    <s v="JIMMY HARRIS"/>
    <s v="7553 Sycamore St. New York, Port Morris,  NY 10168"/>
    <s v="New York"/>
    <x v="1"/>
    <x v="1"/>
    <x v="5"/>
    <x v="1"/>
    <x v="0"/>
    <s v="Small Box"/>
    <x v="1"/>
    <d v="2015-01-27T00:00:00"/>
    <x v="33"/>
    <n v="24.618000000000002"/>
    <n v="0.61239193083573473"/>
    <n v="0.08"/>
    <n v="1.9694400000000003"/>
    <n v="26.587440000000004"/>
    <x v="1"/>
    <n v="1169.8473600000002"/>
    <n v="0.08"/>
    <n v="93.587788800000013"/>
    <x v="29"/>
    <n v="1091.4095712000003"/>
    <n v="1.9694400000000023"/>
  </r>
  <r>
    <x v="495"/>
    <x v="353"/>
    <n v="2015"/>
    <s v="JIMMY HARRIS"/>
    <s v="7553 Sycamore St. New York, Port Morris,  NY 10168"/>
    <s v="New York"/>
    <x v="1"/>
    <x v="1"/>
    <x v="5"/>
    <x v="1"/>
    <x v="1"/>
    <s v="Small Box"/>
    <x v="0"/>
    <d v="2015-01-29T00:00:00"/>
    <x v="25"/>
    <n v="21.978000000000002"/>
    <n v="2.126760563380282"/>
    <n v="0.08"/>
    <n v="1.7582400000000002"/>
    <n v="23.736240000000002"/>
    <x v="33"/>
    <n v="1115.60328"/>
    <n v="6.9999999999999993E-2"/>
    <n v="78.092229599999996"/>
    <x v="24"/>
    <n v="1041.5610503999999"/>
    <n v="1.7582400000000007"/>
  </r>
  <r>
    <x v="496"/>
    <x v="354"/>
    <n v="2015"/>
    <s v="JASON HANSEN"/>
    <s v="641 Oak Valley Dr. Alfred Station, Baychester,  NY 14803"/>
    <s v="New York"/>
    <x v="1"/>
    <x v="2"/>
    <x v="11"/>
    <x v="4"/>
    <x v="0"/>
    <s v="Wrap Bag"/>
    <x v="0"/>
    <d v="2015-01-30T00:00:00"/>
    <x v="2"/>
    <n v="4.0810000000000004"/>
    <n v="0.53941908713692943"/>
    <n v="0.08"/>
    <n v="0.32648000000000005"/>
    <n v="4.4074800000000005"/>
    <x v="34"/>
    <n v="70.519680000000008"/>
    <n v="9.9999999999999992E-2"/>
    <n v="7.0519680000000005"/>
    <x v="2"/>
    <n v="65.44771200000001"/>
    <n v="0.3264800000000001"/>
  </r>
  <r>
    <x v="497"/>
    <x v="355"/>
    <n v="2015"/>
    <s v="JESSIE HARRISON"/>
    <s v="8346 Mason Court Elmira, Wakefield,  NY 14902"/>
    <s v="New York"/>
    <x v="1"/>
    <x v="2"/>
    <x v="5"/>
    <x v="4"/>
    <x v="0"/>
    <s v="Wrap Bag"/>
    <x v="0"/>
    <d v="2015-02-02T00:00:00"/>
    <x v="13"/>
    <n v="1.254"/>
    <n v="0.60563380281690138"/>
    <n v="0.08"/>
    <n v="0.10032000000000001"/>
    <n v="1.3543200000000002"/>
    <x v="1"/>
    <n v="59.590080000000007"/>
    <n v="6.9999999999999993E-2"/>
    <n v="4.1713056000000002"/>
    <x v="4"/>
    <n v="56.168774400000004"/>
    <n v="0.10032000000000019"/>
  </r>
  <r>
    <x v="498"/>
    <x v="356"/>
    <n v="2015"/>
    <s v="MARTIN HUGHES"/>
    <s v="7702 Beach Dr. Hempstead, Eastchester,  NY 11551"/>
    <s v="New York"/>
    <x v="1"/>
    <x v="3"/>
    <x v="3"/>
    <x v="2"/>
    <x v="0"/>
    <s v="Small Box"/>
    <x v="0"/>
    <d v="2015-02-03T00:00:00"/>
    <x v="43"/>
    <n v="4.0590000000000002"/>
    <n v="0.611353711790393"/>
    <n v="0.08"/>
    <n v="0.32472000000000001"/>
    <n v="4.3837200000000003"/>
    <x v="20"/>
    <n v="26.302320000000002"/>
    <n v="0.02"/>
    <n v="0.52604640000000003"/>
    <x v="23"/>
    <n v="26.326273600000004"/>
    <n v="0.32472000000000012"/>
  </r>
  <r>
    <x v="499"/>
    <x v="357"/>
    <n v="2015"/>
    <s v="JEFFERY PALMER"/>
    <s v="64 Campfire Court Andover, Riverdale,  NY 14806"/>
    <s v="New York"/>
    <x v="1"/>
    <x v="1"/>
    <x v="3"/>
    <x v="4"/>
    <x v="1"/>
    <s v="Small Box"/>
    <x v="0"/>
    <d v="2015-02-05T00:00:00"/>
    <x v="26"/>
    <n v="167.72800000000001"/>
    <n v="3.7620237351655206"/>
    <n v="0.08"/>
    <n v="13.418240000000001"/>
    <n v="181.14624000000003"/>
    <x v="44"/>
    <n v="4166.3635200000008"/>
    <n v="0.04"/>
    <n v="166.65454080000004"/>
    <x v="24"/>
    <n v="4003.7589792000008"/>
    <n v="13.418240000000026"/>
  </r>
  <r>
    <x v="500"/>
    <x v="358"/>
    <n v="2015"/>
    <s v="LOUIS ARMSTRONG"/>
    <s v="66 Edgewood Ave. Fresh Meadows, Mott Haven,  NY 11366"/>
    <s v="New York"/>
    <x v="1"/>
    <x v="1"/>
    <x v="2"/>
    <x v="0"/>
    <x v="1"/>
    <s v="Jumbo Drum"/>
    <x v="2"/>
    <d v="2015-02-07T00:00:00"/>
    <x v="69"/>
    <n v="494.98900000000003"/>
    <n v="0.61292519445141413"/>
    <n v="0.08"/>
    <n v="39.599120000000006"/>
    <n v="534.58812000000012"/>
    <x v="41"/>
    <n v="14433.879240000004"/>
    <n v="0.02"/>
    <n v="288.67758480000009"/>
    <x v="56"/>
    <n v="14194.251655200003"/>
    <n v="39.599120000000084"/>
  </r>
  <r>
    <x v="501"/>
    <x v="359"/>
    <n v="2015"/>
    <s v="ALBERT SULLIVAN"/>
    <s v="7932 SW. Garfield Ave. Alder Creek, Port Morris,  NY 13301"/>
    <s v="New York"/>
    <x v="1"/>
    <x v="0"/>
    <x v="2"/>
    <x v="0"/>
    <x v="2"/>
    <s v="Large Box"/>
    <x v="0"/>
    <d v="2015-02-08T00:00:00"/>
    <x v="87"/>
    <n v="150.678"/>
    <n v="1.4391025641025639"/>
    <n v="0.08"/>
    <n v="12.05424"/>
    <n v="162.73224000000002"/>
    <x v="30"/>
    <n v="650.92896000000007"/>
    <n v="0.09"/>
    <n v="58.583606400000008"/>
    <x v="65"/>
    <n v="616.88535360000003"/>
    <n v="12.054240000000021"/>
  </r>
  <r>
    <x v="502"/>
    <x v="359"/>
    <n v="2015"/>
    <s v="NORMAN MORALES"/>
    <s v="9222 Love Drive Newburgh, Fieldston,  NY 12550"/>
    <s v="New York"/>
    <x v="1"/>
    <x v="2"/>
    <x v="5"/>
    <x v="1"/>
    <x v="0"/>
    <s v="Small Box"/>
    <x v="0"/>
    <d v="2015-02-08T00:00:00"/>
    <x v="81"/>
    <n v="32.087000000000003"/>
    <n v="0.58705114254624613"/>
    <n v="0.08"/>
    <n v="2.5669600000000004"/>
    <n v="34.653960000000005"/>
    <x v="47"/>
    <n v="1559.4282000000003"/>
    <n v="6.0000000000000005E-2"/>
    <n v="93.565692000000027"/>
    <x v="64"/>
    <n v="1472.1825080000001"/>
    <n v="2.5669600000000017"/>
  </r>
  <r>
    <x v="503"/>
    <x v="360"/>
    <n v="2015"/>
    <s v="DARRYL OLSON"/>
    <s v="415 South Third Ave. New York, Co-op City,  NY 10040"/>
    <s v="New York"/>
    <x v="1"/>
    <x v="1"/>
    <x v="2"/>
    <x v="1"/>
    <x v="1"/>
    <s v="Jumbo Drum"/>
    <x v="2"/>
    <d v="2015-02-08T00:00:00"/>
    <x v="69"/>
    <n v="494.98900000000003"/>
    <n v="0.61292519445141413"/>
    <n v="0.08"/>
    <n v="39.599120000000006"/>
    <n v="534.58812000000012"/>
    <x v="13"/>
    <n v="9622.5861600000026"/>
    <n v="9.9999999999999992E-2"/>
    <n v="962.25861600000019"/>
    <x v="56"/>
    <n v="8709.3775440000009"/>
    <n v="39.599120000000084"/>
  </r>
  <r>
    <x v="504"/>
    <x v="361"/>
    <n v="2015"/>
    <s v="DEREK PAYNE"/>
    <s v="87 Duke Dr. Bridgeport, Williamsbridge,  NY 13030"/>
    <s v="New York"/>
    <x v="1"/>
    <x v="3"/>
    <x v="9"/>
    <x v="0"/>
    <x v="1"/>
    <s v="Medium Box"/>
    <x v="0"/>
    <d v="2015-02-11T00:00:00"/>
    <x v="22"/>
    <n v="23.088999999999999"/>
    <n v="1.3798185941043077"/>
    <n v="0.08"/>
    <n v="1.8471199999999999"/>
    <n v="24.936119999999999"/>
    <x v="43"/>
    <n v="623.40300000000002"/>
    <n v="0.11"/>
    <n v="68.574330000000003"/>
    <x v="21"/>
    <n v="559.68867"/>
    <n v="1.8471200000000003"/>
  </r>
  <r>
    <x v="505"/>
    <x v="361"/>
    <n v="2015"/>
    <s v="TOM DIAZ"/>
    <s v="8364 Champion Ave. Gorham, High  Bridge,  NY 14461"/>
    <s v="New York"/>
    <x v="1"/>
    <x v="0"/>
    <x v="9"/>
    <x v="2"/>
    <x v="0"/>
    <s v="Wrap Bag"/>
    <x v="1"/>
    <d v="2015-02-08T00:00:00"/>
    <x v="50"/>
    <n v="3.718"/>
    <n v="0.9204545454545453"/>
    <n v="0.08"/>
    <n v="0.29743999999999998"/>
    <n v="4.0154399999999999"/>
    <x v="16"/>
    <n v="28.108080000000001"/>
    <n v="0.09"/>
    <n v="2.5297272"/>
    <x v="40"/>
    <n v="26.4783528"/>
    <n v="0.29743999999999993"/>
  </r>
  <r>
    <x v="506"/>
    <x v="361"/>
    <n v="2015"/>
    <s v="PEDRO HANSEN"/>
    <s v="20 Vine Road Allentown, Fieldston,  NY 14707"/>
    <s v="New York"/>
    <x v="1"/>
    <x v="1"/>
    <x v="10"/>
    <x v="3"/>
    <x v="0"/>
    <s v="Small Pack"/>
    <x v="0"/>
    <d v="2015-03-07T00:00:00"/>
    <x v="28"/>
    <n v="13.167000000000002"/>
    <n v="1.4989561586638833"/>
    <n v="0.08"/>
    <n v="1.0533600000000001"/>
    <n v="14.220360000000003"/>
    <x v="3"/>
    <n v="270.18684000000007"/>
    <n v="0.04"/>
    <n v="10.807473600000003"/>
    <x v="25"/>
    <n v="265.23936640000011"/>
    <n v="1.0533600000000014"/>
  </r>
  <r>
    <x v="507"/>
    <x v="362"/>
    <n v="2015"/>
    <s v="BRADLEY HANSEN"/>
    <s v="7775 Kent Dr. Arkville, Fordham,  NY 12406"/>
    <s v="New York"/>
    <x v="1"/>
    <x v="0"/>
    <x v="7"/>
    <x v="2"/>
    <x v="0"/>
    <s v="Wrap Bag"/>
    <x v="0"/>
    <d v="2015-02-11T00:00:00"/>
    <x v="34"/>
    <n v="40.204999999999998"/>
    <n v="0.695269016697588"/>
    <n v="0.08"/>
    <n v="3.2164000000000001"/>
    <n v="43.421399999999998"/>
    <x v="31"/>
    <n v="1563.1704"/>
    <n v="0.04"/>
    <n v="62.526816000000004"/>
    <x v="30"/>
    <n v="1514.583584"/>
    <n v="3.2164000000000001"/>
  </r>
  <r>
    <x v="508"/>
    <x v="362"/>
    <n v="2015"/>
    <s v="GENE GORDON"/>
    <s v="649 Ranger St. Whitney Point, City Island,  NY 13862"/>
    <s v="New York"/>
    <x v="1"/>
    <x v="3"/>
    <x v="11"/>
    <x v="1"/>
    <x v="0"/>
    <s v="Wrap Bag"/>
    <x v="0"/>
    <d v="2015-02-11T00:00:00"/>
    <x v="106"/>
    <n v="4.1580000000000004"/>
    <n v="0.63636363636363624"/>
    <n v="0.08"/>
    <n v="0.33264000000000005"/>
    <n v="4.4906400000000009"/>
    <x v="31"/>
    <n v="161.66304000000002"/>
    <n v="0.04"/>
    <n v="6.466521600000001"/>
    <x v="85"/>
    <n v="155.95651840000002"/>
    <n v="0.33264000000000049"/>
  </r>
  <r>
    <x v="509"/>
    <x v="363"/>
    <n v="2015"/>
    <s v="ELMER WAGNER"/>
    <s v="8172 Grove St. Voorheesville, Co-op City,  NY 12186"/>
    <s v="New York"/>
    <x v="1"/>
    <x v="3"/>
    <x v="12"/>
    <x v="2"/>
    <x v="1"/>
    <s v="Small Box"/>
    <x v="0"/>
    <d v="2015-02-23T00:00:00"/>
    <x v="47"/>
    <n v="111.07800000000002"/>
    <n v="0.66661165208780315"/>
    <n v="0.08"/>
    <n v="8.8862400000000008"/>
    <n v="119.96424000000003"/>
    <x v="38"/>
    <n v="1799.4636000000005"/>
    <n v="0.05"/>
    <n v="89.973180000000028"/>
    <x v="28"/>
    <n v="1716.7204200000006"/>
    <n v="8.886240000000015"/>
  </r>
  <r>
    <x v="510"/>
    <x v="364"/>
    <n v="2015"/>
    <s v="MARCUS VARGAS"/>
    <s v="127 Marconi Lane Great Lakes, Avondale,  IL 60088"/>
    <s v="Chicago"/>
    <x v="0"/>
    <x v="3"/>
    <x v="0"/>
    <x v="2"/>
    <x v="0"/>
    <s v="Small Box"/>
    <x v="0"/>
    <d v="2015-02-15T00:00:00"/>
    <x v="7"/>
    <n v="179.22300000000001"/>
    <n v="0.63929972834289162"/>
    <n v="0.08"/>
    <n v="14.337840000000002"/>
    <n v="193.56084000000001"/>
    <x v="27"/>
    <n v="7935.9944400000004"/>
    <n v="0.04"/>
    <n v="317.43977760000001"/>
    <x v="7"/>
    <n v="7638.5946624000007"/>
    <n v="14.33784"/>
  </r>
  <r>
    <x v="511"/>
    <x v="365"/>
    <n v="2015"/>
    <s v="CLYDE ROSE"/>
    <s v="8990 Wharf Rd. Johnstown, High  Bridge,  NY 12095"/>
    <s v="New York"/>
    <x v="1"/>
    <x v="2"/>
    <x v="5"/>
    <x v="3"/>
    <x v="0"/>
    <s v="Wrap Bag"/>
    <x v="1"/>
    <d v="2015-02-21T00:00:00"/>
    <x v="57"/>
    <n v="5.6980000000000004"/>
    <n v="0.56024096385542177"/>
    <n v="0.08"/>
    <n v="0.45584000000000002"/>
    <n v="6.1538400000000006"/>
    <x v="35"/>
    <n v="79.999920000000003"/>
    <n v="6.9999999999999993E-2"/>
    <n v="5.5999943999999999"/>
    <x v="47"/>
    <n v="76.489925600000007"/>
    <n v="0.45584000000000024"/>
  </r>
  <r>
    <x v="512"/>
    <x v="366"/>
    <n v="2015"/>
    <s v="KEITH THOMAS"/>
    <s v="9868 Talbot Street Hume, Williamsbridge,  NY 14745"/>
    <s v="New York"/>
    <x v="1"/>
    <x v="1"/>
    <x v="10"/>
    <x v="3"/>
    <x v="0"/>
    <s v="Small Pack"/>
    <x v="0"/>
    <d v="2015-02-17T00:00:00"/>
    <x v="88"/>
    <n v="14.278000000000002"/>
    <n v="1.5009633911368019"/>
    <n v="0.08"/>
    <n v="1.1422400000000001"/>
    <n v="15.420240000000003"/>
    <x v="12"/>
    <n v="801.85248000000013"/>
    <n v="0.09"/>
    <n v="72.166723200000007"/>
    <x v="68"/>
    <n v="732.8757568000002"/>
    <n v="1.142240000000001"/>
  </r>
  <r>
    <x v="513"/>
    <x v="366"/>
    <n v="2015"/>
    <s v="CRAIG STEPHENS"/>
    <s v="8650 Middle River Court Albany, Pelham Parkway,  NY 12226"/>
    <s v="New York"/>
    <x v="1"/>
    <x v="0"/>
    <x v="5"/>
    <x v="4"/>
    <x v="1"/>
    <s v="Small Box"/>
    <x v="0"/>
    <d v="2015-02-18T00:00:00"/>
    <x v="42"/>
    <n v="331.06700000000006"/>
    <n v="0.92313099041533575"/>
    <n v="0.08"/>
    <n v="26.485360000000007"/>
    <n v="357.55236000000008"/>
    <x v="10"/>
    <n v="15374.751480000003"/>
    <n v="0.11"/>
    <n v="1691.2226628000003"/>
    <x v="28"/>
    <n v="13690.758817200001"/>
    <n v="26.485360000000014"/>
  </r>
  <r>
    <x v="514"/>
    <x v="367"/>
    <n v="2015"/>
    <s v="ANGEL REYES"/>
    <s v="5 Brickyard Court Bolivar, Bedford Park,  NY 14715"/>
    <s v="New York"/>
    <x v="1"/>
    <x v="2"/>
    <x v="12"/>
    <x v="2"/>
    <x v="0"/>
    <s v="Small Box"/>
    <x v="1"/>
    <d v="2015-02-20T00:00:00"/>
    <x v="15"/>
    <n v="8.0080000000000009"/>
    <n v="0.58605664488017439"/>
    <n v="0.08"/>
    <n v="0.6406400000000001"/>
    <n v="8.6486400000000021"/>
    <x v="16"/>
    <n v="60.540480000000017"/>
    <n v="6.0000000000000005E-2"/>
    <n v="3.6324288000000013"/>
    <x v="14"/>
    <n v="68.10805120000002"/>
    <n v="0.64064000000000121"/>
  </r>
  <r>
    <x v="515"/>
    <x v="368"/>
    <n v="2015"/>
    <s v="BARRY GORDON"/>
    <s v="571 Old Judge St. New York, Fieldston,  NY 10072"/>
    <s v="New York"/>
    <x v="1"/>
    <x v="1"/>
    <x v="11"/>
    <x v="2"/>
    <x v="0"/>
    <s v="Small Pack"/>
    <x v="0"/>
    <d v="2015-02-24T00:00:00"/>
    <x v="28"/>
    <n v="13.167000000000002"/>
    <n v="1.4989561586638833"/>
    <n v="0.08"/>
    <n v="1.0533600000000001"/>
    <n v="14.220360000000003"/>
    <x v="17"/>
    <n v="455.0515200000001"/>
    <n v="0.09"/>
    <n v="40.95463680000001"/>
    <x v="25"/>
    <n v="419.95688320000011"/>
    <n v="1.0533600000000014"/>
  </r>
  <r>
    <x v="516"/>
    <x v="369"/>
    <n v="2015"/>
    <s v="OSCAR JONES"/>
    <s v="7473 South Mount St. Chicago, Irving Park,  IL 60603"/>
    <s v="Chicago"/>
    <x v="0"/>
    <x v="0"/>
    <x v="1"/>
    <x v="0"/>
    <x v="0"/>
    <s v="Small Box"/>
    <x v="0"/>
    <d v="2015-02-26T00:00:00"/>
    <x v="100"/>
    <n v="6.0830000000000011"/>
    <n v="0.64094955489614258"/>
    <n v="0.08"/>
    <n v="0.48664000000000007"/>
    <n v="6.5696400000000015"/>
    <x v="46"/>
    <n v="91.974960000000024"/>
    <n v="6.9999999999999993E-2"/>
    <n v="6.4382472000000011"/>
    <x v="77"/>
    <n v="92.566712800000019"/>
    <n v="0.48664000000000041"/>
  </r>
  <r>
    <x v="517"/>
    <x v="369"/>
    <n v="2015"/>
    <s v="OSCAR JONES"/>
    <s v="7473 South Mount St. Chicago, Irving Park,  IL 60603"/>
    <s v="Chicago"/>
    <x v="0"/>
    <x v="0"/>
    <x v="1"/>
    <x v="0"/>
    <x v="0"/>
    <s v="Wrap Bag"/>
    <x v="0"/>
    <d v="2015-02-24T00:00:00"/>
    <x v="111"/>
    <n v="4.2350000000000003"/>
    <n v="0.78240740740740733"/>
    <n v="0.08"/>
    <n v="0.33880000000000005"/>
    <n v="4.5738000000000003"/>
    <x v="46"/>
    <n v="64.033200000000008"/>
    <n v="0.11"/>
    <n v="7.0436520000000007"/>
    <x v="4"/>
    <n v="57.739548000000006"/>
    <n v="0.33879999999999999"/>
  </r>
  <r>
    <x v="518"/>
    <x v="369"/>
    <n v="2015"/>
    <s v="GERALD PATTERSON"/>
    <s v="9397 NE. Ironwood St. Schenectady, Melrose,  NY 12302"/>
    <s v="New York"/>
    <x v="1"/>
    <x v="1"/>
    <x v="11"/>
    <x v="0"/>
    <x v="0"/>
    <s v="Small Box"/>
    <x v="0"/>
    <d v="2015-02-25T00:00:00"/>
    <x v="77"/>
    <n v="3.1680000000000001"/>
    <n v="0.56521739130434756"/>
    <n v="0.08"/>
    <n v="0.25344"/>
    <n v="3.4214400000000005"/>
    <x v="15"/>
    <n v="82.114560000000012"/>
    <n v="0.11"/>
    <n v="9.0326016000000013"/>
    <x v="12"/>
    <n v="74.621958400000011"/>
    <n v="0.25344000000000033"/>
  </r>
  <r>
    <x v="519"/>
    <x v="370"/>
    <n v="2015"/>
    <s v="TOM JORDAN"/>
    <s v="547 S. Acorn Street Neversink, Riverdale,  NY 12765"/>
    <s v="New York"/>
    <x v="1"/>
    <x v="0"/>
    <x v="8"/>
    <x v="1"/>
    <x v="0"/>
    <s v="Small Box"/>
    <x v="0"/>
    <d v="2015-03-03T00:00:00"/>
    <x v="11"/>
    <n v="8.4039999999999999"/>
    <n v="0.5623721881390592"/>
    <n v="0.08"/>
    <n v="0.67232000000000003"/>
    <n v="9.0763200000000008"/>
    <x v="6"/>
    <n v="308.59488000000005"/>
    <n v="6.9999999999999993E-2"/>
    <n v="21.601641600000001"/>
    <x v="11"/>
    <n v="288.43323840000005"/>
    <n v="0.67232000000000092"/>
  </r>
  <r>
    <x v="520"/>
    <x v="371"/>
    <n v="2015"/>
    <s v="BEN CARPENTER"/>
    <s v="9323 Bedford St. Mode, Ashburn,  IL 62444"/>
    <s v="Chicago"/>
    <x v="0"/>
    <x v="3"/>
    <x v="1"/>
    <x v="1"/>
    <x v="0"/>
    <s v="Small Box"/>
    <x v="0"/>
    <d v="2015-03-01T00:00:00"/>
    <x v="43"/>
    <n v="4.0590000000000002"/>
    <n v="0.611353711790393"/>
    <n v="0.08"/>
    <n v="0.32472000000000001"/>
    <n v="4.3837200000000003"/>
    <x v="46"/>
    <n v="61.372080000000004"/>
    <n v="0.03"/>
    <n v="1.8411624"/>
    <x v="23"/>
    <n v="60.080917599999999"/>
    <n v="0.32472000000000012"/>
  </r>
  <r>
    <x v="521"/>
    <x v="372"/>
    <n v="2015"/>
    <s v="JEROME REED"/>
    <s v="906 West Windfall Ave. Jamaica, Pelham Parkway,  NY 11435"/>
    <s v="New York"/>
    <x v="1"/>
    <x v="2"/>
    <x v="5"/>
    <x v="0"/>
    <x v="0"/>
    <s v="Small Box"/>
    <x v="1"/>
    <d v="2015-03-05T00:00:00"/>
    <x v="77"/>
    <n v="3.1680000000000001"/>
    <n v="0.56521739130434756"/>
    <n v="0.08"/>
    <n v="0.25344"/>
    <n v="3.4214400000000005"/>
    <x v="24"/>
    <n v="37.635840000000002"/>
    <n v="0.01"/>
    <n v="0.37635840000000004"/>
    <x v="59"/>
    <n v="38.2994816"/>
    <n v="0.25344000000000033"/>
  </r>
  <r>
    <x v="522"/>
    <x v="373"/>
    <n v="2015"/>
    <s v="TONY CASTRO"/>
    <s v="666 N. Winchester Court Caroga Lake, Williamsbridge,  NY 12032"/>
    <s v="New York"/>
    <x v="1"/>
    <x v="2"/>
    <x v="12"/>
    <x v="3"/>
    <x v="1"/>
    <s v="Small Box"/>
    <x v="0"/>
    <d v="2015-03-06T00:00:00"/>
    <x v="27"/>
    <n v="17.578000000000003"/>
    <n v="0.58689175769612711"/>
    <n v="0.08"/>
    <n v="1.4062400000000002"/>
    <n v="18.984240000000003"/>
    <x v="32"/>
    <n v="531.55872000000011"/>
    <n v="0.02"/>
    <n v="10.631174400000003"/>
    <x v="24"/>
    <n v="524.9775456000001"/>
    <n v="1.4062400000000004"/>
  </r>
  <r>
    <x v="523"/>
    <x v="374"/>
    <n v="2015"/>
    <s v="JERRY LANE"/>
    <s v="292 Washington Street North Brookfield, Port Morris,  NY 13418"/>
    <s v="New York"/>
    <x v="1"/>
    <x v="1"/>
    <x v="10"/>
    <x v="2"/>
    <x v="0"/>
    <s v="Small Box"/>
    <x v="1"/>
    <d v="2015-03-08T00:00:00"/>
    <x v="133"/>
    <n v="6.8530000000000006"/>
    <n v="0.5614035087719299"/>
    <n v="0.08"/>
    <n v="0.54824000000000006"/>
    <n v="7.4012400000000014"/>
    <x v="20"/>
    <n v="44.407440000000008"/>
    <n v="0.11"/>
    <n v="4.8848184000000012"/>
    <x v="108"/>
    <n v="46.542621600000004"/>
    <n v="0.54824000000000073"/>
  </r>
  <r>
    <x v="524"/>
    <x v="374"/>
    <n v="2015"/>
    <s v="GLEN STEWART"/>
    <s v="454 Devonshire Road Jewett, Edgewater,  IL 62436"/>
    <s v="Chicago"/>
    <x v="0"/>
    <x v="2"/>
    <x v="0"/>
    <x v="1"/>
    <x v="0"/>
    <s v="Wrap Bag"/>
    <x v="0"/>
    <d v="2015-03-09T00:00:00"/>
    <x v="16"/>
    <n v="3.1680000000000001"/>
    <n v="1.2153846153846153"/>
    <n v="0.08"/>
    <n v="0.25344"/>
    <n v="3.4214400000000005"/>
    <x v="47"/>
    <n v="153.96480000000003"/>
    <n v="0.11"/>
    <n v="16.936128000000004"/>
    <x v="15"/>
    <n v="138.08867200000003"/>
    <n v="0.25344000000000033"/>
  </r>
  <r>
    <x v="525"/>
    <x v="375"/>
    <n v="2015"/>
    <s v="TIM GOMEZ"/>
    <s v="9031 Butcher Street Pittsford, Woodlawn,  NY 14534"/>
    <s v="New York"/>
    <x v="1"/>
    <x v="0"/>
    <x v="10"/>
    <x v="0"/>
    <x v="0"/>
    <s v="Wrap Bag"/>
    <x v="0"/>
    <d v="2015-03-09T00:00:00"/>
    <x v="99"/>
    <n v="10.835000000000001"/>
    <n v="0.88697318007662851"/>
    <n v="0.08"/>
    <n v="0.86680000000000013"/>
    <n v="11.701800000000002"/>
    <x v="10"/>
    <n v="503.17740000000009"/>
    <n v="6.0000000000000005E-2"/>
    <n v="30.19064400000001"/>
    <x v="76"/>
    <n v="477.85675600000008"/>
    <n v="0.86680000000000135"/>
  </r>
  <r>
    <x v="526"/>
    <x v="376"/>
    <n v="2015"/>
    <s v="WAYNE JIMENEZ"/>
    <s v="399 Phoenix St. New York, Pelham Parkway,  NY 10008"/>
    <s v="New York"/>
    <x v="1"/>
    <x v="1"/>
    <x v="12"/>
    <x v="0"/>
    <x v="0"/>
    <s v="Wrap Bag"/>
    <x v="0"/>
    <d v="2015-03-11T00:00:00"/>
    <x v="111"/>
    <n v="4.2350000000000003"/>
    <n v="0.78240740740740733"/>
    <n v="0.08"/>
    <n v="0.33880000000000005"/>
    <n v="4.5738000000000003"/>
    <x v="20"/>
    <n v="27.442800000000002"/>
    <n v="9.9999999999999992E-2"/>
    <n v="2.7442799999999998"/>
    <x v="4"/>
    <n v="25.448520000000002"/>
    <n v="0.33879999999999999"/>
  </r>
  <r>
    <x v="527"/>
    <x v="377"/>
    <n v="2015"/>
    <s v="LESLIE COLLINS"/>
    <s v="8496 Canterbury Street Hoffman Estates, Belmont Cragin,  IL 60192"/>
    <s v="Chicago"/>
    <x v="0"/>
    <x v="3"/>
    <x v="1"/>
    <x v="0"/>
    <x v="0"/>
    <s v="Small Box"/>
    <x v="0"/>
    <d v="2015-03-12T00:00:00"/>
    <x v="9"/>
    <n v="9.4600000000000009"/>
    <n v="0.61350844277673544"/>
    <n v="0.08"/>
    <n v="0.75680000000000014"/>
    <n v="10.216800000000001"/>
    <x v="30"/>
    <n v="40.867200000000004"/>
    <n v="6.0000000000000005E-2"/>
    <n v="2.4520320000000004"/>
    <x v="9"/>
    <n v="44.655168000000003"/>
    <n v="0.75680000000000014"/>
  </r>
  <r>
    <x v="528"/>
    <x v="378"/>
    <n v="2015"/>
    <s v="JUAN LEWIS"/>
    <s v="36 E. Fordham Dr. Smithboro, East Tremont,  NY 13840"/>
    <s v="New York"/>
    <x v="1"/>
    <x v="3"/>
    <x v="7"/>
    <x v="0"/>
    <x v="0"/>
    <s v="Wrap Bag"/>
    <x v="0"/>
    <d v="2015-03-17T00:00:00"/>
    <x v="37"/>
    <n v="7.7880000000000011"/>
    <n v="0.88800000000000023"/>
    <n v="0.08"/>
    <n v="0.62304000000000015"/>
    <n v="8.4110400000000016"/>
    <x v="46"/>
    <n v="117.75456000000003"/>
    <n v="0.11"/>
    <n v="12.953001600000002"/>
    <x v="33"/>
    <n v="107.20155840000002"/>
    <n v="0.62304000000000048"/>
  </r>
  <r>
    <x v="529"/>
    <x v="379"/>
    <n v="2015"/>
    <s v="JUSTIN VAZQUEZ"/>
    <s v="7121 Old St. Piseco, Woodlawn,  NY 12139"/>
    <s v="New York"/>
    <x v="1"/>
    <x v="0"/>
    <x v="5"/>
    <x v="1"/>
    <x v="0"/>
    <s v="Small Box"/>
    <x v="0"/>
    <d v="2015-03-18T00:00:00"/>
    <x v="75"/>
    <n v="3.3880000000000003"/>
    <n v="0.58762886597938169"/>
    <n v="0.08"/>
    <n v="0.27104000000000006"/>
    <n v="3.6590400000000005"/>
    <x v="20"/>
    <n v="21.954240000000002"/>
    <n v="0.04"/>
    <n v="0.87816960000000011"/>
    <x v="59"/>
    <n v="22.116070400000002"/>
    <n v="0.27104000000000017"/>
  </r>
  <r>
    <x v="530"/>
    <x v="380"/>
    <n v="2015"/>
    <s v="ELMER WAGNER"/>
    <s v="8172 Grove St. Voorheesville, Co-op City,  NY 12186"/>
    <s v="New York"/>
    <x v="1"/>
    <x v="2"/>
    <x v="12"/>
    <x v="0"/>
    <x v="0"/>
    <s v="Small Box"/>
    <x v="0"/>
    <d v="2015-03-22T00:00:00"/>
    <x v="86"/>
    <n v="3.8720000000000003"/>
    <n v="0.61467889908256856"/>
    <n v="0.08"/>
    <n v="0.30976000000000004"/>
    <n v="4.1817600000000006"/>
    <x v="40"/>
    <n v="213.26976000000002"/>
    <n v="0.09"/>
    <n v="19.194278400000002"/>
    <x v="67"/>
    <n v="200.95548160000001"/>
    <n v="0.30976000000000026"/>
  </r>
  <r>
    <x v="531"/>
    <x v="381"/>
    <n v="2015"/>
    <s v="BRADLEY DUNCAN"/>
    <s v="833 Sierra Avenue Poestenkill, Pelham Parkway,  NY 12140"/>
    <s v="New York"/>
    <x v="1"/>
    <x v="0"/>
    <x v="6"/>
    <x v="4"/>
    <x v="1"/>
    <s v="Jumbo Drum"/>
    <x v="2"/>
    <d v="2015-03-22T00:00:00"/>
    <x v="120"/>
    <n v="551.06700000000012"/>
    <n v="0.58730711954627557"/>
    <n v="0.08"/>
    <n v="44.085360000000009"/>
    <n v="595.15236000000016"/>
    <x v="4"/>
    <n v="2975.7618000000007"/>
    <n v="6.9999999999999993E-2"/>
    <n v="208.30332600000003"/>
    <x v="94"/>
    <n v="2836.8084740000004"/>
    <n v="44.085360000000037"/>
  </r>
  <r>
    <x v="532"/>
    <x v="381"/>
    <n v="2015"/>
    <s v="RYAN KENNEDY"/>
    <s v="150 West Valley Farms Rd. Carrollton, Archer Heights,  IL 62016"/>
    <s v="Chicago"/>
    <x v="0"/>
    <x v="3"/>
    <x v="1"/>
    <x v="0"/>
    <x v="0"/>
    <s v="Small Box"/>
    <x v="0"/>
    <d v="2015-03-21T00:00:00"/>
    <x v="92"/>
    <n v="38.236000000000004"/>
    <n v="1.3250836120401339"/>
    <n v="0.08"/>
    <n v="3.0588800000000003"/>
    <n v="41.294880000000006"/>
    <x v="47"/>
    <n v="1858.2696000000003"/>
    <n v="0.01"/>
    <n v="18.582696000000002"/>
    <x v="71"/>
    <n v="1847.9569040000003"/>
    <n v="3.058880000000002"/>
  </r>
  <r>
    <x v="533"/>
    <x v="382"/>
    <n v="2015"/>
    <s v="PETER PENA"/>
    <s v="7834 West Wetland Ave. Tonawanda, Co-op City,  NY 14151"/>
    <s v="New York"/>
    <x v="1"/>
    <x v="2"/>
    <x v="5"/>
    <x v="1"/>
    <x v="0"/>
    <s v="Wrap Bag"/>
    <x v="0"/>
    <d v="2015-03-24T00:00:00"/>
    <x v="34"/>
    <n v="40.204999999999998"/>
    <n v="0.695269016697588"/>
    <n v="0.08"/>
    <n v="3.2164000000000001"/>
    <n v="43.421399999999998"/>
    <x v="30"/>
    <n v="173.68559999999999"/>
    <n v="0.04"/>
    <n v="6.9474239999999998"/>
    <x v="30"/>
    <n v="180.67817599999998"/>
    <n v="3.2164000000000001"/>
  </r>
  <r>
    <x v="534"/>
    <x v="382"/>
    <n v="2015"/>
    <s v="JOEL ORTIZ"/>
    <s v="6 Crystal Ave. Palatine, Belmont Cragin,  IL 60094"/>
    <s v="Chicago"/>
    <x v="0"/>
    <x v="2"/>
    <x v="1"/>
    <x v="2"/>
    <x v="0"/>
    <s v="Small Box"/>
    <x v="0"/>
    <d v="2015-03-22T00:00:00"/>
    <x v="45"/>
    <n v="21.978000000000002"/>
    <n v="0.61259079903147695"/>
    <n v="0.08"/>
    <n v="1.7582400000000002"/>
    <n v="23.736240000000002"/>
    <x v="6"/>
    <n v="807.03216000000009"/>
    <n v="6.0000000000000005E-2"/>
    <n v="48.421929600000006"/>
    <x v="36"/>
    <n v="764.43023040000014"/>
    <n v="1.7582400000000007"/>
  </r>
  <r>
    <x v="535"/>
    <x v="383"/>
    <n v="2015"/>
    <s v="STEPHEN CONTRERAS"/>
    <s v="59 North Joy Ridge Ave. North Chatham, Port Morris,  NY 12132"/>
    <s v="New York"/>
    <x v="1"/>
    <x v="1"/>
    <x v="10"/>
    <x v="1"/>
    <x v="0"/>
    <s v="Small Pack"/>
    <x v="0"/>
    <d v="2015-03-26T00:00:00"/>
    <x v="131"/>
    <n v="7.524"/>
    <n v="1.3832752613240413"/>
    <n v="0.08"/>
    <n v="0.60192000000000001"/>
    <n v="8.1259200000000007"/>
    <x v="36"/>
    <n v="300.65904"/>
    <n v="0.03"/>
    <n v="9.0197711999999992"/>
    <x v="106"/>
    <n v="296.10926880000005"/>
    <n v="0.60192000000000068"/>
  </r>
  <r>
    <x v="536"/>
    <x v="384"/>
    <n v="2015"/>
    <s v="TRAVIS WELLS"/>
    <s v="7046 Seacoast St. Fort Sheridan, Avondale,  IL 60037"/>
    <s v="Chicago"/>
    <x v="0"/>
    <x v="3"/>
    <x v="1"/>
    <x v="1"/>
    <x v="1"/>
    <s v="Small Box"/>
    <x v="1"/>
    <d v="2015-03-26T00:00:00"/>
    <x v="40"/>
    <n v="32.010000000000005"/>
    <n v="3.5468750000000004"/>
    <n v="0.08"/>
    <n v="2.5608000000000004"/>
    <n v="34.570800000000006"/>
    <x v="12"/>
    <n v="1797.6816000000003"/>
    <n v="9.9999999999999992E-2"/>
    <n v="179.76816000000002"/>
    <x v="24"/>
    <n v="1621.9634400000002"/>
    <n v="2.5608000000000004"/>
  </r>
  <r>
    <x v="537"/>
    <x v="385"/>
    <n v="2015"/>
    <s v="DARRELL HUNTER"/>
    <s v="320 Innovation St. Bradley, Hermosa,  IL 60915"/>
    <s v="Chicago"/>
    <x v="0"/>
    <x v="3"/>
    <x v="0"/>
    <x v="1"/>
    <x v="0"/>
    <s v="Wrap Bag"/>
    <x v="0"/>
    <d v="2015-03-27T00:00:00"/>
    <x v="37"/>
    <n v="7.7880000000000011"/>
    <n v="0.88800000000000023"/>
    <n v="0.08"/>
    <n v="0.62304000000000015"/>
    <n v="8.4110400000000016"/>
    <x v="22"/>
    <n v="277.56432000000007"/>
    <n v="0.02"/>
    <n v="5.5512864000000013"/>
    <x v="33"/>
    <n v="274.41303360000006"/>
    <n v="0.62304000000000048"/>
  </r>
  <r>
    <x v="538"/>
    <x v="386"/>
    <n v="2015"/>
    <s v="STEVEN GARDNER"/>
    <s v="7112 Rock Creek Street Northville, Eastchester,  NY 12134"/>
    <s v="New York"/>
    <x v="1"/>
    <x v="0"/>
    <x v="6"/>
    <x v="0"/>
    <x v="0"/>
    <s v="Small Box"/>
    <x v="1"/>
    <d v="2015-03-28T00:00:00"/>
    <x v="15"/>
    <n v="8.0080000000000009"/>
    <n v="0.58605664488017439"/>
    <n v="0.08"/>
    <n v="0.6406400000000001"/>
    <n v="8.6486400000000021"/>
    <x v="48"/>
    <n v="363.24288000000007"/>
    <n v="0.05"/>
    <n v="18.162144000000005"/>
    <x v="14"/>
    <n v="356.28073600000005"/>
    <n v="0.64064000000000121"/>
  </r>
  <r>
    <x v="539"/>
    <x v="387"/>
    <n v="2015"/>
    <s v="WALTER NICHOLS"/>
    <s v="68 Jefferson St. New York, Mott Haven,  NY 10039"/>
    <s v="New York"/>
    <x v="1"/>
    <x v="1"/>
    <x v="2"/>
    <x v="2"/>
    <x v="0"/>
    <s v="Small Box"/>
    <x v="0"/>
    <d v="2015-03-31T00:00:00"/>
    <x v="100"/>
    <n v="6.0830000000000011"/>
    <n v="0.64094955489614258"/>
    <n v="0.08"/>
    <n v="0.48664000000000007"/>
    <n v="6.5696400000000015"/>
    <x v="43"/>
    <n v="164.24100000000004"/>
    <n v="0.11"/>
    <n v="18.066510000000005"/>
    <x v="77"/>
    <n v="153.20449000000005"/>
    <n v="0.48664000000000041"/>
  </r>
  <r>
    <x v="540"/>
    <x v="387"/>
    <n v="2015"/>
    <s v="ERNEST EDWARDS"/>
    <s v="25 Lake Ave. Belleville, Ashburn,  IL 62221"/>
    <s v="Chicago"/>
    <x v="0"/>
    <x v="1"/>
    <x v="0"/>
    <x v="1"/>
    <x v="0"/>
    <s v="Small Box"/>
    <x v="0"/>
    <d v="2015-03-30T00:00:00"/>
    <x v="0"/>
    <n v="6.2480000000000002"/>
    <n v="0.61363636363636354"/>
    <n v="0.08"/>
    <n v="0.49984000000000001"/>
    <n v="6.7478400000000009"/>
    <x v="8"/>
    <n v="67.478400000000008"/>
    <n v="0.03"/>
    <n v="2.0243520000000004"/>
    <x v="11"/>
    <n v="66.894047999999998"/>
    <n v="0.49984000000000073"/>
  </r>
  <r>
    <x v="541"/>
    <x v="388"/>
    <n v="2015"/>
    <s v="RAUL REYNOLDS"/>
    <s v="905 Hill Ave. Shelbyville, Belmont Cragin,  IL 62565"/>
    <s v="Chicago"/>
    <x v="0"/>
    <x v="0"/>
    <x v="0"/>
    <x v="4"/>
    <x v="1"/>
    <s v="Medium Box"/>
    <x v="0"/>
    <d v="2015-04-01T00:00:00"/>
    <x v="22"/>
    <n v="23.088999999999999"/>
    <n v="1.3798185941043077"/>
    <n v="0.08"/>
    <n v="1.8471199999999999"/>
    <n v="24.936119999999999"/>
    <x v="33"/>
    <n v="1171.99764"/>
    <n v="0.04"/>
    <n v="46.879905600000001"/>
    <x v="21"/>
    <n v="1129.9777343999999"/>
    <n v="1.8471200000000003"/>
  </r>
  <r>
    <x v="542"/>
    <x v="388"/>
    <n v="2015"/>
    <s v="STEPHEN CONTRERAS"/>
    <s v="59 North Joy Ridge Ave. North Chatham, Port Morris,  NY 12132"/>
    <s v="New York"/>
    <x v="1"/>
    <x v="1"/>
    <x v="10"/>
    <x v="4"/>
    <x v="0"/>
    <s v="Wrap Bag"/>
    <x v="1"/>
    <d v="2015-04-01T00:00:00"/>
    <x v="78"/>
    <n v="3.0579999999999998"/>
    <n v="0.81699346405228723"/>
    <n v="0.08"/>
    <n v="0.24464"/>
    <n v="3.3026400000000002"/>
    <x v="31"/>
    <n v="118.89504000000001"/>
    <n v="0.01"/>
    <n v="1.1889504000000002"/>
    <x v="61"/>
    <n v="119.09608960000001"/>
    <n v="0.24464000000000041"/>
  </r>
  <r>
    <x v="543"/>
    <x v="389"/>
    <n v="2015"/>
    <s v="TOMMY HART"/>
    <s v="833 Windsor St. Indianola, Avondale,  IL 61850"/>
    <s v="Chicago"/>
    <x v="0"/>
    <x v="3"/>
    <x v="1"/>
    <x v="2"/>
    <x v="1"/>
    <s v="Small Box"/>
    <x v="0"/>
    <d v="2015-04-06T00:00:00"/>
    <x v="32"/>
    <n v="111.06700000000001"/>
    <n v="0.85198092443140117"/>
    <n v="0.08"/>
    <n v="8.8853600000000004"/>
    <n v="119.95236000000001"/>
    <x v="38"/>
    <n v="1799.2854000000002"/>
    <n v="6.9999999999999993E-2"/>
    <n v="125.949978"/>
    <x v="28"/>
    <n v="1680.5654220000001"/>
    <n v="8.8853600000000057"/>
  </r>
  <r>
    <x v="544"/>
    <x v="390"/>
    <n v="2015"/>
    <s v="DENNIS MOORE"/>
    <s v="819 Andover Ave. Schodack Landing, Port Morris,  NY 12156"/>
    <s v="New York"/>
    <x v="1"/>
    <x v="0"/>
    <x v="6"/>
    <x v="2"/>
    <x v="1"/>
    <s v="Jumbo Drum"/>
    <x v="2"/>
    <d v="2015-04-10T00:00:00"/>
    <x v="3"/>
    <n v="133.06700000000001"/>
    <n v="0.61293333333333344"/>
    <n v="0.08"/>
    <n v="10.64536"/>
    <n v="143.71236000000002"/>
    <x v="14"/>
    <n v="5748.4944000000005"/>
    <n v="9.9999999999999992E-2"/>
    <n v="574.84943999999996"/>
    <x v="3"/>
    <n v="5199.9949600000009"/>
    <n v="10.645360000000011"/>
  </r>
  <r>
    <x v="545"/>
    <x v="390"/>
    <n v="2015"/>
    <s v="MIKE WILSON"/>
    <s v="31 Campus St. Shumway, Dunning,  IL 62461"/>
    <s v="Chicago"/>
    <x v="0"/>
    <x v="3"/>
    <x v="1"/>
    <x v="0"/>
    <x v="0"/>
    <s v="Wrap Bag"/>
    <x v="0"/>
    <d v="2015-04-10T00:00:00"/>
    <x v="109"/>
    <n v="4.3780000000000001"/>
    <n v="0.53667953667953661"/>
    <n v="0.08"/>
    <n v="0.35024"/>
    <n v="4.7282400000000004"/>
    <x v="30"/>
    <n v="18.912960000000002"/>
    <n v="0.05"/>
    <n v="0.94564800000000016"/>
    <x v="87"/>
    <n v="20.987312000000003"/>
    <n v="0.35024000000000033"/>
  </r>
  <r>
    <x v="546"/>
    <x v="391"/>
    <n v="2015"/>
    <s v="JEFFREY MENDEZ"/>
    <s v="5 Cooper St. Ransomville, Woodlawn,  NY 14131"/>
    <s v="New York"/>
    <x v="1"/>
    <x v="0"/>
    <x v="4"/>
    <x v="1"/>
    <x v="0"/>
    <s v="Small Box"/>
    <x v="0"/>
    <d v="2015-04-14T00:00:00"/>
    <x v="100"/>
    <n v="6.0830000000000011"/>
    <n v="0.64094955489614258"/>
    <n v="0.08"/>
    <n v="0.48664000000000007"/>
    <n v="6.5696400000000015"/>
    <x v="24"/>
    <n v="72.266040000000018"/>
    <n v="9.9999999999999992E-2"/>
    <n v="7.2266040000000009"/>
    <x v="77"/>
    <n v="72.069436000000024"/>
    <n v="0.48664000000000041"/>
  </r>
  <r>
    <x v="547"/>
    <x v="391"/>
    <n v="2015"/>
    <s v="BRENT GUZMAN"/>
    <s v="15 Lake St. Bronx, Kingsbridge,  NY 10499"/>
    <s v="New York"/>
    <x v="1"/>
    <x v="3"/>
    <x v="5"/>
    <x v="4"/>
    <x v="0"/>
    <s v="Wrap Bag"/>
    <x v="0"/>
    <d v="2015-04-14T00:00:00"/>
    <x v="48"/>
    <n v="5.9729999999999999"/>
    <n v="0.56034482758620674"/>
    <n v="0.08"/>
    <n v="0.47783999999999999"/>
    <n v="6.4508400000000004"/>
    <x v="38"/>
    <n v="96.762600000000006"/>
    <n v="0.03"/>
    <n v="2.9028780000000003"/>
    <x v="38"/>
    <n v="94.859722000000005"/>
    <n v="0.47784000000000049"/>
  </r>
  <r>
    <x v="548"/>
    <x v="392"/>
    <n v="2015"/>
    <s v="CLYDE PALMER"/>
    <s v="901 Glenholme Drive South Glens Falls, Marble Hill,  NY 12803"/>
    <s v="New York"/>
    <x v="1"/>
    <x v="2"/>
    <x v="11"/>
    <x v="0"/>
    <x v="0"/>
    <s v="Small Box"/>
    <x v="0"/>
    <d v="2015-04-18T00:00:00"/>
    <x v="134"/>
    <n v="9.4819999999999993"/>
    <n v="1.441926345609065"/>
    <n v="0.08"/>
    <n v="0.75856000000000001"/>
    <n v="10.24056"/>
    <x v="12"/>
    <n v="532.50912000000005"/>
    <n v="0.08"/>
    <n v="42.600729600000008"/>
    <x v="58"/>
    <n v="494.45839040000004"/>
    <n v="0.75856000000000101"/>
  </r>
  <r>
    <x v="549"/>
    <x v="392"/>
    <n v="2015"/>
    <s v="PEDRO HANSEN"/>
    <s v="20 Vine Road Allentown, Fieldston,  NY 14707"/>
    <s v="New York"/>
    <x v="1"/>
    <x v="3"/>
    <x v="10"/>
    <x v="1"/>
    <x v="1"/>
    <s v="Small Box"/>
    <x v="0"/>
    <d v="2015-04-17T00:00:00"/>
    <x v="25"/>
    <n v="21.978000000000002"/>
    <n v="2.126760563380282"/>
    <n v="0.08"/>
    <n v="1.7582400000000002"/>
    <n v="23.736240000000002"/>
    <x v="36"/>
    <n v="878.24088000000006"/>
    <n v="0.11"/>
    <n v="96.606496800000002"/>
    <x v="24"/>
    <n v="785.68438319999996"/>
    <n v="1.7582400000000007"/>
  </r>
  <r>
    <x v="550"/>
    <x v="392"/>
    <n v="2015"/>
    <s v="LUIS HALL"/>
    <s v="8442 Union Court Rochester, Fieldston,  NY 14626"/>
    <s v="New York"/>
    <x v="1"/>
    <x v="1"/>
    <x v="13"/>
    <x v="1"/>
    <x v="0"/>
    <s v="Wrap Bag"/>
    <x v="0"/>
    <d v="2015-04-16T00:00:00"/>
    <x v="78"/>
    <n v="3.0579999999999998"/>
    <n v="0.81699346405228723"/>
    <n v="0.08"/>
    <n v="0.24464"/>
    <n v="3.3026400000000002"/>
    <x v="23"/>
    <n v="69.355440000000002"/>
    <n v="6.9999999999999993E-2"/>
    <n v="4.8548807999999992"/>
    <x v="61"/>
    <n v="65.890559199999998"/>
    <n v="0.24464000000000041"/>
  </r>
  <r>
    <x v="551"/>
    <x v="393"/>
    <n v="2015"/>
    <s v="RICK BENNETT"/>
    <s v="860 Mayflower Ave. Auburn, Fieldston,  NY 13022"/>
    <s v="New York"/>
    <x v="1"/>
    <x v="3"/>
    <x v="11"/>
    <x v="2"/>
    <x v="1"/>
    <s v="Small Box"/>
    <x v="0"/>
    <d v="2015-04-17T00:00:00"/>
    <x v="27"/>
    <n v="17.578000000000003"/>
    <n v="0.58689175769612711"/>
    <n v="0.08"/>
    <n v="1.4062400000000002"/>
    <n v="18.984240000000003"/>
    <x v="48"/>
    <n v="797.3380800000001"/>
    <n v="0.02"/>
    <n v="15.946761600000002"/>
    <x v="24"/>
    <n v="785.4413184"/>
    <n v="1.4062400000000004"/>
  </r>
  <r>
    <x v="552"/>
    <x v="394"/>
    <n v="2015"/>
    <s v="EDWIN COLE"/>
    <s v="8363 Shady St. Centerport, Port Morris,  NY 11721"/>
    <s v="New York"/>
    <x v="1"/>
    <x v="1"/>
    <x v="8"/>
    <x v="0"/>
    <x v="0"/>
    <s v="Wrap Bag"/>
    <x v="0"/>
    <d v="2015-04-19T00:00:00"/>
    <x v="111"/>
    <n v="4.2350000000000003"/>
    <n v="0.78240740740740733"/>
    <n v="0.08"/>
    <n v="0.33880000000000005"/>
    <n v="4.5738000000000003"/>
    <x v="1"/>
    <n v="201.24720000000002"/>
    <n v="0.02"/>
    <n v="4.0249440000000005"/>
    <x v="4"/>
    <n v="197.97225600000002"/>
    <n v="0.33879999999999999"/>
  </r>
  <r>
    <x v="553"/>
    <x v="395"/>
    <n v="2015"/>
    <s v="THOMAS MORALES"/>
    <s v="7046 Seacoast St. Fort Sheridan, Avondale,  IL 60037"/>
    <s v="Chicago"/>
    <x v="0"/>
    <x v="1"/>
    <x v="0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17"/>
    <n v="210.22848000000005"/>
    <n v="0.02"/>
    <n v="4.204569600000001"/>
    <x v="77"/>
    <n v="213.05391040000003"/>
    <n v="0.48664000000000041"/>
  </r>
  <r>
    <x v="554"/>
    <x v="395"/>
    <n v="2015"/>
    <s v="DONALD HANSEN"/>
    <s v="256 Annadale Avenue De Land, Irving Park,  IL 61839"/>
    <s v="Chicago"/>
    <x v="0"/>
    <x v="1"/>
    <x v="1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26"/>
    <n v="190.51956000000004"/>
    <n v="0.05"/>
    <n v="9.5259780000000021"/>
    <x v="77"/>
    <n v="188.02358200000003"/>
    <n v="0.48664000000000041"/>
  </r>
  <r>
    <x v="555"/>
    <x v="395"/>
    <n v="2015"/>
    <s v="DAVID KNIGHT"/>
    <s v="7151 Military Street Buffalo, High  Bridge,  NY 14222"/>
    <s v="New York"/>
    <x v="1"/>
    <x v="3"/>
    <x v="13"/>
    <x v="2"/>
    <x v="0"/>
    <s v="Small Box"/>
    <x v="0"/>
    <d v="2015-04-23T00:00:00"/>
    <x v="83"/>
    <n v="6.3140000000000009"/>
    <n v="0.64"/>
    <n v="0.08"/>
    <n v="0.50512000000000012"/>
    <n v="6.8191200000000016"/>
    <x v="43"/>
    <n v="170.47800000000004"/>
    <n v="6.9999999999999993E-2"/>
    <n v="11.933460000000002"/>
    <x v="66"/>
    <n v="163.60454000000004"/>
    <n v="0.50512000000000068"/>
  </r>
  <r>
    <x v="556"/>
    <x v="396"/>
    <n v="2015"/>
    <s v="CRAIG PRICE"/>
    <s v="947 S. Broad Street Stanfordville, East Tremont,  NY 12581"/>
    <s v="New York"/>
    <x v="1"/>
    <x v="1"/>
    <x v="7"/>
    <x v="4"/>
    <x v="1"/>
    <s v="Small Box"/>
    <x v="1"/>
    <d v="2015-04-24T00:00:00"/>
    <x v="25"/>
    <n v="21.978000000000002"/>
    <n v="2.126760563380282"/>
    <n v="0.08"/>
    <n v="1.7582400000000002"/>
    <n v="23.736240000000002"/>
    <x v="2"/>
    <n v="189.88992000000002"/>
    <n v="0.09"/>
    <n v="17.090092800000001"/>
    <x v="24"/>
    <n v="176.84982720000002"/>
    <n v="1.7582400000000007"/>
  </r>
  <r>
    <x v="557"/>
    <x v="397"/>
    <n v="2015"/>
    <s v="HAROLD TORRES"/>
    <s v="8 Arrowhead St. Long Eddy, Co-op City,  NY 12760"/>
    <s v="New York"/>
    <x v="1"/>
    <x v="1"/>
    <x v="11"/>
    <x v="0"/>
    <x v="0"/>
    <s v="Wrap Bag"/>
    <x v="1"/>
    <d v="2015-04-27T00:00:00"/>
    <x v="58"/>
    <n v="6.4240000000000004"/>
    <n v="0.95973154362416113"/>
    <n v="0.08"/>
    <n v="0.51392000000000004"/>
    <n v="6.937920000000001"/>
    <x v="46"/>
    <n v="97.130880000000019"/>
    <n v="0.03"/>
    <n v="2.9139264000000002"/>
    <x v="48"/>
    <n v="95.09695360000002"/>
    <n v="0.5139200000000006"/>
  </r>
  <r>
    <x v="558"/>
    <x v="398"/>
    <n v="2015"/>
    <s v="WALTER WARD"/>
    <s v="9229 W. Church Street Buffalo, Kingsbridge,  NY 14217"/>
    <s v="New York"/>
    <x v="1"/>
    <x v="3"/>
    <x v="8"/>
    <x v="0"/>
    <x v="1"/>
    <s v="Large Box"/>
    <x v="0"/>
    <d v="2015-04-28T00:00:00"/>
    <x v="108"/>
    <n v="659.98900000000003"/>
    <n v="0.58731712479166109"/>
    <n v="0.08"/>
    <n v="52.799120000000002"/>
    <n v="712.78812000000005"/>
    <x v="12"/>
    <n v="37064.982240000005"/>
    <n v="9.9999999999999992E-2"/>
    <n v="3706.4982240000004"/>
    <x v="65"/>
    <n v="33383.024016000003"/>
    <n v="52.799120000000016"/>
  </r>
  <r>
    <x v="559"/>
    <x v="399"/>
    <n v="2015"/>
    <s v="STEPHEN STEWART"/>
    <s v="913 Mill Road Newburgh, Bedford Park,  NY 12552"/>
    <s v="New York"/>
    <x v="1"/>
    <x v="1"/>
    <x v="7"/>
    <x v="3"/>
    <x v="0"/>
    <s v="Wrap Bag"/>
    <x v="0"/>
    <d v="2015-04-29T00:00:00"/>
    <x v="50"/>
    <n v="3.718"/>
    <n v="0.9204545454545453"/>
    <n v="0.08"/>
    <n v="0.29743999999999998"/>
    <n v="4.0154399999999999"/>
    <x v="22"/>
    <n v="132.50952000000001"/>
    <n v="0.05"/>
    <n v="6.6254760000000008"/>
    <x v="40"/>
    <n v="126.78404400000001"/>
    <n v="0.29743999999999993"/>
  </r>
  <r>
    <x v="560"/>
    <x v="400"/>
    <n v="2015"/>
    <s v="STANLEY RAMOS"/>
    <s v="28 Center Street Wauconda, Avondale,  IL 60084"/>
    <s v="Chicago"/>
    <x v="0"/>
    <x v="3"/>
    <x v="1"/>
    <x v="1"/>
    <x v="0"/>
    <s v="Wrap Bag"/>
    <x v="0"/>
    <d v="2015-05-01T00:00:00"/>
    <x v="68"/>
    <n v="1.3860000000000001"/>
    <n v="4.25"/>
    <n v="0.08"/>
    <n v="0.11088000000000001"/>
    <n v="1.4968800000000002"/>
    <x v="36"/>
    <n v="55.384560000000008"/>
    <n v="0.11"/>
    <n v="6.0923016000000008"/>
    <x v="4"/>
    <n v="50.042258400000009"/>
    <n v="0.11088000000000009"/>
  </r>
  <r>
    <x v="561"/>
    <x v="400"/>
    <n v="2015"/>
    <s v="STANLEY RAMOS"/>
    <s v="28 Center Street Wauconda, Avondale,  IL 60084"/>
    <s v="Chicago"/>
    <x v="0"/>
    <x v="3"/>
    <x v="1"/>
    <x v="1"/>
    <x v="0"/>
    <s v="Wrap Bag"/>
    <x v="0"/>
    <d v="2015-05-02T00:00:00"/>
    <x v="1"/>
    <n v="4.6859999999999999"/>
    <n v="0.78242677824267748"/>
    <n v="0.08"/>
    <n v="0.37487999999999999"/>
    <n v="5.06088"/>
    <x v="8"/>
    <n v="50.608800000000002"/>
    <n v="0.11"/>
    <n v="5.5669680000000001"/>
    <x v="1"/>
    <n v="46.291831999999999"/>
    <n v="0.3748800000000001"/>
  </r>
  <r>
    <x v="562"/>
    <x v="400"/>
    <n v="2015"/>
    <s v="EDWIN GUTIERREZ"/>
    <s v="93 Stillwater St. Maunie, Dunning,  IL 62861"/>
    <s v="Chicago"/>
    <x v="0"/>
    <x v="3"/>
    <x v="1"/>
    <x v="1"/>
    <x v="1"/>
    <s v="Large Box"/>
    <x v="0"/>
    <d v="2015-05-02T00:00:00"/>
    <x v="82"/>
    <n v="494.98900000000003"/>
    <n v="1.0832870370370369"/>
    <n v="0.08"/>
    <n v="39.599120000000006"/>
    <n v="534.58812000000012"/>
    <x v="30"/>
    <n v="2138.3524800000005"/>
    <n v="0.09"/>
    <n v="192.45172320000003"/>
    <x v="65"/>
    <n v="1970.4407568000004"/>
    <n v="39.599120000000084"/>
  </r>
  <r>
    <x v="563"/>
    <x v="401"/>
    <n v="2015"/>
    <s v="MAURICE COOK"/>
    <s v="53 Goldfield Lane Carrier Mills, Avondale,  IL 62917"/>
    <s v="Chicago"/>
    <x v="0"/>
    <x v="0"/>
    <x v="0"/>
    <x v="1"/>
    <x v="0"/>
    <s v="Small Box"/>
    <x v="0"/>
    <d v="2015-05-03T00:00:00"/>
    <x v="33"/>
    <n v="24.618000000000002"/>
    <n v="0.61239193083573473"/>
    <n v="0.08"/>
    <n v="1.9694400000000003"/>
    <n v="26.587440000000004"/>
    <x v="2"/>
    <n v="212.69952000000004"/>
    <n v="0.01"/>
    <n v="2.1269952000000005"/>
    <x v="29"/>
    <n v="225.72252480000003"/>
    <n v="1.9694400000000023"/>
  </r>
  <r>
    <x v="564"/>
    <x v="402"/>
    <n v="2015"/>
    <s v="PHILIP POWELL"/>
    <s v="8 N. Lotus Court Bowen, Edgewater,  IL 62316"/>
    <s v="Chicago"/>
    <x v="0"/>
    <x v="0"/>
    <x v="1"/>
    <x v="3"/>
    <x v="0"/>
    <s v="Small Box"/>
    <x v="1"/>
    <d v="2015-05-05T00:00:00"/>
    <x v="71"/>
    <n v="6.5780000000000012"/>
    <n v="0.63835616438356169"/>
    <n v="0.08"/>
    <n v="0.52624000000000015"/>
    <n v="7.1042400000000017"/>
    <x v="12"/>
    <n v="369.42048000000011"/>
    <n v="9.9999999999999992E-2"/>
    <n v="36.942048000000007"/>
    <x v="12"/>
    <n v="334.01843200000013"/>
    <n v="0.52624000000000049"/>
  </r>
  <r>
    <x v="565"/>
    <x v="402"/>
    <n v="2015"/>
    <s v="BILL GARCIA"/>
    <s v="8385 Mulberry Drive Alto Pass, Albany Park,  IL 62905"/>
    <s v="Chicago"/>
    <x v="0"/>
    <x v="1"/>
    <x v="1"/>
    <x v="4"/>
    <x v="1"/>
    <s v="Jumbo Drum"/>
    <x v="2"/>
    <d v="2015-05-06T00:00:00"/>
    <x v="120"/>
    <n v="551.06700000000012"/>
    <n v="0.58730711954627557"/>
    <n v="0.08"/>
    <n v="44.085360000000009"/>
    <n v="595.15236000000016"/>
    <x v="42"/>
    <n v="27377.008560000006"/>
    <n v="9.9999999999999992E-2"/>
    <n v="2737.7008560000004"/>
    <x v="94"/>
    <n v="24708.657704000005"/>
    <n v="44.085360000000037"/>
  </r>
  <r>
    <x v="566"/>
    <x v="403"/>
    <n v="2015"/>
    <s v="GREG OLSON"/>
    <s v="825 Apostle St. Rochester, Morris Heights,  NY 14613"/>
    <s v="New York"/>
    <x v="1"/>
    <x v="1"/>
    <x v="7"/>
    <x v="3"/>
    <x v="0"/>
    <s v="Small Box"/>
    <x v="0"/>
    <d v="2015-05-09T00:00:00"/>
    <x v="77"/>
    <n v="3.1680000000000001"/>
    <n v="0.56521739130434756"/>
    <n v="0.08"/>
    <n v="0.25344"/>
    <n v="3.4214400000000005"/>
    <x v="0"/>
    <n v="106.06464000000001"/>
    <n v="0.04"/>
    <n v="4.2425856000000008"/>
    <x v="59"/>
    <n v="102.86205440000002"/>
    <n v="0.25344000000000033"/>
  </r>
  <r>
    <x v="567"/>
    <x v="404"/>
    <n v="2015"/>
    <s v="PETER NELSON"/>
    <s v="71 Beachside St. Peoria, Ashburn,  IL 61606"/>
    <s v="Chicago"/>
    <x v="0"/>
    <x v="2"/>
    <x v="0"/>
    <x v="0"/>
    <x v="0"/>
    <s v="Small Box"/>
    <x v="0"/>
    <d v="2015-05-07T00:00:00"/>
    <x v="79"/>
    <n v="3.9380000000000006"/>
    <n v="0.58407079646017734"/>
    <n v="0.08"/>
    <n v="0.31504000000000004"/>
    <n v="4.2530400000000013"/>
    <x v="25"/>
    <n v="38.277360000000009"/>
    <n v="9.9999999999999992E-2"/>
    <n v="3.8277360000000007"/>
    <x v="62"/>
    <n v="39.96962400000001"/>
    <n v="0.31504000000000065"/>
  </r>
  <r>
    <x v="568"/>
    <x v="405"/>
    <n v="2015"/>
    <s v="RAFAEL WASHINGTON"/>
    <s v="9 Orchard Street Holley, East Tremont,  NY 14470"/>
    <s v="New York"/>
    <x v="1"/>
    <x v="3"/>
    <x v="6"/>
    <x v="4"/>
    <x v="0"/>
    <s v="Small Box"/>
    <x v="0"/>
    <d v="2015-05-07T00:00:00"/>
    <x v="128"/>
    <n v="10.318000000000001"/>
    <n v="1.3275434243176178"/>
    <n v="0.08"/>
    <n v="0.82544000000000017"/>
    <n v="11.143440000000002"/>
    <x v="22"/>
    <n v="367.73352000000006"/>
    <n v="0.09"/>
    <n v="33.096016800000001"/>
    <x v="103"/>
    <n v="341.96750320000007"/>
    <n v="0.8254400000000004"/>
  </r>
  <r>
    <x v="569"/>
    <x v="406"/>
    <n v="2015"/>
    <s v="RALPH HOLMES"/>
    <s v="656 Snowflake Drive Malone, Port Morris,  NY 12953"/>
    <s v="New York"/>
    <x v="1"/>
    <x v="0"/>
    <x v="12"/>
    <x v="1"/>
    <x v="0"/>
    <s v="Small Pack"/>
    <x v="0"/>
    <d v="2015-05-08T00:00:00"/>
    <x v="14"/>
    <n v="9.1740000000000013"/>
    <n v="1.4385964912280704"/>
    <n v="0.08"/>
    <n v="0.73392000000000013"/>
    <n v="9.9079200000000025"/>
    <x v="44"/>
    <n v="227.88216000000006"/>
    <n v="0.04"/>
    <n v="9.1152864000000022"/>
    <x v="13"/>
    <n v="221.45687360000005"/>
    <n v="0.73392000000000124"/>
  </r>
  <r>
    <x v="570"/>
    <x v="407"/>
    <n v="2015"/>
    <s v="CARL MURRAY"/>
    <s v="9019 West Halifax Avenue Maunie, Hermosa,  IL 62861"/>
    <s v="Chicago"/>
    <x v="0"/>
    <x v="1"/>
    <x v="1"/>
    <x v="1"/>
    <x v="1"/>
    <s v="Small Box"/>
    <x v="0"/>
    <d v="2015-05-10T00:00:00"/>
    <x v="27"/>
    <n v="17.578000000000003"/>
    <n v="0.58689175769612711"/>
    <n v="0.08"/>
    <n v="1.4062400000000002"/>
    <n v="18.984240000000003"/>
    <x v="32"/>
    <n v="531.55872000000011"/>
    <n v="0.04"/>
    <n v="21.262348800000005"/>
    <x v="24"/>
    <n v="514.34637120000014"/>
    <n v="1.4062400000000004"/>
  </r>
  <r>
    <x v="571"/>
    <x v="408"/>
    <n v="2015"/>
    <s v="BERNARD DUNCAN"/>
    <s v="8982 Bedford Drive Rochester, East Tremont,  NY 14639"/>
    <s v="New York"/>
    <x v="1"/>
    <x v="1"/>
    <x v="8"/>
    <x v="0"/>
    <x v="0"/>
    <s v="Small Box"/>
    <x v="0"/>
    <d v="2015-05-10T00:00:00"/>
    <x v="121"/>
    <n v="231.60500000000002"/>
    <n v="1.5"/>
    <n v="0.08"/>
    <n v="18.528400000000001"/>
    <n v="250.13340000000002"/>
    <x v="11"/>
    <n v="5002.6680000000006"/>
    <n v="6.0000000000000005E-2"/>
    <n v="300.16008000000005"/>
    <x v="95"/>
    <n v="4712.5479200000009"/>
    <n v="18.528400000000005"/>
  </r>
  <r>
    <x v="572"/>
    <x v="409"/>
    <n v="2015"/>
    <s v="ADAM CAMPBELL"/>
    <s v="6 E. Leatherwood Ave. Coello, Armour Square,  IL 62825"/>
    <s v="Chicago"/>
    <x v="0"/>
    <x v="0"/>
    <x v="1"/>
    <x v="3"/>
    <x v="0"/>
    <s v="Small Box"/>
    <x v="0"/>
    <d v="2015-05-13T00:00:00"/>
    <x v="33"/>
    <n v="24.618000000000002"/>
    <n v="0.61239193083573473"/>
    <n v="0.08"/>
    <n v="1.9694400000000003"/>
    <n v="26.587440000000004"/>
    <x v="33"/>
    <n v="1249.6096800000003"/>
    <n v="6.0000000000000005E-2"/>
    <n v="74.976580800000022"/>
    <x v="29"/>
    <n v="1189.7830992000004"/>
    <n v="1.9694400000000023"/>
  </r>
  <r>
    <x v="573"/>
    <x v="410"/>
    <n v="2015"/>
    <s v="MAURICE MARTIN"/>
    <s v="223 Ashley Drive Endicott, University Heights,  NY 13761"/>
    <s v="New York"/>
    <x v="1"/>
    <x v="1"/>
    <x v="7"/>
    <x v="2"/>
    <x v="0"/>
    <s v="Small Pack"/>
    <x v="0"/>
    <d v="2015-05-18T00:00:00"/>
    <x v="114"/>
    <n v="11.253000000000002"/>
    <n v="1.4415274463007159"/>
    <n v="0.08"/>
    <n v="0.90024000000000015"/>
    <n v="12.153240000000002"/>
    <x v="49"/>
    <n v="583.35552000000007"/>
    <n v="6.0000000000000005E-2"/>
    <n v="35.00133120000001"/>
    <x v="90"/>
    <n v="553.08418880000011"/>
    <n v="0.90024000000000015"/>
  </r>
  <r>
    <x v="574"/>
    <x v="410"/>
    <n v="2015"/>
    <s v="MAURICE MARTIN"/>
    <s v="223 Ashley Drive Endicott, University Heights,  NY 13761"/>
    <s v="New York"/>
    <x v="1"/>
    <x v="1"/>
    <x v="7"/>
    <x v="2"/>
    <x v="0"/>
    <s v="Small Box"/>
    <x v="0"/>
    <d v="2015-05-18T00:00:00"/>
    <x v="71"/>
    <n v="6.5780000000000012"/>
    <n v="0.63835616438356169"/>
    <n v="0.08"/>
    <n v="0.52624000000000015"/>
    <n v="7.1042400000000017"/>
    <x v="20"/>
    <n v="42.625440000000012"/>
    <n v="0.08"/>
    <n v="3.4100352000000012"/>
    <x v="12"/>
    <n v="40.755404800000008"/>
    <n v="0.52624000000000049"/>
  </r>
  <r>
    <x v="575"/>
    <x v="411"/>
    <n v="2015"/>
    <s v="JOSEPH CARTER"/>
    <s v="792 South Applegate Street Galt, Avondale,  IL 61037"/>
    <s v="Chicago"/>
    <x v="0"/>
    <x v="1"/>
    <x v="0"/>
    <x v="0"/>
    <x v="0"/>
    <s v="Wrap Bag"/>
    <x v="0"/>
    <d v="2015-05-19T00:00:00"/>
    <x v="123"/>
    <n v="3.4540000000000006"/>
    <n v="0.67021276595744705"/>
    <n v="0.08"/>
    <n v="0.27632000000000007"/>
    <n v="3.7303200000000007"/>
    <x v="12"/>
    <n v="193.97664000000003"/>
    <n v="0.01"/>
    <n v="1.9397664000000003"/>
    <x v="97"/>
    <n v="193.22687360000003"/>
    <n v="0.27632000000000012"/>
  </r>
  <r>
    <x v="576"/>
    <x v="412"/>
    <n v="2015"/>
    <s v="JONATHAN JOHNSTON"/>
    <s v="362 St Margarets St. Croton On Hudson, Mott Haven,  NY 10521"/>
    <s v="New York"/>
    <x v="1"/>
    <x v="1"/>
    <x v="2"/>
    <x v="2"/>
    <x v="0"/>
    <s v="Wrap Bag"/>
    <x v="1"/>
    <d v="2015-05-19T00:00:00"/>
    <x v="68"/>
    <n v="1.3860000000000001"/>
    <n v="4.25"/>
    <n v="0.08"/>
    <n v="0.11088000000000001"/>
    <n v="1.4968800000000002"/>
    <x v="36"/>
    <n v="55.384560000000008"/>
    <n v="6.9999999999999993E-2"/>
    <n v="3.8769192000000001"/>
    <x v="4"/>
    <n v="52.257640800000004"/>
    <n v="0.11088000000000009"/>
  </r>
  <r>
    <x v="577"/>
    <x v="412"/>
    <n v="2015"/>
    <s v="RAUL WALLACE"/>
    <s v="788 Cross Dr. New York, Pelham Parkway,  NY 10260"/>
    <s v="New York"/>
    <x v="1"/>
    <x v="0"/>
    <x v="12"/>
    <x v="0"/>
    <x v="0"/>
    <s v="Small Box"/>
    <x v="0"/>
    <d v="2015-05-21T00:00:00"/>
    <x v="51"/>
    <n v="457.46800000000002"/>
    <n v="1.3255605882681876"/>
    <n v="0.08"/>
    <n v="36.597439999999999"/>
    <n v="494.06544000000002"/>
    <x v="35"/>
    <n v="6422.8507200000004"/>
    <n v="6.9999999999999993E-2"/>
    <n v="449.5995504"/>
    <x v="41"/>
    <n v="5984.6711696000002"/>
    <n v="36.597440000000006"/>
  </r>
  <r>
    <x v="578"/>
    <x v="413"/>
    <n v="2015"/>
    <s v="BILL GONZALEZ"/>
    <s v="156 Thompson St. Bellmore, East Tremont,  NY 11710"/>
    <s v="New York"/>
    <x v="1"/>
    <x v="0"/>
    <x v="8"/>
    <x v="0"/>
    <x v="0"/>
    <s v="Small Pack"/>
    <x v="0"/>
    <d v="2015-05-22T00:00:00"/>
    <x v="88"/>
    <n v="14.278000000000002"/>
    <n v="1.5009633911368019"/>
    <n v="0.08"/>
    <n v="1.1422400000000001"/>
    <n v="15.420240000000003"/>
    <x v="43"/>
    <n v="385.50600000000009"/>
    <n v="0.02"/>
    <n v="7.7101200000000016"/>
    <x v="68"/>
    <n v="380.98588000000007"/>
    <n v="1.142240000000001"/>
  </r>
  <r>
    <x v="579"/>
    <x v="414"/>
    <n v="2015"/>
    <s v="JERRY GARDNER"/>
    <s v="92 North Parker Street Harpursville, Bedford Park,  NY 13787"/>
    <s v="New York"/>
    <x v="1"/>
    <x v="3"/>
    <x v="2"/>
    <x v="0"/>
    <x v="0"/>
    <s v="Wrap Bag"/>
    <x v="0"/>
    <d v="2015-05-23T00:00:00"/>
    <x v="66"/>
    <n v="7.117"/>
    <n v="0.66752577319587636"/>
    <n v="0.08"/>
    <n v="0.56935999999999998"/>
    <n v="7.6863600000000005"/>
    <x v="25"/>
    <n v="69.177240000000012"/>
    <n v="0.03"/>
    <n v="2.0753172000000002"/>
    <x v="54"/>
    <n v="68.371922800000007"/>
    <n v="0.56936000000000053"/>
  </r>
  <r>
    <x v="580"/>
    <x v="414"/>
    <n v="2015"/>
    <s v="HARVEY ROSE"/>
    <s v="783 Wintergreen Ave. New York Mills, Fieldston,  NY 13417"/>
    <s v="New York"/>
    <x v="1"/>
    <x v="0"/>
    <x v="5"/>
    <x v="4"/>
    <x v="0"/>
    <s v="Small Box"/>
    <x v="0"/>
    <d v="2015-05-25T00:00:00"/>
    <x v="45"/>
    <n v="21.978000000000002"/>
    <n v="0.61259079903147695"/>
    <n v="0.08"/>
    <n v="1.7582400000000002"/>
    <n v="23.736240000000002"/>
    <x v="7"/>
    <n v="830.76840000000004"/>
    <n v="9.9999999999999992E-2"/>
    <n v="83.076840000000004"/>
    <x v="36"/>
    <n v="753.51156000000003"/>
    <n v="1.7582400000000007"/>
  </r>
  <r>
    <x v="581"/>
    <x v="415"/>
    <n v="2015"/>
    <s v="TRAVIS WELLS"/>
    <s v="7046 Seacoast St. Fort Sheridan, Avondale,  IL 60037"/>
    <s v="Chicago"/>
    <x v="0"/>
    <x v="3"/>
    <x v="1"/>
    <x v="4"/>
    <x v="0"/>
    <s v="Small Box"/>
    <x v="0"/>
    <d v="2015-05-23T00:00:00"/>
    <x v="5"/>
    <n v="2.1779999999999999"/>
    <n v="0.66386554621848737"/>
    <n v="0.08"/>
    <n v="0.17424000000000001"/>
    <n v="2.3522400000000001"/>
    <x v="0"/>
    <n v="72.919440000000009"/>
    <n v="9.9999999999999992E-2"/>
    <n v="7.291944"/>
    <x v="5"/>
    <n v="70.447496000000001"/>
    <n v="0.17424000000000017"/>
  </r>
  <r>
    <x v="582"/>
    <x v="415"/>
    <n v="2015"/>
    <s v="NORMAN ROSE"/>
    <s v="7725 Grime Drive New York, Baychester,  NY 10154"/>
    <s v="New York"/>
    <x v="1"/>
    <x v="1"/>
    <x v="10"/>
    <x v="3"/>
    <x v="1"/>
    <s v="Small Pack"/>
    <x v="0"/>
    <d v="2015-05-30T00:00:00"/>
    <x v="49"/>
    <n v="38.951000000000001"/>
    <n v="0.75470763131813678"/>
    <n v="0.08"/>
    <n v="3.1160800000000002"/>
    <n v="42.067080000000004"/>
    <x v="37"/>
    <n v="126.20124000000001"/>
    <n v="0.11"/>
    <n v="13.882136400000002"/>
    <x v="39"/>
    <n v="114.35910360000001"/>
    <n v="3.1160800000000037"/>
  </r>
  <r>
    <x v="583"/>
    <x v="416"/>
    <n v="2015"/>
    <s v="CHARLIE CHAVEZ"/>
    <s v="196 Penrose St. Ridgewood, Port Morris,  NY 11385"/>
    <s v="New York"/>
    <x v="1"/>
    <x v="1"/>
    <x v="7"/>
    <x v="1"/>
    <x v="0"/>
    <s v="Small Box"/>
    <x v="0"/>
    <d v="2015-05-25T00:00:00"/>
    <x v="77"/>
    <n v="3.1680000000000001"/>
    <n v="0.56521739130434756"/>
    <n v="0.08"/>
    <n v="0.25344"/>
    <n v="3.4214400000000005"/>
    <x v="13"/>
    <n v="61.585920000000009"/>
    <n v="6.0000000000000005E-2"/>
    <n v="3.6951552000000008"/>
    <x v="12"/>
    <n v="59.430764800000006"/>
    <n v="0.25344000000000033"/>
  </r>
  <r>
    <x v="584"/>
    <x v="417"/>
    <n v="2015"/>
    <s v="TOMMY HART"/>
    <s v="833 Windsor St. Indianola, Avondale,  IL 61850"/>
    <s v="Chicago"/>
    <x v="0"/>
    <x v="1"/>
    <x v="1"/>
    <x v="0"/>
    <x v="0"/>
    <s v="Small Box"/>
    <x v="0"/>
    <d v="2015-05-28T00:00:00"/>
    <x v="77"/>
    <n v="3.1680000000000001"/>
    <n v="0.56521739130434756"/>
    <n v="0.08"/>
    <n v="0.25344"/>
    <n v="3.4214400000000005"/>
    <x v="32"/>
    <n v="95.800320000000013"/>
    <n v="0.09"/>
    <n v="8.6220288000000007"/>
    <x v="12"/>
    <n v="88.718291200000024"/>
    <n v="0.25344000000000033"/>
  </r>
  <r>
    <x v="585"/>
    <x v="417"/>
    <n v="2015"/>
    <s v="RAYMOND WAGNER"/>
    <s v="9862 East Brewery St. De Land, Albany Park,  IL 61839"/>
    <s v="Chicago"/>
    <x v="0"/>
    <x v="0"/>
    <x v="1"/>
    <x v="1"/>
    <x v="1"/>
    <s v="Small Pack"/>
    <x v="0"/>
    <d v="2015-05-27T00:00:00"/>
    <x v="49"/>
    <n v="38.951000000000001"/>
    <n v="0.75470763131813678"/>
    <n v="0.08"/>
    <n v="3.1160800000000002"/>
    <n v="42.067080000000004"/>
    <x v="40"/>
    <n v="2145.4210800000001"/>
    <n v="0.03"/>
    <n v="64.362632399999995"/>
    <x v="39"/>
    <n v="2083.0984475999999"/>
    <n v="3.1160800000000037"/>
  </r>
  <r>
    <x v="586"/>
    <x v="417"/>
    <n v="2015"/>
    <s v="ALAN RICHARDSON"/>
    <s v="613 East Branch Avenue Arkport, Port Morris,  NY 14807"/>
    <s v="New York"/>
    <x v="1"/>
    <x v="3"/>
    <x v="3"/>
    <x v="1"/>
    <x v="1"/>
    <s v="Small Box"/>
    <x v="0"/>
    <d v="2015-05-26T00:00:00"/>
    <x v="19"/>
    <n v="175.98900000000003"/>
    <n v="0.96090207133227123"/>
    <n v="0.08"/>
    <n v="14.079120000000003"/>
    <n v="190.06812000000005"/>
    <x v="23"/>
    <n v="3991.4305200000013"/>
    <n v="0.11"/>
    <n v="439.05735720000013"/>
    <x v="18"/>
    <n v="3557.9231628000011"/>
    <n v="14.079120000000017"/>
  </r>
  <r>
    <x v="587"/>
    <x v="418"/>
    <n v="2015"/>
    <s v="RON WHITE"/>
    <s v="7 Laurel Drive Hicksville, Wakefield,  NY 11819"/>
    <s v="New York"/>
    <x v="1"/>
    <x v="1"/>
    <x v="11"/>
    <x v="1"/>
    <x v="0"/>
    <s v="Wrap Bag"/>
    <x v="0"/>
    <d v="2015-05-29T00:00:00"/>
    <x v="106"/>
    <n v="4.1580000000000004"/>
    <n v="0.63636363636363624"/>
    <n v="0.08"/>
    <n v="0.33264000000000005"/>
    <n v="4.4906400000000009"/>
    <x v="23"/>
    <n v="94.303440000000023"/>
    <n v="0.04"/>
    <n v="3.7721376000000011"/>
    <x v="85"/>
    <n v="91.291302400000021"/>
    <n v="0.33264000000000049"/>
  </r>
  <r>
    <x v="588"/>
    <x v="419"/>
    <n v="2015"/>
    <s v="BOBBY RIVERA"/>
    <s v="9 Lavender Ave. Darien Center, Norwood,  NY 14040"/>
    <s v="New York"/>
    <x v="1"/>
    <x v="1"/>
    <x v="7"/>
    <x v="2"/>
    <x v="0"/>
    <s v="Wrap Bag"/>
    <x v="0"/>
    <d v="2015-05-30T00:00:00"/>
    <x v="4"/>
    <n v="2.3100000000000005"/>
    <n v="1.3333333333333335"/>
    <n v="0.08"/>
    <n v="0.18480000000000005"/>
    <n v="2.4948000000000006"/>
    <x v="3"/>
    <n v="47.40120000000001"/>
    <n v="9.9999999999999992E-2"/>
    <n v="4.740120000000001"/>
    <x v="4"/>
    <n v="43.411080000000013"/>
    <n v="0.18480000000000008"/>
  </r>
  <r>
    <x v="589"/>
    <x v="419"/>
    <n v="2015"/>
    <s v="ERIC HANSEN"/>
    <s v="150 West Valley Farms Rd. Carrollton, Archer Heights,  IL 62016"/>
    <s v="Chicago"/>
    <x v="0"/>
    <x v="2"/>
    <x v="1"/>
    <x v="3"/>
    <x v="0"/>
    <s v="Wrap Bag"/>
    <x v="0"/>
    <d v="2015-06-02T00:00:00"/>
    <x v="37"/>
    <n v="7.7880000000000011"/>
    <n v="0.88800000000000023"/>
    <n v="0.08"/>
    <n v="0.62304000000000015"/>
    <n v="8.4110400000000016"/>
    <x v="40"/>
    <n v="428.96304000000009"/>
    <n v="0.01"/>
    <n v="4.289630400000001"/>
    <x v="33"/>
    <n v="427.07340960000005"/>
    <n v="0.62304000000000048"/>
  </r>
  <r>
    <x v="590"/>
    <x v="420"/>
    <n v="2015"/>
    <s v="RAY PERRY"/>
    <s v="373 Castle Dr. Atwood, Belmont Cragin,  IL 61913"/>
    <s v="Chicago"/>
    <x v="0"/>
    <x v="1"/>
    <x v="0"/>
    <x v="1"/>
    <x v="0"/>
    <s v="Wrap Bag"/>
    <x v="0"/>
    <d v="2015-06-02T00:00:00"/>
    <x v="6"/>
    <n v="2.8600000000000003"/>
    <n v="1.3853211009174309"/>
    <n v="0.08"/>
    <n v="0.22880000000000003"/>
    <n v="3.0888000000000004"/>
    <x v="8"/>
    <n v="30.888000000000005"/>
    <n v="0.05"/>
    <n v="1.5444000000000004"/>
    <x v="6"/>
    <n v="31.793600000000005"/>
    <n v="0.22880000000000011"/>
  </r>
  <r>
    <x v="591"/>
    <x v="421"/>
    <n v="2015"/>
    <s v="DUANE EVANS"/>
    <s v="847 East Campus Ave. Hamilton, Melrose,  NY 13346"/>
    <s v="New York"/>
    <x v="1"/>
    <x v="3"/>
    <x v="11"/>
    <x v="4"/>
    <x v="1"/>
    <s v="Small Box"/>
    <x v="0"/>
    <d v="2015-06-03T00:00:00"/>
    <x v="25"/>
    <n v="21.978000000000002"/>
    <n v="2.126760563380282"/>
    <n v="0.08"/>
    <n v="1.7582400000000002"/>
    <n v="23.736240000000002"/>
    <x v="25"/>
    <n v="213.62616000000003"/>
    <n v="9.9999999999999992E-2"/>
    <n v="21.362615999999999"/>
    <x v="24"/>
    <n v="196.31354400000004"/>
    <n v="1.7582400000000007"/>
  </r>
  <r>
    <x v="592"/>
    <x v="422"/>
    <n v="2015"/>
    <s v="CHRISTOPHER MUNOZ"/>
    <s v="8828 Southampton St. Saranac, Fieldston,  NY 12981"/>
    <s v="New York"/>
    <x v="1"/>
    <x v="1"/>
    <x v="8"/>
    <x v="4"/>
    <x v="0"/>
    <s v="Wrap Bag"/>
    <x v="1"/>
    <d v="2015-06-03T00:00:00"/>
    <x v="6"/>
    <n v="2.8600000000000003"/>
    <n v="1.3853211009174309"/>
    <n v="0.08"/>
    <n v="0.22880000000000003"/>
    <n v="3.0888000000000004"/>
    <x v="1"/>
    <n v="135.90720000000002"/>
    <n v="6.0000000000000005E-2"/>
    <n v="8.1544320000000017"/>
    <x v="6"/>
    <n v="130.20276800000002"/>
    <n v="0.22880000000000011"/>
  </r>
  <r>
    <x v="593"/>
    <x v="423"/>
    <n v="2015"/>
    <s v="BILL GARCIA"/>
    <s v="8385 Mulberry Drive Alto Pass, Albany Park,  IL 62905"/>
    <s v="Chicago"/>
    <x v="0"/>
    <x v="1"/>
    <x v="1"/>
    <x v="0"/>
    <x v="0"/>
    <s v="Small Box"/>
    <x v="0"/>
    <d v="2015-06-05T00:00:00"/>
    <x v="77"/>
    <n v="3.1680000000000001"/>
    <n v="0.56521739130434756"/>
    <n v="0.08"/>
    <n v="0.25344"/>
    <n v="3.4214400000000005"/>
    <x v="19"/>
    <n v="88.95744000000002"/>
    <n v="0.08"/>
    <n v="7.1165952000000017"/>
    <x v="59"/>
    <n v="82.88084480000002"/>
    <n v="0.25344000000000033"/>
  </r>
  <r>
    <x v="594"/>
    <x v="424"/>
    <n v="2015"/>
    <s v="JONATHAN JAMES"/>
    <s v="11 Phoenix Drive Galt, Avalon Park,  IL 61037"/>
    <s v="Chicago"/>
    <x v="0"/>
    <x v="1"/>
    <x v="0"/>
    <x v="4"/>
    <x v="1"/>
    <s v="Medium Box"/>
    <x v="1"/>
    <d v="2015-06-07T00:00:00"/>
    <x v="22"/>
    <n v="23.088999999999999"/>
    <n v="1.3798185941043077"/>
    <n v="0.08"/>
    <n v="1.8471199999999999"/>
    <n v="24.936119999999999"/>
    <x v="11"/>
    <n v="498.72239999999999"/>
    <n v="0.01"/>
    <n v="4.9872240000000003"/>
    <x v="21"/>
    <n v="498.59517599999998"/>
    <n v="1.8471200000000003"/>
  </r>
  <r>
    <x v="595"/>
    <x v="424"/>
    <n v="2015"/>
    <s v="HARVEY ALVAREZ"/>
    <s v="7584 Lake Dr. Muddy, Avalon Park,  IL 62965"/>
    <s v="Chicago"/>
    <x v="0"/>
    <x v="2"/>
    <x v="1"/>
    <x v="2"/>
    <x v="1"/>
    <s v="Small Pack"/>
    <x v="0"/>
    <d v="2015-06-06T00:00:00"/>
    <x v="61"/>
    <n v="8.9320000000000004"/>
    <n v="3.3422459893048124"/>
    <n v="0.08"/>
    <n v="0.71456000000000008"/>
    <n v="9.6465600000000009"/>
    <x v="4"/>
    <n v="48.232800000000005"/>
    <n v="0.04"/>
    <n v="1.9293120000000001"/>
    <x v="27"/>
    <n v="49.183488000000004"/>
    <n v="0.71456000000000053"/>
  </r>
  <r>
    <x v="596"/>
    <x v="424"/>
    <n v="2015"/>
    <s v="HOWARD ELLIS"/>
    <s v="9216 Hilltop St. Cowlesville, Wakefield,  NY 14037"/>
    <s v="New York"/>
    <x v="1"/>
    <x v="0"/>
    <x v="3"/>
    <x v="3"/>
    <x v="0"/>
    <s v="Small Box"/>
    <x v="0"/>
    <d v="2015-06-10T00:00:00"/>
    <x v="92"/>
    <n v="38.236000000000004"/>
    <n v="1.3250836120401339"/>
    <n v="0.08"/>
    <n v="3.0588800000000003"/>
    <n v="41.294880000000006"/>
    <x v="47"/>
    <n v="1858.2696000000003"/>
    <n v="0.09"/>
    <n v="167.24426400000002"/>
    <x v="71"/>
    <n v="1699.2953360000004"/>
    <n v="3.058880000000002"/>
  </r>
  <r>
    <x v="597"/>
    <x v="425"/>
    <n v="2015"/>
    <s v="JON SOTO"/>
    <s v="373 Castle Dr. Atwood, Belmont Cragin,  IL 61913"/>
    <s v="Chicago"/>
    <x v="0"/>
    <x v="1"/>
    <x v="1"/>
    <x v="3"/>
    <x v="0"/>
    <s v="Small Pack"/>
    <x v="0"/>
    <d v="2015-06-11T00:00:00"/>
    <x v="114"/>
    <n v="11.253000000000002"/>
    <n v="1.4415274463007159"/>
    <n v="0.08"/>
    <n v="0.90024000000000015"/>
    <n v="12.153240000000002"/>
    <x v="36"/>
    <n v="449.66988000000009"/>
    <n v="0.02"/>
    <n v="8.9933976000000015"/>
    <x v="90"/>
    <n v="445.40648240000013"/>
    <n v="0.90024000000000015"/>
  </r>
  <r>
    <x v="598"/>
    <x v="426"/>
    <n v="2015"/>
    <s v="DAVID SANCHEZ"/>
    <s v="15 Innovation Drive Liverpool, Norwood,  NY 13089"/>
    <s v="New York"/>
    <x v="1"/>
    <x v="2"/>
    <x v="8"/>
    <x v="1"/>
    <x v="1"/>
    <s v="Small Box"/>
    <x v="0"/>
    <d v="2015-06-15T00:00:00"/>
    <x v="95"/>
    <n v="171.58900000000003"/>
    <n v="1.4998397435897439"/>
    <n v="0.08"/>
    <n v="13.727120000000003"/>
    <n v="185.31612000000004"/>
    <x v="44"/>
    <n v="4262.2707600000012"/>
    <n v="0.09"/>
    <n v="383.60436840000011"/>
    <x v="73"/>
    <n v="3886.7963916000012"/>
    <n v="13.727120000000014"/>
  </r>
  <r>
    <x v="599"/>
    <x v="426"/>
    <n v="2015"/>
    <s v="DUANE EVANS"/>
    <s v="847 East Campus Ave. Hamilton, Melrose,  NY 13346"/>
    <s v="New York"/>
    <x v="1"/>
    <x v="0"/>
    <x v="11"/>
    <x v="4"/>
    <x v="1"/>
    <s v="Large Box"/>
    <x v="0"/>
    <d v="2015-06-14T00:00:00"/>
    <x v="108"/>
    <n v="659.98900000000003"/>
    <n v="0.58731712479166109"/>
    <n v="0.08"/>
    <n v="52.799120000000002"/>
    <n v="712.78812000000005"/>
    <x v="10"/>
    <n v="30649.889160000002"/>
    <n v="9.9999999999999992E-2"/>
    <n v="3064.9889159999998"/>
    <x v="65"/>
    <n v="27609.440244000005"/>
    <n v="52.799120000000016"/>
  </r>
  <r>
    <x v="600"/>
    <x v="427"/>
    <n v="2015"/>
    <s v="LEON PALMER"/>
    <s v="558 Hart Lane Lewis, Fieldston,  NY 12950"/>
    <s v="New York"/>
    <x v="1"/>
    <x v="1"/>
    <x v="13"/>
    <x v="1"/>
    <x v="0"/>
    <s v="Small Box"/>
    <x v="0"/>
    <d v="2015-06-17T00:00:00"/>
    <x v="7"/>
    <n v="179.22300000000001"/>
    <n v="0.63929972834289162"/>
    <n v="0.08"/>
    <n v="14.337840000000002"/>
    <n v="193.56084000000001"/>
    <x v="21"/>
    <n v="7355.3119200000001"/>
    <n v="9.9999999999999992E-2"/>
    <n v="735.53119199999992"/>
    <x v="7"/>
    <n v="6639.8207279999997"/>
    <n v="14.33784"/>
  </r>
  <r>
    <x v="601"/>
    <x v="427"/>
    <n v="2015"/>
    <s v="TOM MENDEZ"/>
    <s v="6 Flint St. Frankfort Heights, Hermosa,  IL 62840"/>
    <s v="Chicago"/>
    <x v="0"/>
    <x v="1"/>
    <x v="1"/>
    <x v="3"/>
    <x v="0"/>
    <s v="Small Box"/>
    <x v="0"/>
    <d v="2015-06-19T00:00:00"/>
    <x v="0"/>
    <n v="6.2480000000000002"/>
    <n v="0.61363636363636354"/>
    <n v="0.08"/>
    <n v="0.49984000000000001"/>
    <n v="6.7478400000000009"/>
    <x v="8"/>
    <n v="67.478400000000008"/>
    <n v="6.0000000000000005E-2"/>
    <n v="4.0487040000000007"/>
    <x v="11"/>
    <n v="64.869696000000005"/>
    <n v="0.49984000000000073"/>
  </r>
  <r>
    <x v="602"/>
    <x v="428"/>
    <n v="2015"/>
    <s v="HECTOR ROMERO"/>
    <s v="68 Princess St. Earlton, Co-op City,  NY 12058"/>
    <s v="New York"/>
    <x v="1"/>
    <x v="2"/>
    <x v="8"/>
    <x v="3"/>
    <x v="0"/>
    <s v="Small Pack"/>
    <x v="0"/>
    <d v="2015-06-16T00:00:00"/>
    <x v="101"/>
    <n v="9.4270000000000014"/>
    <n v="1.4415954415954417"/>
    <n v="0.08"/>
    <n v="0.75416000000000016"/>
    <n v="10.181160000000002"/>
    <x v="15"/>
    <n v="244.34784000000005"/>
    <n v="0.11"/>
    <n v="26.878262400000004"/>
    <x v="79"/>
    <n v="223.65957760000003"/>
    <n v="0.75416000000000061"/>
  </r>
  <r>
    <x v="603"/>
    <x v="428"/>
    <n v="2015"/>
    <s v="BRANDON GUERRERO"/>
    <s v="871 Cavern Dr. Millwood, High  Bridge,  NY 10546"/>
    <s v="New York"/>
    <x v="1"/>
    <x v="2"/>
    <x v="5"/>
    <x v="0"/>
    <x v="0"/>
    <s v="Wrap Bag"/>
    <x v="1"/>
    <d v="2015-06-18T00:00:00"/>
    <x v="84"/>
    <n v="1.7600000000000002"/>
    <n v="0.72043010752688175"/>
    <n v="0.08"/>
    <n v="0.14080000000000001"/>
    <n v="1.9008000000000003"/>
    <x v="19"/>
    <n v="49.420800000000007"/>
    <n v="0.05"/>
    <n v="2.4710400000000003"/>
    <x v="81"/>
    <n v="48.289760000000008"/>
    <n v="0.14080000000000004"/>
  </r>
  <r>
    <x v="604"/>
    <x v="429"/>
    <n v="2015"/>
    <s v="BRETT PARKER"/>
    <s v="7333 Catherine Dr. Southampton, Woodlawn,  NY 11968"/>
    <s v="New York"/>
    <x v="1"/>
    <x v="1"/>
    <x v="3"/>
    <x v="4"/>
    <x v="2"/>
    <s v="Small Pack"/>
    <x v="0"/>
    <d v="2015-06-21T00:00:00"/>
    <x v="17"/>
    <n v="13.442000000000002"/>
    <n v="1.2218181818181819"/>
    <n v="0.08"/>
    <n v="1.0753600000000001"/>
    <n v="14.517360000000004"/>
    <x v="8"/>
    <n v="145.17360000000002"/>
    <n v="0.11"/>
    <n v="15.969096000000002"/>
    <x v="16"/>
    <n v="132.10450400000002"/>
    <n v="1.0753600000000016"/>
  </r>
  <r>
    <x v="605"/>
    <x v="430"/>
    <n v="2015"/>
    <s v="JACOB LANE"/>
    <s v="7584 Lake Dr. Muddy, Avalon Park,  IL 62965"/>
    <s v="Chicago"/>
    <x v="0"/>
    <x v="0"/>
    <x v="1"/>
    <x v="0"/>
    <x v="0"/>
    <s v="Wrap Bag"/>
    <x v="0"/>
    <d v="2015-06-20T00:00:00"/>
    <x v="67"/>
    <n v="3.1240000000000001"/>
    <n v="1.1679389312977095"/>
    <n v="0.08"/>
    <n v="0.24992"/>
    <n v="3.3739200000000005"/>
    <x v="43"/>
    <n v="84.348000000000013"/>
    <n v="6.9999999999999993E-2"/>
    <n v="5.9043600000000005"/>
    <x v="55"/>
    <n v="79.42364000000002"/>
    <n v="0.24992000000000036"/>
  </r>
  <r>
    <x v="606"/>
    <x v="431"/>
    <n v="2015"/>
    <s v="FRANCISCO FERNANDEZ"/>
    <s v="905 Hill Ave. Shelbyville, Belmont Cragin,  IL 62565"/>
    <s v="Chicago"/>
    <x v="0"/>
    <x v="3"/>
    <x v="1"/>
    <x v="4"/>
    <x v="0"/>
    <s v="Small Box"/>
    <x v="0"/>
    <d v="2015-06-27T00:00:00"/>
    <x v="15"/>
    <n v="8.0080000000000009"/>
    <n v="0.58605664488017439"/>
    <n v="0.08"/>
    <n v="0.6406400000000001"/>
    <n v="8.6486400000000021"/>
    <x v="13"/>
    <n v="155.67552000000003"/>
    <n v="0.08"/>
    <n v="12.454041600000004"/>
    <x v="14"/>
    <n v="154.42147840000001"/>
    <n v="0.64064000000000121"/>
  </r>
  <r>
    <x v="607"/>
    <x v="432"/>
    <n v="2015"/>
    <s v="FRANCIS MARTIN"/>
    <s v="809 Essex St. Palatine Bridge, Morris Heights,  NY 13428"/>
    <s v="New York"/>
    <x v="1"/>
    <x v="1"/>
    <x v="10"/>
    <x v="2"/>
    <x v="0"/>
    <s v="Small Box"/>
    <x v="0"/>
    <d v="2015-06-28T00:00:00"/>
    <x v="44"/>
    <n v="4.0590000000000002"/>
    <n v="0.64"/>
    <n v="0.08"/>
    <n v="0.32472000000000001"/>
    <n v="4.3837200000000003"/>
    <x v="1"/>
    <n v="192.88368000000003"/>
    <n v="6.9999999999999993E-2"/>
    <n v="13.501857600000001"/>
    <x v="35"/>
    <n v="181.93182240000004"/>
    <n v="0.32472000000000012"/>
  </r>
  <r>
    <x v="608"/>
    <x v="433"/>
    <n v="2015"/>
    <s v="RICARDO WARREN"/>
    <s v="55 West Fairground Lane Phoenicia, Woodlawn,  NY 12464"/>
    <s v="New York"/>
    <x v="1"/>
    <x v="0"/>
    <x v="8"/>
    <x v="2"/>
    <x v="0"/>
    <s v="Wrap Bag"/>
    <x v="0"/>
    <d v="2015-06-30T00:00:00"/>
    <x v="6"/>
    <n v="2.8600000000000003"/>
    <n v="1.3853211009174309"/>
    <n v="0.08"/>
    <n v="0.22880000000000003"/>
    <n v="3.0888000000000004"/>
    <x v="32"/>
    <n v="86.486400000000017"/>
    <n v="0.09"/>
    <n v="7.7837760000000014"/>
    <x v="6"/>
    <n v="81.152624000000017"/>
    <n v="0.22880000000000011"/>
  </r>
  <r>
    <x v="609"/>
    <x v="433"/>
    <n v="2015"/>
    <s v="RICARDO WARREN"/>
    <s v="55 West Fairground Lane Phoenicia, Woodlawn,  NY 12464"/>
    <s v="New York"/>
    <x v="1"/>
    <x v="0"/>
    <x v="8"/>
    <x v="2"/>
    <x v="1"/>
    <s v="Small Box"/>
    <x v="0"/>
    <d v="2015-07-02T00:00:00"/>
    <x v="90"/>
    <n v="89.078000000000017"/>
    <n v="0.92305865590121128"/>
    <n v="0.08"/>
    <n v="7.1262400000000019"/>
    <n v="96.204240000000027"/>
    <x v="31"/>
    <n v="3463.352640000001"/>
    <n v="0.03"/>
    <n v="103.90057920000002"/>
    <x v="28"/>
    <n v="3366.6820608000012"/>
    <n v="7.1262400000000099"/>
  </r>
  <r>
    <x v="610"/>
    <x v="433"/>
    <n v="2015"/>
    <s v="JEFFERY THOMPSON"/>
    <s v="939 Rockland Court Lake Katrine, Pelham Parkway,  NY 12449"/>
    <s v="New York"/>
    <x v="1"/>
    <x v="2"/>
    <x v="7"/>
    <x v="0"/>
    <x v="0"/>
    <s v="Small Box"/>
    <x v="1"/>
    <d v="2015-07-01T00:00:00"/>
    <x v="39"/>
    <n v="2.0680000000000001"/>
    <n v="0.59322033898305082"/>
    <n v="0.08"/>
    <n v="0.16544"/>
    <n v="2.2334400000000003"/>
    <x v="16"/>
    <n v="15.634080000000003"/>
    <n v="0.09"/>
    <n v="1.4070672000000002"/>
    <x v="12"/>
    <n v="15.767012800000003"/>
    <n v="0.16544000000000025"/>
  </r>
  <r>
    <x v="611"/>
    <x v="434"/>
    <n v="2015"/>
    <s v="CLAUDE HILL"/>
    <s v="8355 Wagon St. Justice, Avalon Park,  IL 60458"/>
    <s v="Chicago"/>
    <x v="0"/>
    <x v="1"/>
    <x v="1"/>
    <x v="2"/>
    <x v="0"/>
    <s v="Small Box"/>
    <x v="0"/>
    <d v="2015-07-04T00:00:00"/>
    <x v="71"/>
    <n v="6.5780000000000012"/>
    <n v="0.63835616438356169"/>
    <n v="0.08"/>
    <n v="0.52624000000000015"/>
    <n v="7.1042400000000017"/>
    <x v="12"/>
    <n v="369.42048000000011"/>
    <n v="0.03"/>
    <n v="11.082614400000002"/>
    <x v="12"/>
    <n v="359.87786560000012"/>
    <n v="0.52624000000000049"/>
  </r>
  <r>
    <x v="612"/>
    <x v="434"/>
    <n v="2015"/>
    <s v="CHESTER HILL"/>
    <s v="28 SE. Granite Street Blackstone, Auburn Gresham,  IL 61313"/>
    <s v="Chicago"/>
    <x v="0"/>
    <x v="1"/>
    <x v="1"/>
    <x v="0"/>
    <x v="0"/>
    <s v="Wrap Bag"/>
    <x v="0"/>
    <d v="2015-07-02T00:00:00"/>
    <x v="78"/>
    <n v="3.0579999999999998"/>
    <n v="0.81699346405228723"/>
    <n v="0.08"/>
    <n v="0.24464"/>
    <n v="3.3026400000000002"/>
    <x v="42"/>
    <n v="151.92144000000002"/>
    <n v="0.08"/>
    <n v="12.153715200000002"/>
    <x v="61"/>
    <n v="141.15772480000001"/>
    <n v="0.24464000000000041"/>
  </r>
  <r>
    <x v="613"/>
    <x v="434"/>
    <n v="2015"/>
    <s v="HOWARD ELLIS"/>
    <s v="9216 Hilltop St. Cowlesville, Wakefield,  NY 14037"/>
    <s v="New York"/>
    <x v="1"/>
    <x v="1"/>
    <x v="3"/>
    <x v="4"/>
    <x v="0"/>
    <s v="Small Box"/>
    <x v="0"/>
    <d v="2015-07-04T00:00:00"/>
    <x v="86"/>
    <n v="3.8720000000000003"/>
    <n v="0.61467889908256856"/>
    <n v="0.08"/>
    <n v="0.30976000000000004"/>
    <n v="4.1817600000000006"/>
    <x v="37"/>
    <n v="12.545280000000002"/>
    <n v="0.05"/>
    <n v="0.62726400000000015"/>
    <x v="67"/>
    <n v="18.798016000000001"/>
    <n v="0.30976000000000026"/>
  </r>
  <r>
    <x v="614"/>
    <x v="435"/>
    <n v="2015"/>
    <s v="GERALD MCDONALD"/>
    <s v="844 Hope Drive Buffalo, Marble Hill,  NY 14207"/>
    <s v="New York"/>
    <x v="1"/>
    <x v="3"/>
    <x v="10"/>
    <x v="2"/>
    <x v="0"/>
    <s v="Small Box"/>
    <x v="1"/>
    <d v="2015-07-05T00:00:00"/>
    <x v="89"/>
    <n v="4.2790000000000008"/>
    <n v="0.58775510204081649"/>
    <n v="0.08"/>
    <n v="0.34232000000000007"/>
    <n v="4.6213200000000008"/>
    <x v="6"/>
    <n v="157.12488000000002"/>
    <n v="0.11"/>
    <n v="17.283736800000003"/>
    <x v="69"/>
    <n v="146.90114320000001"/>
    <n v="0.34231999999999996"/>
  </r>
  <r>
    <x v="615"/>
    <x v="435"/>
    <n v="2015"/>
    <s v="CLARENCE YOUNG"/>
    <s v="423 Gem Ave. Gallupville, Kingsbridge,  NY 12073"/>
    <s v="New York"/>
    <x v="1"/>
    <x v="1"/>
    <x v="6"/>
    <x v="2"/>
    <x v="0"/>
    <s v="Small Box"/>
    <x v="0"/>
    <d v="2015-07-05T00:00:00"/>
    <x v="77"/>
    <n v="3.1680000000000001"/>
    <n v="0.56521739130434756"/>
    <n v="0.08"/>
    <n v="0.25344"/>
    <n v="3.4214400000000005"/>
    <x v="41"/>
    <n v="92.378880000000009"/>
    <n v="0.05"/>
    <n v="4.6189440000000008"/>
    <x v="12"/>
    <n v="89.299936000000017"/>
    <n v="0.25344000000000033"/>
  </r>
  <r>
    <x v="616"/>
    <x v="435"/>
    <n v="2015"/>
    <s v="GREG WEBB"/>
    <s v="8428 Old Drive Antwerp, Norwood,  NY 13608"/>
    <s v="New York"/>
    <x v="1"/>
    <x v="1"/>
    <x v="8"/>
    <x v="4"/>
    <x v="1"/>
    <s v="Small Box"/>
    <x v="0"/>
    <d v="2015-07-04T00:00:00"/>
    <x v="70"/>
    <n v="34.078000000000003"/>
    <n v="3.7588325652841781"/>
    <n v="0.08"/>
    <n v="2.7262400000000002"/>
    <n v="36.804240000000007"/>
    <x v="2"/>
    <n v="294.43392000000006"/>
    <n v="0.02"/>
    <n v="5.8886784000000016"/>
    <x v="57"/>
    <n v="295.09524160000007"/>
    <n v="2.7262400000000042"/>
  </r>
  <r>
    <x v="617"/>
    <x v="436"/>
    <n v="2015"/>
    <s v="RAMON GEORGE"/>
    <s v="8808 Orange Court Apulia Station, Co-op City,  NY 13020"/>
    <s v="New York"/>
    <x v="1"/>
    <x v="0"/>
    <x v="8"/>
    <x v="3"/>
    <x v="0"/>
    <s v="Small Box"/>
    <x v="0"/>
    <d v="2015-07-08T00:00:00"/>
    <x v="77"/>
    <n v="3.1680000000000001"/>
    <n v="0.56521739130434756"/>
    <n v="0.08"/>
    <n v="0.25344"/>
    <n v="3.4214400000000005"/>
    <x v="40"/>
    <n v="174.49344000000002"/>
    <n v="0.02"/>
    <n v="3.4898688000000004"/>
    <x v="59"/>
    <n v="172.0435712"/>
    <n v="0.25344000000000033"/>
  </r>
  <r>
    <x v="618"/>
    <x v="437"/>
    <n v="2015"/>
    <s v="WALTER BAILEY"/>
    <s v="8446 Brown Court Centerport, Fieldston,  NY 11721"/>
    <s v="New York"/>
    <x v="1"/>
    <x v="0"/>
    <x v="6"/>
    <x v="3"/>
    <x v="2"/>
    <s v="Small Pack"/>
    <x v="0"/>
    <d v="2015-07-14T00:00:00"/>
    <x v="17"/>
    <n v="13.442000000000002"/>
    <n v="1.2218181818181819"/>
    <n v="0.08"/>
    <n v="1.0753600000000001"/>
    <n v="14.517360000000004"/>
    <x v="49"/>
    <n v="696.83328000000017"/>
    <n v="0.04"/>
    <n v="27.873331200000006"/>
    <x v="16"/>
    <n v="671.8599488000001"/>
    <n v="1.0753600000000016"/>
  </r>
  <r>
    <x v="619"/>
    <x v="437"/>
    <n v="2015"/>
    <s v="ANTHONY ADAMS"/>
    <s v="73 Fulton St. Minoa, Co-op City,  NY 13116"/>
    <s v="New York"/>
    <x v="1"/>
    <x v="0"/>
    <x v="10"/>
    <x v="1"/>
    <x v="0"/>
    <s v="Wrap Bag"/>
    <x v="0"/>
    <d v="2015-07-09T00:00:00"/>
    <x v="56"/>
    <n v="21.824000000000002"/>
    <n v="0.78577857785778593"/>
    <n v="0.08"/>
    <n v="1.7459200000000001"/>
    <n v="23.569920000000003"/>
    <x v="37"/>
    <n v="70.709760000000017"/>
    <n v="6.0000000000000005E-2"/>
    <n v="4.2425856000000017"/>
    <x v="46"/>
    <n v="70.617174400000025"/>
    <n v="1.7459200000000017"/>
  </r>
  <r>
    <x v="620"/>
    <x v="438"/>
    <n v="2015"/>
    <s v="CLAUDE STEVENS"/>
    <s v="44 Shadow Avenue Boston, East Tremont,  NY 14025"/>
    <s v="New York"/>
    <x v="1"/>
    <x v="1"/>
    <x v="7"/>
    <x v="4"/>
    <x v="2"/>
    <s v="Small Pack"/>
    <x v="0"/>
    <d v="2015-07-09T00:00:00"/>
    <x v="102"/>
    <n v="20.515000000000001"/>
    <n v="0.63884007029876955"/>
    <n v="0.08"/>
    <n v="1.6412"/>
    <n v="22.156200000000002"/>
    <x v="42"/>
    <n v="1019.1852000000001"/>
    <n v="0.04"/>
    <n v="40.767408000000003"/>
    <x v="80"/>
    <n v="982.23779200000013"/>
    <n v="1.6412000000000013"/>
  </r>
  <r>
    <x v="621"/>
    <x v="438"/>
    <n v="2015"/>
    <s v="RAY PERRY"/>
    <s v="373 Castle Dr. Atwood, Belmont Cragin,  IL 61913"/>
    <s v="Chicago"/>
    <x v="0"/>
    <x v="1"/>
    <x v="0"/>
    <x v="0"/>
    <x v="0"/>
    <s v="Small Box"/>
    <x v="0"/>
    <d v="2015-07-10T00:00:00"/>
    <x v="64"/>
    <n v="4.9390000000000009"/>
    <n v="0.63868613138686126"/>
    <n v="0.08"/>
    <n v="0.39512000000000008"/>
    <n v="5.3341200000000013"/>
    <x v="28"/>
    <n v="90.68004000000002"/>
    <n v="6.0000000000000005E-2"/>
    <n v="5.4408024000000017"/>
    <x v="12"/>
    <n v="86.77923760000003"/>
    <n v="0.39512000000000036"/>
  </r>
  <r>
    <x v="622"/>
    <x v="439"/>
    <n v="2015"/>
    <s v="AARON SANDERS"/>
    <s v="75 Jones Lane Redwood, Riverdale,  NY 13679"/>
    <s v="New York"/>
    <x v="1"/>
    <x v="0"/>
    <x v="7"/>
    <x v="1"/>
    <x v="1"/>
    <s v="Medium Box"/>
    <x v="0"/>
    <d v="2015-07-12T00:00:00"/>
    <x v="22"/>
    <n v="23.088999999999999"/>
    <n v="1.3798185941043077"/>
    <n v="0.08"/>
    <n v="1.8471199999999999"/>
    <n v="24.936119999999999"/>
    <x v="40"/>
    <n v="1271.7421199999999"/>
    <n v="6.9999999999999993E-2"/>
    <n v="89.021948399999985"/>
    <x v="21"/>
    <n v="1187.5801715999999"/>
    <n v="1.8471200000000003"/>
  </r>
  <r>
    <x v="623"/>
    <x v="440"/>
    <n v="2015"/>
    <s v="BRADLEY DUNCAN"/>
    <s v="833 Sierra Avenue Poestenkill, Pelham Parkway,  NY 12140"/>
    <s v="New York"/>
    <x v="1"/>
    <x v="0"/>
    <x v="6"/>
    <x v="4"/>
    <x v="2"/>
    <s v="Large Box"/>
    <x v="0"/>
    <d v="2015-07-15T00:00:00"/>
    <x v="87"/>
    <n v="150.678"/>
    <n v="1.4391025641025639"/>
    <n v="0.08"/>
    <n v="12.05424"/>
    <n v="162.73224000000002"/>
    <x v="25"/>
    <n v="1464.5901600000002"/>
    <n v="0.03"/>
    <n v="43.937704800000006"/>
    <x v="65"/>
    <n v="1445.1924552"/>
    <n v="12.054240000000021"/>
  </r>
  <r>
    <x v="624"/>
    <x v="441"/>
    <n v="2015"/>
    <s v="ALBERT MUNOZ"/>
    <s v="9112 General St. Roosevelt, Pelham Parkway,  NY 11575"/>
    <s v="New York"/>
    <x v="1"/>
    <x v="3"/>
    <x v="12"/>
    <x v="2"/>
    <x v="0"/>
    <s v="Wrap Bag"/>
    <x v="0"/>
    <d v="2015-07-18T00:00:00"/>
    <x v="20"/>
    <n v="2.0680000000000001"/>
    <n v="1"/>
    <n v="0.08"/>
    <n v="0.16544"/>
    <n v="2.2334400000000003"/>
    <x v="15"/>
    <n v="53.602560000000011"/>
    <n v="0.08"/>
    <n v="4.2882048000000008"/>
    <x v="105"/>
    <n v="50.154355200000012"/>
    <n v="0.16544000000000025"/>
  </r>
  <r>
    <x v="625"/>
    <x v="442"/>
    <n v="2015"/>
    <s v="HARVEY WILLIAMS"/>
    <s v="913 Mount Street Montgomery, Fordham,  NY 12549"/>
    <s v="New York"/>
    <x v="1"/>
    <x v="0"/>
    <x v="12"/>
    <x v="3"/>
    <x v="0"/>
    <s v="Small Box"/>
    <x v="0"/>
    <d v="2015-07-19T00:00:00"/>
    <x v="97"/>
    <n v="18.678000000000001"/>
    <n v="0.53804347826086962"/>
    <n v="0.08"/>
    <n v="1.49424"/>
    <n v="20.172240000000002"/>
    <x v="37"/>
    <n v="60.516720000000007"/>
    <n v="0.04"/>
    <n v="2.4206688000000005"/>
    <x v="75"/>
    <n v="70.536051200000003"/>
    <n v="1.4942400000000013"/>
  </r>
  <r>
    <x v="626"/>
    <x v="443"/>
    <n v="2015"/>
    <s v="ARNOLD HUDSON"/>
    <s v="85 Middle St. Troupsburg, Fieldston,  NY 14885"/>
    <s v="New York"/>
    <x v="1"/>
    <x v="3"/>
    <x v="7"/>
    <x v="3"/>
    <x v="0"/>
    <s v="Wrap Bag"/>
    <x v="1"/>
    <d v="2015-07-24T00:00:00"/>
    <x v="48"/>
    <n v="5.9729999999999999"/>
    <n v="0.56034482758620674"/>
    <n v="0.08"/>
    <n v="0.47783999999999999"/>
    <n v="6.4508400000000004"/>
    <x v="9"/>
    <n v="322.54200000000003"/>
    <n v="6.0000000000000005E-2"/>
    <n v="19.352520000000002"/>
    <x v="38"/>
    <n v="304.18948"/>
    <n v="0.47784000000000049"/>
  </r>
  <r>
    <x v="627"/>
    <x v="444"/>
    <n v="2015"/>
    <s v="JOEL RUSSELL"/>
    <s v="45 Lilac St. Albany, Mott Haven,  NY 12228"/>
    <s v="New York"/>
    <x v="1"/>
    <x v="2"/>
    <x v="5"/>
    <x v="3"/>
    <x v="0"/>
    <s v="Wrap Bag"/>
    <x v="0"/>
    <d v="2015-07-24T00:00:00"/>
    <x v="99"/>
    <n v="10.835000000000001"/>
    <n v="0.88697318007662851"/>
    <n v="0.08"/>
    <n v="0.86680000000000013"/>
    <n v="11.701800000000002"/>
    <x v="44"/>
    <n v="269.14140000000003"/>
    <n v="0.11"/>
    <n v="29.605554000000005"/>
    <x v="76"/>
    <n v="244.40584600000003"/>
    <n v="0.86680000000000135"/>
  </r>
  <r>
    <x v="628"/>
    <x v="445"/>
    <n v="2015"/>
    <s v="TOMMY HART"/>
    <s v="833 Windsor St. Indianola, Avondale,  IL 61850"/>
    <s v="Chicago"/>
    <x v="0"/>
    <x v="1"/>
    <x v="1"/>
    <x v="3"/>
    <x v="0"/>
    <s v="Wrap Bag"/>
    <x v="0"/>
    <d v="2015-07-25T00:00:00"/>
    <x v="126"/>
    <n v="1.9910000000000003"/>
    <n v="0.96739130434782594"/>
    <n v="0.08"/>
    <n v="0.15928000000000003"/>
    <n v="2.1502800000000004"/>
    <x v="9"/>
    <n v="107.51400000000002"/>
    <n v="0.03"/>
    <n v="3.2254200000000006"/>
    <x v="101"/>
    <n v="105.89858000000002"/>
    <n v="0.15928000000000009"/>
  </r>
  <r>
    <x v="629"/>
    <x v="446"/>
    <n v="2015"/>
    <s v="LAWRENCE CRUZ"/>
    <s v="780 Spruce St. Cold Spring, West Farms,  NY 10516"/>
    <s v="New York"/>
    <x v="1"/>
    <x v="3"/>
    <x v="8"/>
    <x v="0"/>
    <x v="0"/>
    <s v="Wrap Bag"/>
    <x v="0"/>
    <d v="2015-07-22T00:00:00"/>
    <x v="2"/>
    <n v="4.0810000000000004"/>
    <n v="0.53941908713692943"/>
    <n v="0.08"/>
    <n v="0.32648000000000005"/>
    <n v="4.4074800000000005"/>
    <x v="38"/>
    <n v="66.112200000000001"/>
    <n v="6.9999999999999993E-2"/>
    <n v="4.6278539999999992"/>
    <x v="2"/>
    <n v="63.464345999999999"/>
    <n v="0.3264800000000001"/>
  </r>
  <r>
    <x v="630"/>
    <x v="447"/>
    <n v="2015"/>
    <s v="BRIAN COLLINS"/>
    <s v="5 Crystal St. Bohemia, High  Bridge,  NY 11716"/>
    <s v="New York"/>
    <x v="1"/>
    <x v="1"/>
    <x v="6"/>
    <x v="0"/>
    <x v="0"/>
    <s v="Small Pack"/>
    <x v="0"/>
    <d v="2015-07-25T00:00:00"/>
    <x v="91"/>
    <n v="6.2480000000000002"/>
    <n v="1.272"/>
    <n v="0.08"/>
    <n v="0.49984000000000001"/>
    <n v="6.7478400000000009"/>
    <x v="44"/>
    <n v="155.20032000000003"/>
    <n v="0.08"/>
    <n v="12.416025600000003"/>
    <x v="70"/>
    <n v="146.43429440000003"/>
    <n v="0.49984000000000073"/>
  </r>
  <r>
    <x v="631"/>
    <x v="447"/>
    <n v="2015"/>
    <s v="JOE RILEY"/>
    <s v="85 Primrose Court Watseka, Irving Park,  IL 60970"/>
    <s v="Chicago"/>
    <x v="0"/>
    <x v="1"/>
    <x v="0"/>
    <x v="0"/>
    <x v="0"/>
    <s v="Small Box"/>
    <x v="0"/>
    <d v="2015-07-25T00:00:00"/>
    <x v="79"/>
    <n v="3.9380000000000006"/>
    <n v="0.58407079646017734"/>
    <n v="0.08"/>
    <n v="0.31504000000000004"/>
    <n v="4.2530400000000013"/>
    <x v="47"/>
    <n v="191.38680000000005"/>
    <n v="0.09"/>
    <n v="17.224812000000004"/>
    <x v="62"/>
    <n v="179.68198800000005"/>
    <n v="0.31504000000000065"/>
  </r>
  <r>
    <x v="632"/>
    <x v="448"/>
    <n v="2015"/>
    <s v="BRIAN SANTOS"/>
    <s v="9017 Redwood Rd. Grayslake, Avondale,  IL 60030"/>
    <s v="Chicago"/>
    <x v="0"/>
    <x v="3"/>
    <x v="1"/>
    <x v="2"/>
    <x v="0"/>
    <s v="Small Box"/>
    <x v="0"/>
    <d v="2015-07-25T00:00:00"/>
    <x v="83"/>
    <n v="6.3140000000000009"/>
    <n v="0.64"/>
    <n v="0.08"/>
    <n v="0.50512000000000012"/>
    <n v="6.8191200000000016"/>
    <x v="10"/>
    <n v="293.22216000000009"/>
    <n v="0.09"/>
    <n v="26.389994400000006"/>
    <x v="66"/>
    <n v="271.89216560000006"/>
    <n v="0.50512000000000068"/>
  </r>
  <r>
    <x v="633"/>
    <x v="449"/>
    <n v="2015"/>
    <s v="DAVID ARMSTRONG"/>
    <s v="8007 Lees Creek Court Putnam Valley, Norwood,  NY 10579"/>
    <s v="New York"/>
    <x v="1"/>
    <x v="2"/>
    <x v="10"/>
    <x v="1"/>
    <x v="0"/>
    <s v="Small Pack"/>
    <x v="0"/>
    <d v="2015-07-28T00:00:00"/>
    <x v="105"/>
    <n v="10.241000000000001"/>
    <n v="1.2707317073170736"/>
    <n v="0.08"/>
    <n v="0.81928000000000012"/>
    <n v="11.060280000000002"/>
    <x v="32"/>
    <n v="309.68784000000005"/>
    <n v="6.9999999999999993E-2"/>
    <n v="21.678148800000002"/>
    <x v="84"/>
    <n v="292.03969119999999"/>
    <n v="0.8192800000000009"/>
  </r>
  <r>
    <x v="634"/>
    <x v="450"/>
    <n v="2015"/>
    <s v="RUBEN DANIELS"/>
    <s v="342 Pennsylvania Road Bloomington, Melrose,  NY 12411"/>
    <s v="New York"/>
    <x v="1"/>
    <x v="0"/>
    <x v="7"/>
    <x v="3"/>
    <x v="1"/>
    <s v="Small Box"/>
    <x v="0"/>
    <d v="2015-08-04T00:00:00"/>
    <x v="26"/>
    <n v="167.72800000000001"/>
    <n v="3.7620237351655206"/>
    <n v="0.08"/>
    <n v="13.418240000000001"/>
    <n v="181.14624000000003"/>
    <x v="34"/>
    <n v="2898.3398400000005"/>
    <n v="0.04"/>
    <n v="115.93359360000002"/>
    <x v="24"/>
    <n v="2786.4562464000005"/>
    <n v="13.418240000000026"/>
  </r>
  <r>
    <x v="635"/>
    <x v="450"/>
    <n v="2015"/>
    <s v="WARREN SCHMIDT"/>
    <s v="464 Vista Court Cassville, Wakefield,  NY 13318"/>
    <s v="New York"/>
    <x v="1"/>
    <x v="1"/>
    <x v="7"/>
    <x v="4"/>
    <x v="0"/>
    <s v="Wrap Bag"/>
    <x v="1"/>
    <d v="2015-07-29T00:00:00"/>
    <x v="57"/>
    <n v="5.6980000000000004"/>
    <n v="0.56024096385542177"/>
    <n v="0.08"/>
    <n v="0.45584000000000002"/>
    <n v="6.1538400000000006"/>
    <x v="37"/>
    <n v="18.46152"/>
    <n v="0.01"/>
    <n v="0.18461520000000001"/>
    <x v="47"/>
    <n v="20.3669048"/>
    <n v="0.45584000000000024"/>
  </r>
  <r>
    <x v="636"/>
    <x v="450"/>
    <n v="2015"/>
    <s v="ADRIAN OWENS"/>
    <s v="8759 Oak Meadow Dr. West Frankfort, Archer Heights,  IL 62896"/>
    <s v="Chicago"/>
    <x v="0"/>
    <x v="2"/>
    <x v="1"/>
    <x v="1"/>
    <x v="0"/>
    <s v="Small Box"/>
    <x v="0"/>
    <d v="2015-07-29T00:00:00"/>
    <x v="39"/>
    <n v="2.0680000000000001"/>
    <n v="0.59322033898305082"/>
    <n v="0.08"/>
    <n v="0.16544"/>
    <n v="2.2334400000000003"/>
    <x v="8"/>
    <n v="22.334400000000002"/>
    <n v="6.0000000000000005E-2"/>
    <n v="1.3400640000000001"/>
    <x v="12"/>
    <n v="22.534336"/>
    <n v="0.16544000000000025"/>
  </r>
  <r>
    <x v="637"/>
    <x v="451"/>
    <n v="2015"/>
    <s v="CLAUDE LAWRENCE"/>
    <s v="7 Warren Court New Memphis, Riverdale,  IL 62266"/>
    <s v="Chicago"/>
    <x v="0"/>
    <x v="0"/>
    <x v="1"/>
    <x v="0"/>
    <x v="0"/>
    <s v="Small Box"/>
    <x v="0"/>
    <d v="2015-07-31T00:00:00"/>
    <x v="5"/>
    <n v="2.1779999999999999"/>
    <n v="0.66386554621848737"/>
    <n v="0.08"/>
    <n v="0.17424000000000001"/>
    <n v="2.3522400000000001"/>
    <x v="44"/>
    <n v="54.101520000000001"/>
    <n v="0.02"/>
    <n v="1.0820304000000001"/>
    <x v="5"/>
    <n v="57.8394896"/>
    <n v="0.17424000000000017"/>
  </r>
  <r>
    <x v="638"/>
    <x v="451"/>
    <n v="2015"/>
    <s v="MELVIN RAMIREZ"/>
    <s v="71 Coffee Ave. Binghamton, Pelham Parkway,  NY 13903"/>
    <s v="New York"/>
    <x v="1"/>
    <x v="1"/>
    <x v="8"/>
    <x v="0"/>
    <x v="0"/>
    <s v="Wrap Bag"/>
    <x v="0"/>
    <d v="2015-07-31T00:00:00"/>
    <x v="50"/>
    <n v="3.234"/>
    <n v="0.6704545454545453"/>
    <n v="0.08"/>
    <n v="0.25872000000000001"/>
    <n v="3.4927200000000003"/>
    <x v="36"/>
    <n v="129.23064000000002"/>
    <n v="9.9999999999999992E-2"/>
    <n v="12.923064000000002"/>
    <x v="78"/>
    <n v="117.16757600000003"/>
    <n v="0.25872000000000028"/>
  </r>
  <r>
    <x v="639"/>
    <x v="452"/>
    <n v="2015"/>
    <s v="RAFAEL MARTINEZ"/>
    <s v="358 S. Queen Lane Maple Park, Dunning,  IL 60151"/>
    <s v="Chicago"/>
    <x v="0"/>
    <x v="0"/>
    <x v="0"/>
    <x v="0"/>
    <x v="0"/>
    <s v="Wrap Bag"/>
    <x v="1"/>
    <d v="2015-07-31T00:00:00"/>
    <x v="123"/>
    <n v="3.4540000000000006"/>
    <n v="0.67021276595744705"/>
    <n v="0.08"/>
    <n v="0.27632000000000007"/>
    <n v="3.7303200000000007"/>
    <x v="47"/>
    <n v="167.86440000000005"/>
    <n v="0.08"/>
    <n v="13.429152000000004"/>
    <x v="97"/>
    <n v="155.62524800000003"/>
    <n v="0.27632000000000012"/>
  </r>
  <r>
    <x v="640"/>
    <x v="452"/>
    <n v="2015"/>
    <s v="RAFAEL MARTINEZ"/>
    <s v="358 S. Queen Lane Maple Park, Dunning,  IL 60151"/>
    <s v="Chicago"/>
    <x v="0"/>
    <x v="0"/>
    <x v="0"/>
    <x v="0"/>
    <x v="0"/>
    <s v="Small Pack"/>
    <x v="0"/>
    <d v="2015-08-01T00:00:00"/>
    <x v="80"/>
    <n v="3.927"/>
    <n v="1.4452054794520546"/>
    <n v="0.08"/>
    <n v="0.31415999999999999"/>
    <n v="4.2411600000000007"/>
    <x v="23"/>
    <n v="89.064360000000022"/>
    <n v="0.09"/>
    <n v="8.0157924000000023"/>
    <x v="63"/>
    <n v="85.268567600000011"/>
    <n v="0.31416000000000066"/>
  </r>
  <r>
    <x v="641"/>
    <x v="452"/>
    <n v="2015"/>
    <s v="MAURICE COOK"/>
    <s v="53 Goldfield Lane Carrier Mills, Avondale,  IL 62917"/>
    <s v="Chicago"/>
    <x v="0"/>
    <x v="0"/>
    <x v="0"/>
    <x v="1"/>
    <x v="0"/>
    <s v="Small Box"/>
    <x v="0"/>
    <d v="2015-08-02T00:00:00"/>
    <x v="62"/>
    <n v="3.4650000000000003"/>
    <n v="0.59090909090909105"/>
    <n v="0.08"/>
    <n v="0.27720000000000006"/>
    <n v="3.7422000000000004"/>
    <x v="3"/>
    <n v="71.101800000000011"/>
    <n v="6.0000000000000005E-2"/>
    <n v="4.2661080000000009"/>
    <x v="50"/>
    <n v="67.375692000000015"/>
    <n v="0.27720000000000011"/>
  </r>
  <r>
    <x v="642"/>
    <x v="453"/>
    <n v="2015"/>
    <s v="DUANE EVANS"/>
    <s v="847 East Campus Ave. Hamilton, Melrose,  NY 13346"/>
    <s v="New York"/>
    <x v="1"/>
    <x v="2"/>
    <x v="11"/>
    <x v="2"/>
    <x v="0"/>
    <s v="Small Box"/>
    <x v="1"/>
    <d v="2015-08-01T00:00:00"/>
    <x v="15"/>
    <n v="8.0080000000000009"/>
    <n v="0.58605664488017439"/>
    <n v="0.08"/>
    <n v="0.6406400000000001"/>
    <n v="8.6486400000000021"/>
    <x v="29"/>
    <n v="190.27008000000004"/>
    <n v="0.11"/>
    <n v="20.929708800000004"/>
    <x v="14"/>
    <n v="180.54037120000001"/>
    <n v="0.64064000000000121"/>
  </r>
  <r>
    <x v="643"/>
    <x v="453"/>
    <n v="2015"/>
    <s v="GREGORY WALLACE"/>
    <s v="558 South St. Ellenburg, University Heights,  NY 12933"/>
    <s v="New York"/>
    <x v="1"/>
    <x v="1"/>
    <x v="8"/>
    <x v="0"/>
    <x v="0"/>
    <s v="Small Box"/>
    <x v="0"/>
    <d v="2015-07-31T00:00:00"/>
    <x v="96"/>
    <n v="8.0300000000000011"/>
    <n v="0.61147902869757176"/>
    <n v="0.08"/>
    <n v="0.64240000000000008"/>
    <n v="8.6724000000000014"/>
    <x v="46"/>
    <n v="121.41360000000002"/>
    <n v="0.04"/>
    <n v="4.8565440000000004"/>
    <x v="74"/>
    <n v="124.32705600000001"/>
    <n v="0.6424000000000003"/>
  </r>
  <r>
    <x v="644"/>
    <x v="454"/>
    <n v="2015"/>
    <s v="TROY MORENO"/>
    <s v="28 West Lilypad Ave. Tallula, New City,  IL 62688"/>
    <s v="Chicago"/>
    <x v="0"/>
    <x v="3"/>
    <x v="1"/>
    <x v="3"/>
    <x v="0"/>
    <s v="Wrap Bag"/>
    <x v="1"/>
    <d v="2015-08-05T00:00:00"/>
    <x v="84"/>
    <n v="1.6280000000000001"/>
    <n v="0.59139784946236551"/>
    <n v="0.08"/>
    <n v="0.13024000000000002"/>
    <n v="1.7582400000000002"/>
    <x v="18"/>
    <n v="68.571360000000013"/>
    <n v="0.05"/>
    <n v="3.4285680000000007"/>
    <x v="4"/>
    <n v="65.892792000000014"/>
    <n v="0.13024000000000013"/>
  </r>
  <r>
    <x v="645"/>
    <x v="454"/>
    <n v="2015"/>
    <s v="TROY MORENO"/>
    <s v="28 West Lilypad Ave. Tallula, New City,  IL 62688"/>
    <s v="Chicago"/>
    <x v="0"/>
    <x v="3"/>
    <x v="1"/>
    <x v="3"/>
    <x v="0"/>
    <s v="Wrap Bag"/>
    <x v="0"/>
    <d v="2015-08-06T00:00:00"/>
    <x v="56"/>
    <n v="21.824000000000002"/>
    <n v="0.78577857785778593"/>
    <n v="0.08"/>
    <n v="1.7459200000000001"/>
    <n v="23.569920000000003"/>
    <x v="45"/>
    <n v="707.09760000000006"/>
    <n v="0.09"/>
    <n v="63.638784000000001"/>
    <x v="46"/>
    <n v="647.60881600000005"/>
    <n v="1.7459200000000017"/>
  </r>
  <r>
    <x v="646"/>
    <x v="455"/>
    <n v="2015"/>
    <s v="ELMER NGUYEN"/>
    <s v="6 Hillcrest Street Christopher, New City,  IL 62822"/>
    <s v="Chicago"/>
    <x v="0"/>
    <x v="1"/>
    <x v="1"/>
    <x v="0"/>
    <x v="0"/>
    <s v="Wrap Bag"/>
    <x v="0"/>
    <d v="2015-08-05T00:00:00"/>
    <x v="78"/>
    <n v="3.0579999999999998"/>
    <n v="0.81699346405228723"/>
    <n v="0.08"/>
    <n v="0.24464"/>
    <n v="3.3026400000000002"/>
    <x v="14"/>
    <n v="132.10560000000001"/>
    <n v="0.11"/>
    <n v="14.531616000000001"/>
    <x v="61"/>
    <n v="118.96398400000001"/>
    <n v="0.24464000000000041"/>
  </r>
  <r>
    <x v="647"/>
    <x v="455"/>
    <n v="2015"/>
    <s v="ANTHONY ROBERTSON"/>
    <s v="403 Fairview Lane New York, Fordham,  NY 10179"/>
    <s v="New York"/>
    <x v="1"/>
    <x v="0"/>
    <x v="11"/>
    <x v="4"/>
    <x v="0"/>
    <s v="Small Box"/>
    <x v="0"/>
    <d v="2015-08-04T00:00:00"/>
    <x v="8"/>
    <n v="99.528000000000006"/>
    <n v="0.66660526800515751"/>
    <n v="0.08"/>
    <n v="7.9622400000000004"/>
    <n v="107.49024000000001"/>
    <x v="28"/>
    <n v="1827.3340800000003"/>
    <n v="0.02"/>
    <n v="36.546681600000007"/>
    <x v="7"/>
    <n v="1810.8273984000002"/>
    <n v="7.9622400000000084"/>
  </r>
  <r>
    <x v="648"/>
    <x v="456"/>
    <n v="2015"/>
    <s v="DOUGLAS EVANS"/>
    <s v="895 North New Drive Jeffersonville, West Farms,  NY 12748"/>
    <s v="New York"/>
    <x v="1"/>
    <x v="0"/>
    <x v="8"/>
    <x v="0"/>
    <x v="0"/>
    <s v="Small Box"/>
    <x v="1"/>
    <d v="2015-08-05T00:00:00"/>
    <x v="43"/>
    <n v="4.0590000000000002"/>
    <n v="0.611353711790393"/>
    <n v="0.08"/>
    <n v="0.32472000000000001"/>
    <n v="4.3837200000000003"/>
    <x v="9"/>
    <n v="219.18600000000001"/>
    <n v="0.11"/>
    <n v="24.11046"/>
    <x v="23"/>
    <n v="195.62554000000003"/>
    <n v="0.32472000000000012"/>
  </r>
  <r>
    <x v="649"/>
    <x v="456"/>
    <n v="2015"/>
    <s v="PATRICK EVANS"/>
    <s v="7850 Hamilton St. White Plains, City Island,  NY 10603"/>
    <s v="New York"/>
    <x v="1"/>
    <x v="0"/>
    <x v="6"/>
    <x v="2"/>
    <x v="1"/>
    <s v="Small Box"/>
    <x v="1"/>
    <d v="2015-08-05T00:00:00"/>
    <x v="124"/>
    <n v="32.989000000000004"/>
    <n v="1.0401360544217688"/>
    <n v="0.08"/>
    <n v="2.6391200000000006"/>
    <n v="35.62812000000001"/>
    <x v="26"/>
    <n v="1033.2154800000003"/>
    <n v="6.0000000000000005E-2"/>
    <n v="61.992928800000023"/>
    <x v="18"/>
    <n v="976.77255120000018"/>
    <n v="2.6391200000000055"/>
  </r>
  <r>
    <x v="650"/>
    <x v="457"/>
    <n v="2015"/>
    <s v="HARRY JOHNSTON"/>
    <s v="7976 Glendale St. Chichester, Baychester,  NY 12416"/>
    <s v="New York"/>
    <x v="1"/>
    <x v="0"/>
    <x v="7"/>
    <x v="1"/>
    <x v="1"/>
    <s v="Small Box"/>
    <x v="0"/>
    <d v="2015-08-08T00:00:00"/>
    <x v="90"/>
    <n v="89.078000000000017"/>
    <n v="0.92305865590121128"/>
    <n v="0.08"/>
    <n v="7.1262400000000019"/>
    <n v="96.204240000000027"/>
    <x v="15"/>
    <n v="2308.9017600000006"/>
    <n v="0.11"/>
    <n v="253.97919360000006"/>
    <x v="28"/>
    <n v="2062.1525664000005"/>
    <n v="7.1262400000000099"/>
  </r>
  <r>
    <x v="651"/>
    <x v="458"/>
    <n v="2015"/>
    <s v="FRANCISCO PRICE"/>
    <s v="7385 East Grotto Street Ancramdale, Port Morris,  NY 12503"/>
    <s v="New York"/>
    <x v="1"/>
    <x v="0"/>
    <x v="3"/>
    <x v="4"/>
    <x v="1"/>
    <s v="Large Box"/>
    <x v="0"/>
    <d v="2015-08-09T00:00:00"/>
    <x v="82"/>
    <n v="494.98900000000003"/>
    <n v="1.0832870370370369"/>
    <n v="0.08"/>
    <n v="39.599120000000006"/>
    <n v="534.58812000000012"/>
    <x v="0"/>
    <n v="16572.231720000003"/>
    <n v="0.01"/>
    <n v="165.72231720000005"/>
    <x v="65"/>
    <n v="16431.049402800003"/>
    <n v="39.599120000000084"/>
  </r>
  <r>
    <x v="652"/>
    <x v="458"/>
    <n v="2015"/>
    <s v="FRANKLIN WAGNER"/>
    <s v="127 Marconi Lane Great Lakes, Avondale,  IL 60088"/>
    <s v="Chicago"/>
    <x v="0"/>
    <x v="2"/>
    <x v="1"/>
    <x v="4"/>
    <x v="0"/>
    <s v="Small Box"/>
    <x v="0"/>
    <d v="2015-08-09T00:00:00"/>
    <x v="45"/>
    <n v="21.978000000000002"/>
    <n v="0.61259079903147695"/>
    <n v="0.08"/>
    <n v="1.7582400000000002"/>
    <n v="23.736240000000002"/>
    <x v="42"/>
    <n v="1091.8670400000001"/>
    <n v="0.08"/>
    <n v="87.349363200000013"/>
    <x v="36"/>
    <n v="1010.3376768000002"/>
    <n v="1.7582400000000007"/>
  </r>
  <r>
    <x v="653"/>
    <x v="459"/>
    <n v="2015"/>
    <s v="CHRIS OWENS"/>
    <s v="9698 Parkview Ave. Victor, Woodlawn,  NY 14564"/>
    <s v="New York"/>
    <x v="1"/>
    <x v="1"/>
    <x v="12"/>
    <x v="3"/>
    <x v="0"/>
    <s v="Small Box"/>
    <x v="0"/>
    <d v="2015-08-13T00:00:00"/>
    <x v="59"/>
    <n v="2.2880000000000003"/>
    <n v="0.56390977443609003"/>
    <n v="0.08"/>
    <n v="0.18304000000000004"/>
    <n v="2.4710400000000003"/>
    <x v="29"/>
    <n v="54.362880000000004"/>
    <n v="0.11"/>
    <n v="5.9799168000000007"/>
    <x v="12"/>
    <n v="49.922963200000005"/>
    <n v="0.18304000000000009"/>
  </r>
  <r>
    <x v="654"/>
    <x v="460"/>
    <n v="2015"/>
    <s v="WALTER NICHOLS"/>
    <s v="68 Jefferson St. New York, Mott Haven,  NY 10039"/>
    <s v="New York"/>
    <x v="1"/>
    <x v="1"/>
    <x v="2"/>
    <x v="1"/>
    <x v="0"/>
    <s v="Wrap Bag"/>
    <x v="0"/>
    <d v="2015-08-13T00:00:00"/>
    <x v="109"/>
    <n v="4.3780000000000001"/>
    <n v="0.53667953667953661"/>
    <n v="0.08"/>
    <n v="0.35024"/>
    <n v="4.7282400000000004"/>
    <x v="13"/>
    <n v="85.108320000000006"/>
    <n v="9.9999999999999992E-2"/>
    <n v="8.5108320000000006"/>
    <x v="87"/>
    <n v="79.617487999999994"/>
    <n v="0.35024000000000033"/>
  </r>
  <r>
    <x v="655"/>
    <x v="461"/>
    <n v="2015"/>
    <s v="GENE MENDEZ"/>
    <s v="21 N. Lumber St. Omaha, Riverdale,  IL 62871"/>
    <s v="Chicago"/>
    <x v="0"/>
    <x v="1"/>
    <x v="0"/>
    <x v="0"/>
    <x v="0"/>
    <s v="Small Box"/>
    <x v="1"/>
    <d v="2015-08-14T00:00:00"/>
    <x v="9"/>
    <n v="9.4600000000000009"/>
    <n v="0.61350844277673544"/>
    <n v="0.08"/>
    <n v="0.75680000000000014"/>
    <n v="10.216800000000001"/>
    <x v="28"/>
    <n v="173.68560000000002"/>
    <n v="0.05"/>
    <n v="8.6842800000000011"/>
    <x v="9"/>
    <n v="171.24132000000003"/>
    <n v="0.75680000000000014"/>
  </r>
  <r>
    <x v="656"/>
    <x v="462"/>
    <n v="2015"/>
    <s v="JAMES PRICE"/>
    <s v="267 Queen Ave. Newcomb, City Island,  NY 12879"/>
    <s v="New York"/>
    <x v="1"/>
    <x v="3"/>
    <x v="13"/>
    <x v="4"/>
    <x v="0"/>
    <s v="Small Box"/>
    <x v="0"/>
    <d v="2015-08-16T00:00:00"/>
    <x v="122"/>
    <n v="4.8180000000000005"/>
    <n v="0.5869565217391306"/>
    <n v="0.08"/>
    <n v="0.38544000000000006"/>
    <n v="5.2034400000000005"/>
    <x v="19"/>
    <n v="135.28944000000001"/>
    <n v="0.03"/>
    <n v="4.0586831999999999"/>
    <x v="96"/>
    <n v="137.49075680000001"/>
    <n v="0.38544"/>
  </r>
  <r>
    <x v="657"/>
    <x v="462"/>
    <n v="2015"/>
    <s v="JAMES PRICE"/>
    <s v="267 Queen Ave. Newcomb, City Island,  NY 12879"/>
    <s v="New York"/>
    <x v="1"/>
    <x v="3"/>
    <x v="13"/>
    <x v="4"/>
    <x v="0"/>
    <s v="Small Pack"/>
    <x v="0"/>
    <d v="2015-08-18T00:00:00"/>
    <x v="105"/>
    <n v="10.241000000000001"/>
    <n v="1.2707317073170736"/>
    <n v="0.08"/>
    <n v="0.81928000000000012"/>
    <n v="11.060280000000002"/>
    <x v="17"/>
    <n v="353.92896000000007"/>
    <n v="0.04"/>
    <n v="14.157158400000004"/>
    <x v="84"/>
    <n v="343.80180160000003"/>
    <n v="0.8192800000000009"/>
  </r>
  <r>
    <x v="658"/>
    <x v="463"/>
    <n v="2015"/>
    <s v="CHRIS DUNN"/>
    <s v="7560 Linda Court Port Ewen, High  Bridge,  NY 12466"/>
    <s v="New York"/>
    <x v="1"/>
    <x v="2"/>
    <x v="11"/>
    <x v="0"/>
    <x v="1"/>
    <s v="Large Box"/>
    <x v="0"/>
    <d v="2015-08-17T00:00:00"/>
    <x v="108"/>
    <n v="659.98900000000003"/>
    <n v="0.58731712479166109"/>
    <n v="0.08"/>
    <n v="52.799120000000002"/>
    <n v="712.78812000000005"/>
    <x v="49"/>
    <n v="34213.829760000001"/>
    <n v="0.08"/>
    <n v="2737.1063807999999"/>
    <x v="65"/>
    <n v="31501.263379200002"/>
    <n v="52.799120000000016"/>
  </r>
  <r>
    <x v="659"/>
    <x v="463"/>
    <n v="2015"/>
    <s v="WILLIAM TURNER"/>
    <s v="166 Ivory Street Port Washington, Kingsbridge,  NY 11050"/>
    <s v="New York"/>
    <x v="1"/>
    <x v="3"/>
    <x v="13"/>
    <x v="0"/>
    <x v="0"/>
    <s v="Wrap Bag"/>
    <x v="0"/>
    <d v="2015-08-19T00:00:00"/>
    <x v="50"/>
    <n v="3.234"/>
    <n v="0.6704545454545453"/>
    <n v="0.08"/>
    <n v="0.25872000000000001"/>
    <n v="3.4927200000000003"/>
    <x v="27"/>
    <n v="143.20152000000002"/>
    <n v="0.05"/>
    <n v="7.160076000000001"/>
    <x v="78"/>
    <n v="136.90144400000003"/>
    <n v="0.25872000000000028"/>
  </r>
  <r>
    <x v="660"/>
    <x v="463"/>
    <n v="2015"/>
    <s v="JUAN CARPENTER"/>
    <s v="620 Arcade Street Bronx, West Farms,  NY 10457"/>
    <s v="New York"/>
    <x v="1"/>
    <x v="2"/>
    <x v="3"/>
    <x v="0"/>
    <x v="1"/>
    <s v="Small Box"/>
    <x v="1"/>
    <d v="2015-08-17T00:00:00"/>
    <x v="27"/>
    <n v="17.578000000000003"/>
    <n v="0.58689175769612711"/>
    <n v="0.08"/>
    <n v="1.4062400000000002"/>
    <n v="18.984240000000003"/>
    <x v="25"/>
    <n v="170.85816000000003"/>
    <n v="0.05"/>
    <n v="8.5429080000000024"/>
    <x v="24"/>
    <n v="166.36525200000003"/>
    <n v="1.4062400000000004"/>
  </r>
  <r>
    <x v="661"/>
    <x v="464"/>
    <n v="2015"/>
    <s v="JERRY OLSON"/>
    <s v="552 Galvin Court Argyle, Morris Heights,  NY 12809"/>
    <s v="New York"/>
    <x v="1"/>
    <x v="1"/>
    <x v="10"/>
    <x v="4"/>
    <x v="1"/>
    <s v="Small Box"/>
    <x v="0"/>
    <d v="2015-08-20T00:00:00"/>
    <x v="70"/>
    <n v="34.078000000000003"/>
    <n v="3.7588325652841781"/>
    <n v="0.08"/>
    <n v="2.7262400000000002"/>
    <n v="36.804240000000007"/>
    <x v="8"/>
    <n v="368.04240000000004"/>
    <n v="6.9999999999999993E-2"/>
    <n v="25.762968000000001"/>
    <x v="57"/>
    <n v="348.82943200000005"/>
    <n v="2.7262400000000042"/>
  </r>
  <r>
    <x v="662"/>
    <x v="465"/>
    <n v="2015"/>
    <s v="JERRY TUCKER"/>
    <s v="9323 Bedford St. Mode, Ashburn,  IL 62444"/>
    <s v="Chicago"/>
    <x v="0"/>
    <x v="1"/>
    <x v="1"/>
    <x v="2"/>
    <x v="0"/>
    <s v="Wrap Bag"/>
    <x v="0"/>
    <d v="2015-08-21T00:00:00"/>
    <x v="37"/>
    <n v="7.7880000000000011"/>
    <n v="0.88800000000000023"/>
    <n v="0.08"/>
    <n v="0.62304000000000015"/>
    <n v="8.4110400000000016"/>
    <x v="9"/>
    <n v="420.55200000000008"/>
    <n v="0.04"/>
    <n v="16.822080000000003"/>
    <x v="33"/>
    <n v="406.12992000000003"/>
    <n v="0.62304000000000048"/>
  </r>
  <r>
    <x v="663"/>
    <x v="466"/>
    <n v="2015"/>
    <s v="ROGER PALMER"/>
    <s v="704 E. Sycamore Ave. West Eaton, Norwood,  NY 13484"/>
    <s v="New York"/>
    <x v="1"/>
    <x v="2"/>
    <x v="11"/>
    <x v="0"/>
    <x v="0"/>
    <s v="Small Box"/>
    <x v="1"/>
    <d v="2015-08-22T00:00:00"/>
    <x v="83"/>
    <n v="6.3140000000000009"/>
    <n v="0.64"/>
    <n v="0.08"/>
    <n v="0.50512000000000012"/>
    <n v="6.8191200000000016"/>
    <x v="6"/>
    <n v="231.85008000000005"/>
    <n v="0.09"/>
    <n v="20.866507200000004"/>
    <x v="66"/>
    <n v="216.04357280000005"/>
    <n v="0.50512000000000068"/>
  </r>
  <r>
    <x v="664"/>
    <x v="467"/>
    <n v="2015"/>
    <s v="FRANCISCO PRICE"/>
    <s v="7385 East Grotto Street Ancramdale, Port Morris,  NY 12503"/>
    <s v="New York"/>
    <x v="1"/>
    <x v="0"/>
    <x v="3"/>
    <x v="4"/>
    <x v="0"/>
    <s v="Small Box"/>
    <x v="0"/>
    <d v="2015-08-28T00:00:00"/>
    <x v="86"/>
    <n v="3.8720000000000003"/>
    <n v="0.61467889908256856"/>
    <n v="0.08"/>
    <n v="0.30976000000000004"/>
    <n v="4.1817600000000006"/>
    <x v="14"/>
    <n v="167.27040000000002"/>
    <n v="9.9999999999999992E-2"/>
    <n v="16.727040000000002"/>
    <x v="67"/>
    <n v="157.42336"/>
    <n v="0.30976000000000026"/>
  </r>
  <r>
    <x v="665"/>
    <x v="468"/>
    <n v="2015"/>
    <s v="HARVEY WILLIAMS"/>
    <s v="913 Mount Street Montgomery, Fordham,  NY 12549"/>
    <s v="New York"/>
    <x v="1"/>
    <x v="0"/>
    <x v="12"/>
    <x v="3"/>
    <x v="1"/>
    <s v="Small Box"/>
    <x v="0"/>
    <d v="2015-09-01T00:00:00"/>
    <x v="27"/>
    <n v="17.578000000000003"/>
    <n v="0.58689175769612711"/>
    <n v="0.08"/>
    <n v="1.4062400000000002"/>
    <n v="18.984240000000003"/>
    <x v="2"/>
    <n v="151.87392000000003"/>
    <n v="0.11"/>
    <n v="16.706131200000002"/>
    <x v="24"/>
    <n v="139.21778880000005"/>
    <n v="1.4062400000000004"/>
  </r>
  <r>
    <x v="666"/>
    <x v="469"/>
    <n v="2015"/>
    <s v="GLEN FOSTER"/>
    <s v="37 Lookout Road Valier, Archer Heights,  IL 62891"/>
    <s v="Chicago"/>
    <x v="0"/>
    <x v="3"/>
    <x v="0"/>
    <x v="3"/>
    <x v="0"/>
    <s v="Small Box"/>
    <x v="1"/>
    <d v="2015-09-04T00:00:00"/>
    <x v="134"/>
    <n v="9.4819999999999993"/>
    <n v="1.441926345609065"/>
    <n v="0.08"/>
    <n v="0.75856000000000001"/>
    <n v="10.24056"/>
    <x v="8"/>
    <n v="102.40560000000001"/>
    <n v="0.01"/>
    <n v="1.0240560000000001"/>
    <x v="58"/>
    <n v="105.931544"/>
    <n v="0.75856000000000101"/>
  </r>
  <r>
    <x v="667"/>
    <x v="470"/>
    <n v="2015"/>
    <s v="SAMUEL LONG"/>
    <s v="116 North Primrose Road Kenilworth, Archer Heights,  IL 60043"/>
    <s v="Chicago"/>
    <x v="0"/>
    <x v="3"/>
    <x v="1"/>
    <x v="0"/>
    <x v="0"/>
    <s v="Small Box"/>
    <x v="1"/>
    <d v="2015-08-30T00:00:00"/>
    <x v="121"/>
    <n v="231.60500000000002"/>
    <n v="1.5"/>
    <n v="0.08"/>
    <n v="18.528400000000001"/>
    <n v="250.13340000000002"/>
    <x v="30"/>
    <n v="1000.5336000000001"/>
    <n v="6.0000000000000005E-2"/>
    <n v="60.032016000000013"/>
    <x v="95"/>
    <n v="950.54158400000006"/>
    <n v="18.528400000000005"/>
  </r>
  <r>
    <x v="668"/>
    <x v="470"/>
    <n v="2015"/>
    <s v="MARK MCDONALD"/>
    <s v="7787 Central Road New York, Bedford Park,  NY 10103"/>
    <s v="New York"/>
    <x v="1"/>
    <x v="1"/>
    <x v="10"/>
    <x v="3"/>
    <x v="0"/>
    <s v="Wrap Bag"/>
    <x v="0"/>
    <d v="2015-09-02T00:00:00"/>
    <x v="6"/>
    <n v="2.0020000000000002"/>
    <n v="0.66972477064220159"/>
    <n v="0.08"/>
    <n v="0.16016000000000002"/>
    <n v="2.1621600000000005"/>
    <x v="1"/>
    <n v="95.135040000000018"/>
    <n v="0.09"/>
    <n v="8.562153600000002"/>
    <x v="8"/>
    <n v="87.622886400000013"/>
    <n v="0.1601600000000003"/>
  </r>
  <r>
    <x v="669"/>
    <x v="470"/>
    <n v="2015"/>
    <s v="CURTIS WEAVER"/>
    <s v="696 Jones Drive Great Valley, Norwood,  NY 14741"/>
    <s v="New York"/>
    <x v="1"/>
    <x v="3"/>
    <x v="2"/>
    <x v="1"/>
    <x v="0"/>
    <s v="Small Pack"/>
    <x v="0"/>
    <d v="2015-08-31T00:00:00"/>
    <x v="98"/>
    <n v="45.067"/>
    <n v="1.4386904761904757"/>
    <n v="0.08"/>
    <n v="3.6053600000000001"/>
    <n v="48.672360000000005"/>
    <x v="45"/>
    <n v="1460.1708000000001"/>
    <n v="0.05"/>
    <n v="73.008540000000011"/>
    <x v="72"/>
    <n v="1396.20226"/>
    <n v="3.6053600000000046"/>
  </r>
  <r>
    <x v="670"/>
    <x v="471"/>
    <n v="2015"/>
    <s v="TONY STEPHENS"/>
    <s v="96C Queen Lane Union, Avalon Park,  IL 60180"/>
    <s v="Chicago"/>
    <x v="0"/>
    <x v="1"/>
    <x v="0"/>
    <x v="2"/>
    <x v="0"/>
    <s v="Small Box"/>
    <x v="0"/>
    <d v="2015-09-02T00:00:00"/>
    <x v="115"/>
    <n v="92.323000000000022"/>
    <n v="0.61279784780937763"/>
    <n v="0.08"/>
    <n v="7.3858400000000017"/>
    <n v="99.708840000000023"/>
    <x v="4"/>
    <n v="498.5442000000001"/>
    <n v="0.01"/>
    <n v="4.9854420000000008"/>
    <x v="7"/>
    <n v="513.59875800000009"/>
    <n v="7.3858400000000017"/>
  </r>
  <r>
    <x v="671"/>
    <x v="471"/>
    <n v="2015"/>
    <s v="VINCENT MARTIN"/>
    <s v="165 Kent St. Denmark, Williamsbridge,  NY 13631"/>
    <s v="New York"/>
    <x v="1"/>
    <x v="1"/>
    <x v="8"/>
    <x v="4"/>
    <x v="0"/>
    <s v="Small Box"/>
    <x v="0"/>
    <d v="2015-09-01T00:00:00"/>
    <x v="43"/>
    <n v="4.0590000000000002"/>
    <n v="0.611353711790393"/>
    <n v="0.08"/>
    <n v="0.32472000000000001"/>
    <n v="4.3837200000000003"/>
    <x v="27"/>
    <n v="179.73252000000002"/>
    <n v="0.04"/>
    <n v="7.1893008000000007"/>
    <x v="23"/>
    <n v="173.09321920000002"/>
    <n v="0.32472000000000012"/>
  </r>
  <r>
    <x v="672"/>
    <x v="472"/>
    <n v="2015"/>
    <s v="DOUGLAS EVANS"/>
    <s v="895 North New Drive Jeffersonville, West Farms,  NY 12748"/>
    <s v="New York"/>
    <x v="1"/>
    <x v="1"/>
    <x v="8"/>
    <x v="0"/>
    <x v="0"/>
    <s v="Small Pack"/>
    <x v="1"/>
    <d v="2015-09-02T00:00:00"/>
    <x v="88"/>
    <n v="14.278000000000002"/>
    <n v="1.5009633911368019"/>
    <n v="0.08"/>
    <n v="1.1422400000000001"/>
    <n v="15.420240000000003"/>
    <x v="1"/>
    <n v="678.49056000000019"/>
    <n v="6.0000000000000005E-2"/>
    <n v="40.709433600000011"/>
    <x v="68"/>
    <n v="640.97112640000023"/>
    <n v="1.142240000000001"/>
  </r>
  <r>
    <x v="673"/>
    <x v="473"/>
    <n v="2015"/>
    <s v="MARTIN HUGHES"/>
    <s v="7702 Beach Dr. Hempstead, Eastchester,  NY 11551"/>
    <s v="New York"/>
    <x v="1"/>
    <x v="3"/>
    <x v="3"/>
    <x v="1"/>
    <x v="0"/>
    <s v="Small Box"/>
    <x v="0"/>
    <d v="2015-09-04T00:00:00"/>
    <x v="75"/>
    <n v="3.3880000000000003"/>
    <n v="0.58762886597938169"/>
    <n v="0.08"/>
    <n v="0.27104000000000006"/>
    <n v="3.6590400000000005"/>
    <x v="2"/>
    <n v="29.272320000000004"/>
    <n v="0.03"/>
    <n v="0.87816960000000011"/>
    <x v="59"/>
    <n v="29.434150400000004"/>
    <n v="0.27104000000000017"/>
  </r>
  <r>
    <x v="345"/>
    <x v="474"/>
    <n v="2015"/>
    <s v="BOBBY WRIGHT"/>
    <s v="8892 Grand Ave. Massena, City Island,  NY 13662"/>
    <s v="New York"/>
    <x v="1"/>
    <x v="1"/>
    <x v="2"/>
    <x v="2"/>
    <x v="1"/>
    <s v="Small Box"/>
    <x v="0"/>
    <d v="2015-09-06T00:00:00"/>
    <x v="94"/>
    <n v="105.589"/>
    <n v="1.3253391472868212"/>
    <n v="0.08"/>
    <n v="8.44712"/>
    <n v="114.03612000000001"/>
    <x v="32"/>
    <n v="3193.0113600000004"/>
    <n v="0.03"/>
    <n v="95.79034080000001"/>
    <x v="72"/>
    <n v="3106.2610192000002"/>
    <n v="8.4471200000000124"/>
  </r>
  <r>
    <x v="674"/>
    <x v="475"/>
    <n v="2015"/>
    <s v="GLENN PETERS"/>
    <s v="360 Bath Street Schoharie, Wakefield,  NY 12157"/>
    <s v="New York"/>
    <x v="1"/>
    <x v="2"/>
    <x v="11"/>
    <x v="3"/>
    <x v="0"/>
    <s v="Small Box"/>
    <x v="0"/>
    <d v="2015-09-05T00:00:00"/>
    <x v="55"/>
    <n v="5.9400000000000013"/>
    <n v="0.5882352941176473"/>
    <n v="0.08"/>
    <n v="0.47520000000000012"/>
    <n v="6.4152000000000022"/>
    <x v="34"/>
    <n v="102.64320000000004"/>
    <n v="0.03"/>
    <n v="3.0792960000000011"/>
    <x v="45"/>
    <n v="107.39390400000003"/>
    <n v="0.47520000000000095"/>
  </r>
  <r>
    <x v="675"/>
    <x v="475"/>
    <n v="2015"/>
    <s v="PHILLIP COOPER"/>
    <s v="953 Bradford Ave. Seymour, Ashburn,  IL 61875"/>
    <s v="Chicago"/>
    <x v="0"/>
    <x v="0"/>
    <x v="0"/>
    <x v="1"/>
    <x v="0"/>
    <s v="Small Box"/>
    <x v="0"/>
    <d v="2015-09-06T00:00:00"/>
    <x v="72"/>
    <n v="11.979000000000001"/>
    <n v="1.4417040358744393"/>
    <n v="0.08"/>
    <n v="0.95832000000000006"/>
    <n v="12.937320000000001"/>
    <x v="12"/>
    <n v="672.7406400000001"/>
    <n v="9.9999999999999992E-2"/>
    <n v="67.27406400000001"/>
    <x v="58"/>
    <n v="610.01657599999999"/>
    <n v="0.9583200000000005"/>
  </r>
  <r>
    <x v="676"/>
    <x v="476"/>
    <n v="2015"/>
    <s v="NATHAN STONE"/>
    <s v="8011 Heather Court Nicholville, Port Morris,  NY 12965"/>
    <s v="New York"/>
    <x v="1"/>
    <x v="0"/>
    <x v="7"/>
    <x v="2"/>
    <x v="1"/>
    <s v="Small Box"/>
    <x v="0"/>
    <d v="2015-09-10T00:00:00"/>
    <x v="47"/>
    <n v="111.07800000000002"/>
    <n v="0.66661165208780315"/>
    <n v="0.08"/>
    <n v="8.8862400000000008"/>
    <n v="119.96424000000003"/>
    <x v="24"/>
    <n v="1319.6066400000004"/>
    <n v="0.11"/>
    <n v="145.15673040000004"/>
    <x v="28"/>
    <n v="1181.6799096000004"/>
    <n v="8.886240000000015"/>
  </r>
  <r>
    <x v="677"/>
    <x v="476"/>
    <n v="2015"/>
    <s v="LESTER SCOTT"/>
    <s v="23 Delaware St. Albany, Woodlawn,  NY 12236"/>
    <s v="New York"/>
    <x v="1"/>
    <x v="1"/>
    <x v="2"/>
    <x v="2"/>
    <x v="1"/>
    <s v="Small Box"/>
    <x v="0"/>
    <d v="2015-09-09T00:00:00"/>
    <x v="42"/>
    <n v="331.06700000000006"/>
    <n v="0.92313099041533575"/>
    <n v="0.08"/>
    <n v="26.485360000000007"/>
    <n v="357.55236000000008"/>
    <x v="29"/>
    <n v="7866.1519200000021"/>
    <n v="6.0000000000000005E-2"/>
    <n v="471.96911520000015"/>
    <x v="28"/>
    <n v="7401.4128048000011"/>
    <n v="26.485360000000014"/>
  </r>
  <r>
    <x v="678"/>
    <x v="477"/>
    <n v="2015"/>
    <s v="DOUGLAS BRADLEY"/>
    <s v="251 Pin Oak Lane Canton, Kingsbridge,  NY 13617"/>
    <s v="New York"/>
    <x v="1"/>
    <x v="1"/>
    <x v="6"/>
    <x v="3"/>
    <x v="0"/>
    <s v="Small Box"/>
    <x v="0"/>
    <d v="2015-09-12T00:00:00"/>
    <x v="72"/>
    <n v="11.979000000000001"/>
    <n v="1.4417040358744393"/>
    <n v="0.08"/>
    <n v="0.95832000000000006"/>
    <n v="12.937320000000001"/>
    <x v="4"/>
    <n v="64.686600000000013"/>
    <n v="0.09"/>
    <n v="5.8217940000000006"/>
    <x v="58"/>
    <n v="63.414806000000013"/>
    <n v="0.9583200000000005"/>
  </r>
  <r>
    <x v="679"/>
    <x v="478"/>
    <n v="2015"/>
    <s v="JESSE PERKINS"/>
    <s v="8586 Greystone Street Kingston, East Tremont,  NY 12402"/>
    <s v="New York"/>
    <x v="1"/>
    <x v="3"/>
    <x v="11"/>
    <x v="2"/>
    <x v="0"/>
    <s v="Small Box"/>
    <x v="0"/>
    <d v="2015-09-12T00:00:00"/>
    <x v="41"/>
    <n v="6.9300000000000006"/>
    <n v="0.64062500000000011"/>
    <n v="0.08"/>
    <n v="0.55440000000000011"/>
    <n v="7.4844000000000008"/>
    <x v="48"/>
    <n v="314.34480000000002"/>
    <n v="0.05"/>
    <n v="15.717240000000002"/>
    <x v="23"/>
    <n v="299.17756000000003"/>
    <n v="0.55440000000000023"/>
  </r>
  <r>
    <x v="680"/>
    <x v="478"/>
    <n v="2015"/>
    <s v="LLOYD FORD"/>
    <s v="651 Plaza Street Hampton, Dunning,  IL 61256"/>
    <s v="Chicago"/>
    <x v="0"/>
    <x v="2"/>
    <x v="1"/>
    <x v="2"/>
    <x v="1"/>
    <s v="Jumbo Drum"/>
    <x v="2"/>
    <d v="2015-09-11T00:00:00"/>
    <x v="3"/>
    <n v="133.06700000000001"/>
    <n v="0.61293333333333344"/>
    <n v="0.08"/>
    <n v="10.64536"/>
    <n v="143.71236000000002"/>
    <x v="49"/>
    <n v="6898.1932800000013"/>
    <n v="0.08"/>
    <n v="551.85546240000008"/>
    <x v="3"/>
    <n v="6372.6878176000018"/>
    <n v="10.645360000000011"/>
  </r>
  <r>
    <x v="681"/>
    <x v="479"/>
    <n v="2015"/>
    <s v="ARNOLD HAWKINS"/>
    <s v="486 Williams Rd. Yonkers, University Heights,  NY 10704"/>
    <s v="New York"/>
    <x v="1"/>
    <x v="1"/>
    <x v="6"/>
    <x v="1"/>
    <x v="1"/>
    <s v="Small Box"/>
    <x v="0"/>
    <d v="2015-09-12T00:00:00"/>
    <x v="47"/>
    <n v="111.07800000000002"/>
    <n v="0.66661165208780315"/>
    <n v="0.08"/>
    <n v="8.8862400000000008"/>
    <n v="119.96424000000003"/>
    <x v="42"/>
    <n v="5518.3550400000013"/>
    <n v="9.9999999999999992E-2"/>
    <n v="551.83550400000013"/>
    <x v="28"/>
    <n v="4973.7495360000012"/>
    <n v="8.886240000000015"/>
  </r>
  <r>
    <x v="682"/>
    <x v="480"/>
    <n v="2015"/>
    <s v="SAMUEL TURNER"/>
    <s v="635 Honey Creek Avenue Obernburg, Melrose,  NY 12767"/>
    <s v="New York"/>
    <x v="1"/>
    <x v="3"/>
    <x v="2"/>
    <x v="0"/>
    <x v="0"/>
    <s v="Small Pack"/>
    <x v="0"/>
    <d v="2015-09-14T00:00:00"/>
    <x v="28"/>
    <n v="13.167000000000002"/>
    <n v="1.4989561586638833"/>
    <n v="0.08"/>
    <n v="1.0533600000000001"/>
    <n v="14.220360000000003"/>
    <x v="9"/>
    <n v="711.01800000000014"/>
    <n v="0.03"/>
    <n v="21.330540000000003"/>
    <x v="25"/>
    <n v="695.54746000000011"/>
    <n v="1.0533600000000014"/>
  </r>
  <r>
    <x v="683"/>
    <x v="481"/>
    <n v="2015"/>
    <s v="THOMAS REYNOLDS"/>
    <s v="306 North Garnet Lane Buffalo, Norwood,  NY 14226"/>
    <s v="New York"/>
    <x v="1"/>
    <x v="1"/>
    <x v="11"/>
    <x v="0"/>
    <x v="0"/>
    <s v="Wrap Bag"/>
    <x v="0"/>
    <d v="2015-09-15T00:00:00"/>
    <x v="57"/>
    <n v="5.6980000000000004"/>
    <n v="0.56024096385542177"/>
    <n v="0.08"/>
    <n v="0.45584000000000002"/>
    <n v="6.1538400000000006"/>
    <x v="29"/>
    <n v="135.38448000000002"/>
    <n v="6.9999999999999993E-2"/>
    <n v="9.4769136000000014"/>
    <x v="47"/>
    <n v="127.99756640000003"/>
    <n v="0.45584000000000024"/>
  </r>
  <r>
    <x v="684"/>
    <x v="481"/>
    <n v="2015"/>
    <s v="BRIAN SANTOS"/>
    <s v="9017 Redwood Rd. Grayslake, Avondale,  IL 60030"/>
    <s v="Chicago"/>
    <x v="0"/>
    <x v="3"/>
    <x v="1"/>
    <x v="0"/>
    <x v="0"/>
    <s v="Wrap Bag"/>
    <x v="0"/>
    <d v="2015-09-15T00:00:00"/>
    <x v="68"/>
    <n v="1.3860000000000001"/>
    <n v="4.25"/>
    <n v="0.08"/>
    <n v="0.11088000000000001"/>
    <n v="1.4968800000000002"/>
    <x v="22"/>
    <n v="49.397040000000004"/>
    <n v="6.9999999999999993E-2"/>
    <n v="3.4577928"/>
    <x v="4"/>
    <n v="46.689247200000004"/>
    <n v="0.11088000000000009"/>
  </r>
  <r>
    <x v="685"/>
    <x v="482"/>
    <n v="2015"/>
    <s v="ELMER FERGUSON"/>
    <s v="7257 Cactus St. Avon, Marble Hill,  NY 14414"/>
    <s v="New York"/>
    <x v="1"/>
    <x v="1"/>
    <x v="12"/>
    <x v="1"/>
    <x v="0"/>
    <s v="Small Box"/>
    <x v="1"/>
    <d v="2015-09-16T00:00:00"/>
    <x v="44"/>
    <n v="4.0590000000000002"/>
    <n v="0.64"/>
    <n v="0.08"/>
    <n v="0.32472000000000001"/>
    <n v="4.3837200000000003"/>
    <x v="43"/>
    <n v="109.593"/>
    <n v="0.03"/>
    <n v="3.2877899999999998"/>
    <x v="35"/>
    <n v="108.85521"/>
    <n v="0.32472000000000012"/>
  </r>
  <r>
    <x v="686"/>
    <x v="483"/>
    <n v="2015"/>
    <s v="CURTIS LOPEZ"/>
    <s v="7486 San Carlos Court Sea Cliff, Melrose,  NY 11579"/>
    <s v="New York"/>
    <x v="1"/>
    <x v="2"/>
    <x v="3"/>
    <x v="4"/>
    <x v="0"/>
    <s v="Wrap Bag"/>
    <x v="1"/>
    <d v="2015-09-16T00:00:00"/>
    <x v="50"/>
    <n v="3.234"/>
    <n v="0.6704545454545453"/>
    <n v="0.08"/>
    <n v="0.25872000000000001"/>
    <n v="3.4927200000000003"/>
    <x v="5"/>
    <n v="171.14328"/>
    <n v="0.05"/>
    <n v="8.5571640000000002"/>
    <x v="78"/>
    <n v="163.44611600000002"/>
    <n v="0.25872000000000028"/>
  </r>
  <r>
    <x v="687"/>
    <x v="484"/>
    <n v="2015"/>
    <s v="JOHN ELLIOTT"/>
    <s v="71 South Woodside Street Willow Springs, Riverdale,  IL 60480"/>
    <s v="Chicago"/>
    <x v="0"/>
    <x v="3"/>
    <x v="1"/>
    <x v="4"/>
    <x v="0"/>
    <s v="Wrap Bag"/>
    <x v="0"/>
    <d v="2015-09-18T00:00:00"/>
    <x v="10"/>
    <n v="1.9910000000000003"/>
    <n v="1.0804597701149428"/>
    <n v="0.08"/>
    <n v="0.15928000000000003"/>
    <n v="2.1502800000000004"/>
    <x v="2"/>
    <n v="17.202240000000003"/>
    <n v="0.08"/>
    <n v="1.3761792000000004"/>
    <x v="10"/>
    <n v="16.626060800000001"/>
    <n v="0.15928000000000009"/>
  </r>
  <r>
    <x v="688"/>
    <x v="485"/>
    <n v="2015"/>
    <s v="CLIFFORD ROBERTS"/>
    <s v="11 Johnson Drive Indian Lake, Wakefield,  NY 12842"/>
    <s v="New York"/>
    <x v="1"/>
    <x v="1"/>
    <x v="6"/>
    <x v="1"/>
    <x v="0"/>
    <s v="Wrap Bag"/>
    <x v="0"/>
    <d v="2015-09-22T00:00:00"/>
    <x v="84"/>
    <n v="1.6280000000000001"/>
    <n v="0.59139784946236551"/>
    <n v="0.08"/>
    <n v="0.13024000000000002"/>
    <n v="1.7582400000000002"/>
    <x v="37"/>
    <n v="5.2747200000000003"/>
    <n v="0.02"/>
    <n v="0.1054944"/>
    <x v="4"/>
    <n v="5.9192255999999999"/>
    <n v="0.13024000000000013"/>
  </r>
  <r>
    <x v="689"/>
    <x v="486"/>
    <n v="2015"/>
    <s v="JESSE MENDEZ"/>
    <s v="8497 Philmont Ave. Watervliet, Morris Heights,  NY 12189"/>
    <s v="New York"/>
    <x v="1"/>
    <x v="1"/>
    <x v="7"/>
    <x v="3"/>
    <x v="0"/>
    <s v="Small Pack"/>
    <x v="1"/>
    <d v="2015-09-26T00:00:00"/>
    <x v="101"/>
    <n v="9.4270000000000014"/>
    <n v="1.4415954415954417"/>
    <n v="0.08"/>
    <n v="0.75416000000000016"/>
    <n v="10.181160000000002"/>
    <x v="40"/>
    <n v="519.23916000000008"/>
    <n v="0.02"/>
    <n v="10.384783200000001"/>
    <x v="79"/>
    <n v="515.04437680000012"/>
    <n v="0.75416000000000061"/>
  </r>
  <r>
    <x v="690"/>
    <x v="487"/>
    <n v="2015"/>
    <s v="SAMUEL TURNER"/>
    <s v="635 Honey Creek Avenue Obernburg, Melrose,  NY 12767"/>
    <s v="New York"/>
    <x v="1"/>
    <x v="3"/>
    <x v="2"/>
    <x v="4"/>
    <x v="0"/>
    <s v="Wrap Bag"/>
    <x v="0"/>
    <d v="2015-09-22T00:00:00"/>
    <x v="18"/>
    <n v="3.278"/>
    <n v="0.63736263736263721"/>
    <n v="0.08"/>
    <n v="0.26224000000000003"/>
    <n v="3.5402400000000003"/>
    <x v="4"/>
    <n v="17.7012"/>
    <n v="0.05"/>
    <n v="0.88506000000000007"/>
    <x v="17"/>
    <n v="18.44614"/>
    <n v="0.26224000000000025"/>
  </r>
  <r>
    <x v="691"/>
    <x v="488"/>
    <n v="2015"/>
    <s v="DUSTIN ROGERS"/>
    <s v="923 Campfire Rd. Hinsdale, Archer Heights,  IL 60522"/>
    <s v="Chicago"/>
    <x v="0"/>
    <x v="0"/>
    <x v="1"/>
    <x v="4"/>
    <x v="0"/>
    <s v="Small Box"/>
    <x v="0"/>
    <d v="2015-10-01T00:00:00"/>
    <x v="38"/>
    <n v="23.078000000000003"/>
    <n v="0.5381231671554253"/>
    <n v="0.08"/>
    <n v="1.8462400000000003"/>
    <n v="24.924240000000005"/>
    <x v="39"/>
    <n v="299.09088000000008"/>
    <n v="6.9999999999999993E-2"/>
    <n v="20.936361600000005"/>
    <x v="12"/>
    <n v="279.69451840000011"/>
    <n v="1.8462400000000017"/>
  </r>
  <r>
    <x v="692"/>
    <x v="488"/>
    <n v="2015"/>
    <s v="RUBEN CARTER"/>
    <s v="9427 Sapphire Ave. Beaverville, Ashburn,  IL 60912"/>
    <s v="Chicago"/>
    <x v="0"/>
    <x v="1"/>
    <x v="1"/>
    <x v="1"/>
    <x v="0"/>
    <s v="Small Box"/>
    <x v="0"/>
    <d v="2015-10-02T00:00:00"/>
    <x v="86"/>
    <n v="3.8720000000000003"/>
    <n v="0.61467889908256856"/>
    <n v="0.08"/>
    <n v="0.30976000000000004"/>
    <n v="4.1817600000000006"/>
    <x v="38"/>
    <n v="62.726400000000012"/>
    <n v="0.09"/>
    <n v="5.6453760000000006"/>
    <x v="67"/>
    <n v="63.961024000000016"/>
    <n v="0.30976000000000026"/>
  </r>
  <r>
    <x v="693"/>
    <x v="489"/>
    <n v="2015"/>
    <s v="JIM RICHARDSON"/>
    <s v="78 Young Rd. Orchard Park, Norwood,  NY 14127"/>
    <s v="New York"/>
    <x v="1"/>
    <x v="1"/>
    <x v="7"/>
    <x v="0"/>
    <x v="0"/>
    <s v="Small Box"/>
    <x v="0"/>
    <d v="2015-10-03T00:00:00"/>
    <x v="55"/>
    <n v="5.9400000000000013"/>
    <n v="0.5882352941176473"/>
    <n v="0.08"/>
    <n v="0.47520000000000012"/>
    <n v="6.4152000000000022"/>
    <x v="39"/>
    <n v="76.982400000000027"/>
    <n v="0.05"/>
    <n v="3.8491200000000014"/>
    <x v="45"/>
    <n v="80.963280000000026"/>
    <n v="0.47520000000000095"/>
  </r>
  <r>
    <x v="694"/>
    <x v="490"/>
    <n v="2015"/>
    <s v="JEROME ROGERS"/>
    <s v="5 Monument Street Conesus, Port Morris,  NY 14435"/>
    <s v="New York"/>
    <x v="1"/>
    <x v="3"/>
    <x v="7"/>
    <x v="4"/>
    <x v="0"/>
    <s v="Small Box"/>
    <x v="0"/>
    <d v="2015-10-04T00:00:00"/>
    <x v="45"/>
    <n v="21.978000000000002"/>
    <n v="0.61259079903147695"/>
    <n v="0.08"/>
    <n v="1.7582400000000002"/>
    <n v="23.736240000000002"/>
    <x v="29"/>
    <n v="522.19728000000009"/>
    <n v="6.0000000000000005E-2"/>
    <n v="31.331836800000008"/>
    <x v="36"/>
    <n v="496.68544320000007"/>
    <n v="1.7582400000000007"/>
  </r>
  <r>
    <x v="695"/>
    <x v="490"/>
    <n v="2015"/>
    <s v="ERNEST EDWARDS"/>
    <s v="25 Lake Ave. Belleville, Ashburn,  IL 62221"/>
    <s v="Chicago"/>
    <x v="0"/>
    <x v="1"/>
    <x v="0"/>
    <x v="3"/>
    <x v="0"/>
    <s v="Small Box"/>
    <x v="0"/>
    <d v="2015-10-02T00:00:00"/>
    <x v="45"/>
    <n v="21.978000000000002"/>
    <n v="0.61259079903147695"/>
    <n v="0.08"/>
    <n v="1.7582400000000002"/>
    <n v="23.736240000000002"/>
    <x v="31"/>
    <n v="854.50464000000011"/>
    <n v="6.9999999999999993E-2"/>
    <n v="59.815324799999999"/>
    <x v="36"/>
    <n v="800.50931520000017"/>
    <n v="1.7582400000000007"/>
  </r>
  <r>
    <x v="696"/>
    <x v="491"/>
    <n v="2015"/>
    <s v="JARED MYERS"/>
    <s v="34 Wakehurst Ave. Brooklyn, West Farms,  NY 11220"/>
    <s v="New York"/>
    <x v="1"/>
    <x v="0"/>
    <x v="7"/>
    <x v="4"/>
    <x v="0"/>
    <s v="Wrap Bag"/>
    <x v="0"/>
    <d v="2015-10-05T00:00:00"/>
    <x v="37"/>
    <n v="7.7880000000000011"/>
    <n v="0.88800000000000023"/>
    <n v="0.08"/>
    <n v="0.62304000000000015"/>
    <n v="8.4110400000000016"/>
    <x v="18"/>
    <n v="328.03056000000004"/>
    <n v="0.09"/>
    <n v="29.522750400000003"/>
    <x v="33"/>
    <n v="300.90780960000001"/>
    <n v="0.62304000000000048"/>
  </r>
  <r>
    <x v="697"/>
    <x v="492"/>
    <n v="2015"/>
    <s v="TROY MORENO"/>
    <s v="28 West Lilypad Ave. Tallula, New City,  IL 62688"/>
    <s v="Chicago"/>
    <x v="0"/>
    <x v="3"/>
    <x v="1"/>
    <x v="2"/>
    <x v="0"/>
    <s v="Small Box"/>
    <x v="1"/>
    <d v="2015-10-05T00:00:00"/>
    <x v="83"/>
    <n v="6.3140000000000009"/>
    <n v="0.64"/>
    <n v="0.08"/>
    <n v="0.50512000000000012"/>
    <n v="6.8191200000000016"/>
    <x v="32"/>
    <n v="190.93536000000006"/>
    <n v="0.04"/>
    <n v="7.6374144000000026"/>
    <x v="66"/>
    <n v="188.35794560000005"/>
    <n v="0.50512000000000068"/>
  </r>
  <r>
    <x v="698"/>
    <x v="493"/>
    <n v="2015"/>
    <s v="CLYDE GIBSON"/>
    <s v="51 Walnut wood Drive Warners, Mott Haven,  NY 13164"/>
    <s v="New York"/>
    <x v="1"/>
    <x v="1"/>
    <x v="3"/>
    <x v="3"/>
    <x v="0"/>
    <s v="Wrap Bag"/>
    <x v="0"/>
    <d v="2015-10-15T00:00:00"/>
    <x v="119"/>
    <n v="2.145"/>
    <n v="0.85714285714285676"/>
    <n v="0.08"/>
    <n v="0.1716"/>
    <n v="2.3166000000000002"/>
    <x v="20"/>
    <n v="13.899600000000001"/>
    <n v="9.9999999999999992E-2"/>
    <n v="1.3899600000000001"/>
    <x v="34"/>
    <n v="14.189640000000001"/>
    <n v="0.1716000000000002"/>
  </r>
  <r>
    <x v="699"/>
    <x v="494"/>
    <n v="2015"/>
    <s v="ROGER FOSTER"/>
    <s v="728 Rock Creek Street New York, University Heights,  NY 10242"/>
    <s v="New York"/>
    <x v="1"/>
    <x v="2"/>
    <x v="7"/>
    <x v="0"/>
    <x v="1"/>
    <s v="Jumbo Drum"/>
    <x v="2"/>
    <d v="2015-10-16T00:00:00"/>
    <x v="120"/>
    <n v="551.06700000000012"/>
    <n v="0.58730711954627557"/>
    <n v="0.08"/>
    <n v="44.085360000000009"/>
    <n v="595.15236000000016"/>
    <x v="41"/>
    <n v="16069.113720000005"/>
    <n v="0.03"/>
    <n v="482.0734116000001"/>
    <x v="94"/>
    <n v="15656.390308400005"/>
    <n v="44.085360000000037"/>
  </r>
  <r>
    <x v="700"/>
    <x v="495"/>
    <n v="2015"/>
    <s v="LEWIS ROBINSON"/>
    <s v="87 Union Avenue Buffalo, Port Morris,  NY 14228"/>
    <s v="New York"/>
    <x v="1"/>
    <x v="1"/>
    <x v="11"/>
    <x v="0"/>
    <x v="0"/>
    <s v="Small Box"/>
    <x v="0"/>
    <d v="2015-10-19T00:00:00"/>
    <x v="39"/>
    <n v="2.0680000000000001"/>
    <n v="0.59322033898305082"/>
    <n v="0.08"/>
    <n v="0.16544"/>
    <n v="2.2334400000000003"/>
    <x v="0"/>
    <n v="69.236640000000008"/>
    <n v="0.11"/>
    <n v="7.6160304000000005"/>
    <x v="12"/>
    <n v="63.160609600000008"/>
    <n v="0.16544000000000025"/>
  </r>
  <r>
    <x v="701"/>
    <x v="496"/>
    <n v="2015"/>
    <s v="TERRY GONZALES"/>
    <s v="401 South Trenton Drive New York, Fordham,  NY 10120"/>
    <s v="New York"/>
    <x v="1"/>
    <x v="3"/>
    <x v="4"/>
    <x v="3"/>
    <x v="1"/>
    <s v="Jumbo Drum"/>
    <x v="2"/>
    <d v="2015-10-20T00:00:00"/>
    <x v="69"/>
    <n v="494.98900000000003"/>
    <n v="0.61292519445141413"/>
    <n v="0.08"/>
    <n v="39.599120000000006"/>
    <n v="534.58812000000012"/>
    <x v="5"/>
    <n v="26194.817880000006"/>
    <n v="0.03"/>
    <n v="785.84453640000015"/>
    <x v="56"/>
    <n v="25458.023343600005"/>
    <n v="39.599120000000084"/>
  </r>
  <r>
    <x v="702"/>
    <x v="497"/>
    <n v="2015"/>
    <s v="CLARENCE OLSON"/>
    <s v="195 Gates Rd. Howard Beach, West Farms,  NY 11414"/>
    <s v="New York"/>
    <x v="1"/>
    <x v="2"/>
    <x v="11"/>
    <x v="3"/>
    <x v="0"/>
    <s v="Wrap Bag"/>
    <x v="1"/>
    <d v="2015-10-20T00:00:00"/>
    <x v="78"/>
    <n v="2.7170000000000005"/>
    <n v="0.6143790849673203"/>
    <n v="0.08"/>
    <n v="0.21736000000000005"/>
    <n v="2.9343600000000007"/>
    <x v="33"/>
    <n v="137.91492000000002"/>
    <n v="0.08"/>
    <n v="11.033193600000002"/>
    <x v="98"/>
    <n v="127.95172640000001"/>
    <n v="0.21736000000000022"/>
  </r>
  <r>
    <x v="703"/>
    <x v="497"/>
    <n v="2015"/>
    <s v="CLARENCE OLSON"/>
    <s v="195 Gates Rd. Howard Beach, West Farms,  NY 11414"/>
    <s v="New York"/>
    <x v="1"/>
    <x v="2"/>
    <x v="11"/>
    <x v="3"/>
    <x v="0"/>
    <s v="Wrap Bag"/>
    <x v="0"/>
    <d v="2015-10-24T00:00:00"/>
    <x v="48"/>
    <n v="5.9729999999999999"/>
    <n v="0.56034482758620674"/>
    <n v="0.08"/>
    <n v="0.47783999999999999"/>
    <n v="6.4508400000000004"/>
    <x v="35"/>
    <n v="83.860920000000007"/>
    <n v="0.01"/>
    <n v="0.83860920000000005"/>
    <x v="38"/>
    <n v="84.022310800000014"/>
    <n v="0.47784000000000049"/>
  </r>
  <r>
    <x v="704"/>
    <x v="497"/>
    <n v="2015"/>
    <s v="LEWIS HANSEN"/>
    <s v="8213 Fox Street Schiller Park, Ashburn,  IL 60176"/>
    <s v="Chicago"/>
    <x v="0"/>
    <x v="3"/>
    <x v="1"/>
    <x v="1"/>
    <x v="0"/>
    <s v="Small Box"/>
    <x v="0"/>
    <d v="2015-10-21T00:00:00"/>
    <x v="55"/>
    <n v="5.9400000000000013"/>
    <n v="0.5882352941176473"/>
    <n v="0.08"/>
    <n v="0.47520000000000012"/>
    <n v="6.4152000000000022"/>
    <x v="8"/>
    <n v="64.152000000000015"/>
    <n v="0.01"/>
    <n v="0.6415200000000002"/>
    <x v="45"/>
    <n v="71.340480000000014"/>
    <n v="0.47520000000000095"/>
  </r>
  <r>
    <x v="705"/>
    <x v="498"/>
    <n v="2015"/>
    <s v="ELMER COLEMAN"/>
    <s v="2 Rockwell Court New York, Williamsbridge,  NY 10269"/>
    <s v="New York"/>
    <x v="1"/>
    <x v="0"/>
    <x v="3"/>
    <x v="3"/>
    <x v="0"/>
    <s v="Small Box"/>
    <x v="0"/>
    <d v="2015-10-29T00:00:00"/>
    <x v="5"/>
    <n v="2.1779999999999999"/>
    <n v="0.66386554621848737"/>
    <n v="0.08"/>
    <n v="0.17424000000000001"/>
    <n v="2.3522400000000001"/>
    <x v="20"/>
    <n v="14.113440000000001"/>
    <n v="0.09"/>
    <n v="1.2702096"/>
    <x v="5"/>
    <n v="17.6632304"/>
    <n v="0.17424000000000017"/>
  </r>
  <r>
    <x v="706"/>
    <x v="499"/>
    <n v="2015"/>
    <s v="MIKE ARMSTRONG"/>
    <s v="9986 Peace Ave. Rock Hill, East Tremont,  NY 12775"/>
    <s v="New York"/>
    <x v="1"/>
    <x v="0"/>
    <x v="10"/>
    <x v="2"/>
    <x v="0"/>
    <s v="Wrap Bag"/>
    <x v="1"/>
    <d v="2015-10-28T00:00:00"/>
    <x v="118"/>
    <n v="3.8390000000000004"/>
    <n v="0.63849765258215985"/>
    <n v="0.08"/>
    <n v="0.30712000000000006"/>
    <n v="4.1461200000000007"/>
    <x v="4"/>
    <n v="20.730600000000003"/>
    <n v="0.02"/>
    <n v="0.41461200000000004"/>
    <x v="93"/>
    <n v="21.125988"/>
    <n v="0.30712000000000028"/>
  </r>
  <r>
    <x v="707"/>
    <x v="499"/>
    <n v="2015"/>
    <s v="CRAIG SIMMONS"/>
    <s v="979 Essex Street Brier Hill, Baychester,  NY 13614"/>
    <s v="New York"/>
    <x v="1"/>
    <x v="1"/>
    <x v="2"/>
    <x v="0"/>
    <x v="0"/>
    <s v="Small Box"/>
    <x v="0"/>
    <d v="2015-10-28T00:00:00"/>
    <x v="39"/>
    <n v="2.0680000000000001"/>
    <n v="0.59322033898305082"/>
    <n v="0.08"/>
    <n v="0.16544"/>
    <n v="2.2334400000000003"/>
    <x v="2"/>
    <n v="17.867520000000003"/>
    <n v="0.08"/>
    <n v="1.4294016000000003"/>
    <x v="12"/>
    <n v="17.9781184"/>
    <n v="0.16544000000000025"/>
  </r>
  <r>
    <x v="708"/>
    <x v="500"/>
    <n v="2015"/>
    <s v="RAFAEL MARTINEZ"/>
    <s v="358 S. Queen Lane Maple Park, Dunning,  IL 60151"/>
    <s v="Chicago"/>
    <x v="0"/>
    <x v="2"/>
    <x v="0"/>
    <x v="1"/>
    <x v="0"/>
    <s v="Small Box"/>
    <x v="0"/>
    <d v="2015-10-31T00:00:00"/>
    <x v="96"/>
    <n v="8.0300000000000011"/>
    <n v="0.61147902869757176"/>
    <n v="0.08"/>
    <n v="0.64240000000000008"/>
    <n v="8.6724000000000014"/>
    <x v="31"/>
    <n v="312.20640000000003"/>
    <n v="0.04"/>
    <n v="12.488256000000002"/>
    <x v="74"/>
    <n v="307.48814400000003"/>
    <n v="0.6424000000000003"/>
  </r>
  <r>
    <x v="709"/>
    <x v="500"/>
    <n v="2015"/>
    <s v="CHARLIE SANTOS"/>
    <s v="969 Galvin St. Corbettsville, Norwood,  NY 13749"/>
    <s v="New York"/>
    <x v="1"/>
    <x v="3"/>
    <x v="6"/>
    <x v="0"/>
    <x v="0"/>
    <s v="Small Box"/>
    <x v="0"/>
    <d v="2015-10-31T00:00:00"/>
    <x v="44"/>
    <n v="4.0590000000000002"/>
    <n v="0.64"/>
    <n v="0.08"/>
    <n v="0.32472000000000001"/>
    <n v="4.3837200000000003"/>
    <x v="5"/>
    <n v="214.80228000000002"/>
    <n v="0.01"/>
    <n v="2.1480228000000001"/>
    <x v="35"/>
    <n v="215.20425720000003"/>
    <n v="0.32472000000000012"/>
  </r>
  <r>
    <x v="710"/>
    <x v="501"/>
    <n v="2015"/>
    <s v="BRIAN GRANT"/>
    <s v="7121 Estate Ave. Marietta, Avalon Park,  IL 61459"/>
    <s v="Chicago"/>
    <x v="0"/>
    <x v="1"/>
    <x v="0"/>
    <x v="4"/>
    <x v="1"/>
    <s v="Medium Box"/>
    <x v="0"/>
    <d v="2015-11-04T00:00:00"/>
    <x v="60"/>
    <n v="14.289000000000001"/>
    <n v="0.64015151515151536"/>
    <n v="0.08"/>
    <n v="1.1431200000000001"/>
    <n v="15.432120000000003"/>
    <x v="49"/>
    <n v="740.74176000000011"/>
    <n v="0.02"/>
    <n v="14.814835200000003"/>
    <x v="49"/>
    <n v="735.41692480000017"/>
    <n v="1.1431200000000015"/>
  </r>
  <r>
    <x v="711"/>
    <x v="502"/>
    <n v="2015"/>
    <s v="ALLEN JAMES"/>
    <s v="4 Summit Street New York, Morris Heights,  NY 10016"/>
    <s v="New York"/>
    <x v="1"/>
    <x v="0"/>
    <x v="11"/>
    <x v="0"/>
    <x v="0"/>
    <s v="Small Box"/>
    <x v="0"/>
    <d v="2015-11-05T00:00:00"/>
    <x v="51"/>
    <n v="457.46800000000002"/>
    <n v="1.3255605882681876"/>
    <n v="0.08"/>
    <n v="36.597439999999999"/>
    <n v="494.06544000000002"/>
    <x v="44"/>
    <n v="11363.50512"/>
    <n v="9.9999999999999992E-2"/>
    <n v="1136.350512"/>
    <x v="41"/>
    <n v="10238.574608000001"/>
    <n v="36.597440000000006"/>
  </r>
  <r>
    <x v="712"/>
    <x v="502"/>
    <n v="2015"/>
    <s v="CECIL COOPER"/>
    <s v="83 E. Holly Ave. Long Island City, West Farms,  NY 11101"/>
    <s v="New York"/>
    <x v="1"/>
    <x v="1"/>
    <x v="12"/>
    <x v="0"/>
    <x v="1"/>
    <s v="Small Box"/>
    <x v="0"/>
    <d v="2015-11-06T00:00:00"/>
    <x v="42"/>
    <n v="331.06700000000006"/>
    <n v="0.92313099041533575"/>
    <n v="0.08"/>
    <n v="26.485360000000007"/>
    <n v="357.55236000000008"/>
    <x v="43"/>
    <n v="8938.8090000000011"/>
    <n v="6.9999999999999993E-2"/>
    <n v="625.71663000000001"/>
    <x v="28"/>
    <n v="8320.3223699999999"/>
    <n v="26.485360000000014"/>
  </r>
  <r>
    <x v="713"/>
    <x v="503"/>
    <n v="2015"/>
    <s v="LEWIS ROBINSON"/>
    <s v="87 Union Avenue Buffalo, Port Morris,  NY 14228"/>
    <s v="New York"/>
    <x v="1"/>
    <x v="3"/>
    <x v="11"/>
    <x v="3"/>
    <x v="0"/>
    <s v="Wrap Bag"/>
    <x v="0"/>
    <d v="2015-11-11T00:00:00"/>
    <x v="16"/>
    <n v="3.1680000000000001"/>
    <n v="1.2153846153846153"/>
    <n v="0.08"/>
    <n v="0.25344"/>
    <n v="3.4214400000000005"/>
    <x v="3"/>
    <n v="65.007360000000006"/>
    <n v="9.9999999999999992E-2"/>
    <n v="6.5007359999999998"/>
    <x v="15"/>
    <n v="59.566624000000004"/>
    <n v="0.25344000000000033"/>
  </r>
  <r>
    <x v="714"/>
    <x v="503"/>
    <n v="2015"/>
    <s v="LEWIS ROBINSON"/>
    <s v="87 Union Avenue Buffalo, Port Morris,  NY 14228"/>
    <s v="New York"/>
    <x v="1"/>
    <x v="3"/>
    <x v="11"/>
    <x v="3"/>
    <x v="0"/>
    <s v="Wrap Bag"/>
    <x v="0"/>
    <d v="2015-11-08T00:00:00"/>
    <x v="1"/>
    <n v="4.6859999999999999"/>
    <n v="0.78242677824267748"/>
    <n v="0.08"/>
    <n v="0.37487999999999999"/>
    <n v="5.06088"/>
    <x v="5"/>
    <n v="247.98312000000001"/>
    <n v="0.08"/>
    <n v="19.8386496"/>
    <x v="1"/>
    <n v="229.39447040000002"/>
    <n v="0.3748800000000001"/>
  </r>
  <r>
    <x v="715"/>
    <x v="504"/>
    <n v="2015"/>
    <s v="ADRIAN SANDERS"/>
    <s v="9658 Philmont St. Liverpool, New City,  IL 61543"/>
    <s v="Chicago"/>
    <x v="0"/>
    <x v="1"/>
    <x v="1"/>
    <x v="0"/>
    <x v="1"/>
    <s v="Small Box"/>
    <x v="1"/>
    <d v="2015-11-11T00:00:00"/>
    <x v="124"/>
    <n v="32.989000000000004"/>
    <n v="1.0401360544217688"/>
    <n v="0.08"/>
    <n v="2.6391200000000006"/>
    <n v="35.62812000000001"/>
    <x v="29"/>
    <n v="783.81864000000019"/>
    <n v="0.05"/>
    <n v="39.190932000000011"/>
    <x v="18"/>
    <n v="750.17770800000017"/>
    <n v="2.6391200000000055"/>
  </r>
  <r>
    <x v="716"/>
    <x v="504"/>
    <n v="2015"/>
    <s v="GORDON LEWIS"/>
    <s v="9875 E. Franklin Ave. East Syracuse, High  Bridge,  NY 13057"/>
    <s v="New York"/>
    <x v="1"/>
    <x v="3"/>
    <x v="11"/>
    <x v="3"/>
    <x v="0"/>
    <s v="Small Box"/>
    <x v="0"/>
    <d v="2015-11-18T00:00:00"/>
    <x v="8"/>
    <n v="99.528000000000006"/>
    <n v="0.66660526800515751"/>
    <n v="0.08"/>
    <n v="7.9622400000000004"/>
    <n v="107.49024000000001"/>
    <x v="40"/>
    <n v="5482.0022400000007"/>
    <n v="6.0000000000000005E-2"/>
    <n v="328.92013440000005"/>
    <x v="7"/>
    <n v="5173.1221056000004"/>
    <n v="7.9622400000000084"/>
  </r>
  <r>
    <x v="717"/>
    <x v="505"/>
    <n v="2015"/>
    <s v="BILL GARCIA"/>
    <s v="8385 Mulberry Drive Alto Pass, Albany Park,  IL 62905"/>
    <s v="Chicago"/>
    <x v="0"/>
    <x v="1"/>
    <x v="1"/>
    <x v="1"/>
    <x v="0"/>
    <s v="Wrap Bag"/>
    <x v="0"/>
    <d v="2015-11-13T00:00:00"/>
    <x v="30"/>
    <n v="7.3479999999999999"/>
    <n v="0.92507204610950977"/>
    <n v="0.08"/>
    <n v="0.58784000000000003"/>
    <n v="7.9358400000000007"/>
    <x v="46"/>
    <n v="111.10176000000001"/>
    <n v="6.9999999999999993E-2"/>
    <n v="7.7771232000000001"/>
    <x v="26"/>
    <n v="104.8746368"/>
    <n v="0.58784000000000081"/>
  </r>
  <r>
    <x v="718"/>
    <x v="506"/>
    <n v="2015"/>
    <s v="SHANE MEYER"/>
    <s v="21 Ridgeview Rd. New City, Morris Heights,  NY 10956"/>
    <s v="New York"/>
    <x v="1"/>
    <x v="1"/>
    <x v="13"/>
    <x v="3"/>
    <x v="0"/>
    <s v="Wrap Bag"/>
    <x v="0"/>
    <d v="2015-11-19T00:00:00"/>
    <x v="84"/>
    <n v="1.6280000000000001"/>
    <n v="0.59139784946236551"/>
    <n v="0.08"/>
    <n v="0.13024000000000002"/>
    <n v="1.7582400000000002"/>
    <x v="23"/>
    <n v="36.923040000000007"/>
    <n v="0.01"/>
    <n v="0.36923040000000007"/>
    <x v="4"/>
    <n v="37.303809600000008"/>
    <n v="0.13024000000000013"/>
  </r>
  <r>
    <x v="719"/>
    <x v="506"/>
    <n v="2015"/>
    <s v="GREG OLSON"/>
    <s v="825 Apostle St. Rochester, Morris Heights,  NY 14613"/>
    <s v="New York"/>
    <x v="1"/>
    <x v="1"/>
    <x v="7"/>
    <x v="2"/>
    <x v="0"/>
    <s v="Small Box"/>
    <x v="0"/>
    <d v="2015-11-15T00:00:00"/>
    <x v="128"/>
    <n v="10.318000000000001"/>
    <n v="1.3275434243176178"/>
    <n v="0.08"/>
    <n v="0.82544000000000017"/>
    <n v="11.143440000000002"/>
    <x v="19"/>
    <n v="289.72944000000007"/>
    <n v="6.0000000000000005E-2"/>
    <n v="17.383766400000006"/>
    <x v="103"/>
    <n v="279.67567360000004"/>
    <n v="0.8254400000000004"/>
  </r>
  <r>
    <x v="720"/>
    <x v="507"/>
    <n v="2015"/>
    <s v="JAMES PRICE"/>
    <s v="267 Queen Ave. Newcomb, City Island,  NY 12879"/>
    <s v="New York"/>
    <x v="1"/>
    <x v="0"/>
    <x v="13"/>
    <x v="0"/>
    <x v="0"/>
    <s v="Small Box"/>
    <x v="0"/>
    <d v="2015-11-18T00:00:00"/>
    <x v="24"/>
    <n v="2.871"/>
    <n v="0.64150943396226379"/>
    <n v="0.08"/>
    <n v="0.22968"/>
    <n v="3.1006800000000001"/>
    <x v="48"/>
    <n v="130.22856000000002"/>
    <n v="0.04"/>
    <n v="5.2091424000000011"/>
    <x v="23"/>
    <n v="125.56941760000001"/>
    <n v="0.22968000000000011"/>
  </r>
  <r>
    <x v="721"/>
    <x v="508"/>
    <n v="2015"/>
    <s v="TROY MORENO"/>
    <s v="28 West Lilypad Ave. Tallula, New City,  IL 62688"/>
    <s v="Chicago"/>
    <x v="0"/>
    <x v="3"/>
    <x v="1"/>
    <x v="4"/>
    <x v="0"/>
    <s v="Small Pack"/>
    <x v="0"/>
    <d v="2015-11-19T00:00:00"/>
    <x v="114"/>
    <n v="11.253000000000002"/>
    <n v="1.4415274463007159"/>
    <n v="0.08"/>
    <n v="0.90024000000000015"/>
    <n v="12.153240000000002"/>
    <x v="49"/>
    <n v="583.35552000000007"/>
    <n v="0.09"/>
    <n v="52.501996800000008"/>
    <x v="90"/>
    <n v="535.58352320000006"/>
    <n v="0.90024000000000015"/>
  </r>
  <r>
    <x v="722"/>
    <x v="509"/>
    <n v="2015"/>
    <s v="TIM CHAVEZ"/>
    <s v="78 Harrison St. Medora, Armour Square,  IL 62063"/>
    <s v="Chicago"/>
    <x v="0"/>
    <x v="1"/>
    <x v="0"/>
    <x v="3"/>
    <x v="0"/>
    <s v="Wrap Bag"/>
    <x v="0"/>
    <d v="2015-11-29T00:00:00"/>
    <x v="135"/>
    <n v="6.6880000000000006"/>
    <n v="0.5392405063291138"/>
    <n v="0.08"/>
    <n v="0.53504000000000007"/>
    <n v="7.223040000000001"/>
    <x v="10"/>
    <n v="310.59072000000003"/>
    <n v="0.04"/>
    <n v="12.423628800000001"/>
    <x v="109"/>
    <n v="300.03709120000002"/>
    <n v="0.5350400000000004"/>
  </r>
  <r>
    <x v="723"/>
    <x v="510"/>
    <n v="2015"/>
    <s v="KYLE BELL"/>
    <s v="36 South Cactus Ave. Syracuse, Riverdale,  NY 13211"/>
    <s v="New York"/>
    <x v="1"/>
    <x v="2"/>
    <x v="7"/>
    <x v="1"/>
    <x v="0"/>
    <s v="Wrap Bag"/>
    <x v="0"/>
    <d v="2015-11-22T00:00:00"/>
    <x v="66"/>
    <n v="7.117"/>
    <n v="0.66752577319587636"/>
    <n v="0.08"/>
    <n v="0.56935999999999998"/>
    <n v="7.6863600000000005"/>
    <x v="15"/>
    <n v="184.47264000000001"/>
    <n v="0.05"/>
    <n v="9.2236320000000003"/>
    <x v="54"/>
    <n v="176.51900800000001"/>
    <n v="0.56936000000000053"/>
  </r>
  <r>
    <x v="724"/>
    <x v="511"/>
    <n v="2015"/>
    <s v="JONATHAN MARSHALL"/>
    <s v="834 Annadale Ave. Schenectady, Morris Heights,  NY 12309"/>
    <s v="New York"/>
    <x v="1"/>
    <x v="3"/>
    <x v="5"/>
    <x v="1"/>
    <x v="0"/>
    <s v="Small Pack"/>
    <x v="0"/>
    <d v="2015-11-24T00:00:00"/>
    <x v="114"/>
    <n v="11.253000000000002"/>
    <n v="1.4415274463007159"/>
    <n v="0.08"/>
    <n v="0.90024000000000015"/>
    <n v="12.153240000000002"/>
    <x v="13"/>
    <n v="218.75832000000003"/>
    <n v="0.03"/>
    <n v="6.562749600000001"/>
    <x v="90"/>
    <n v="216.92557040000003"/>
    <n v="0.90024000000000015"/>
  </r>
  <r>
    <x v="725"/>
    <x v="511"/>
    <n v="2015"/>
    <s v="CHARLIE SANTOS"/>
    <s v="969 Galvin St. Corbettsville, Norwood,  NY 13749"/>
    <s v="New York"/>
    <x v="1"/>
    <x v="3"/>
    <x v="6"/>
    <x v="3"/>
    <x v="0"/>
    <s v="Small Box"/>
    <x v="0"/>
    <d v="2015-11-29T00:00:00"/>
    <x v="72"/>
    <n v="11.979000000000001"/>
    <n v="1.4417040358744393"/>
    <n v="0.08"/>
    <n v="0.95832000000000006"/>
    <n v="12.937320000000001"/>
    <x v="39"/>
    <n v="155.24784000000002"/>
    <n v="0.11"/>
    <n v="17.077262400000002"/>
    <x v="58"/>
    <n v="142.72057760000004"/>
    <n v="0.9583200000000005"/>
  </r>
  <r>
    <x v="726"/>
    <x v="512"/>
    <n v="2015"/>
    <s v="DOUGLAS EVANS"/>
    <s v="895 North New Drive Jeffersonville, West Farms,  NY 12748"/>
    <s v="New York"/>
    <x v="1"/>
    <x v="0"/>
    <x v="8"/>
    <x v="0"/>
    <x v="0"/>
    <s v="Small Box"/>
    <x v="0"/>
    <d v="2015-11-27T00:00:00"/>
    <x v="75"/>
    <n v="3.3880000000000003"/>
    <n v="0.58762886597938169"/>
    <n v="0.08"/>
    <n v="0.27104000000000006"/>
    <n v="3.6590400000000005"/>
    <x v="35"/>
    <n v="47.567520000000009"/>
    <n v="9.9999999999999992E-2"/>
    <n v="4.7567520000000005"/>
    <x v="59"/>
    <n v="43.850768000000009"/>
    <n v="0.27104000000000017"/>
  </r>
  <r>
    <x v="727"/>
    <x v="513"/>
    <n v="2015"/>
    <s v="WARREN GOMEZ"/>
    <s v="62 East Edgemont Court Brewerton, Williamsbridge,  NY 13029"/>
    <s v="New York"/>
    <x v="1"/>
    <x v="1"/>
    <x v="7"/>
    <x v="2"/>
    <x v="0"/>
    <s v="Wrap Bag"/>
    <x v="0"/>
    <d v="2015-11-28T00:00:00"/>
    <x v="78"/>
    <n v="3.0579999999999998"/>
    <n v="0.81699346405228723"/>
    <n v="0.08"/>
    <n v="0.24464"/>
    <n v="3.3026400000000002"/>
    <x v="44"/>
    <n v="75.960720000000009"/>
    <n v="6.9999999999999993E-2"/>
    <n v="5.3172503999999998"/>
    <x v="61"/>
    <n v="72.033469600000004"/>
    <n v="0.24464000000000041"/>
  </r>
  <r>
    <x v="728"/>
    <x v="514"/>
    <n v="2015"/>
    <s v="RAUL HOLMES"/>
    <s v="718 High St. Champaign, Albany Park,  IL 61825"/>
    <s v="Chicago"/>
    <x v="0"/>
    <x v="3"/>
    <x v="0"/>
    <x v="3"/>
    <x v="1"/>
    <s v="Small Box"/>
    <x v="0"/>
    <d v="2015-11-29T00:00:00"/>
    <x v="73"/>
    <n v="167.72800000000001"/>
    <n v="2.8466195761856703"/>
    <n v="0.08"/>
    <n v="13.418240000000001"/>
    <n v="181.14624000000003"/>
    <x v="3"/>
    <n v="3441.7785600000007"/>
    <n v="0.05"/>
    <n v="172.08892800000004"/>
    <x v="57"/>
    <n v="3276.2396320000007"/>
    <n v="13.418240000000026"/>
  </r>
  <r>
    <x v="729"/>
    <x v="515"/>
    <n v="2015"/>
    <s v="MARTIN VARGAS"/>
    <s v="76 E. Myers Lane Pine Plains, Morris Heights,  NY 12567"/>
    <s v="New York"/>
    <x v="1"/>
    <x v="3"/>
    <x v="2"/>
    <x v="1"/>
    <x v="0"/>
    <s v="Wrap Bag"/>
    <x v="0"/>
    <d v="2015-12-05T00:00:00"/>
    <x v="66"/>
    <n v="7.117"/>
    <n v="0.66752577319587636"/>
    <n v="0.08"/>
    <n v="0.56935999999999998"/>
    <n v="7.6863600000000005"/>
    <x v="13"/>
    <n v="138.35448000000002"/>
    <n v="0.02"/>
    <n v="2.7670896000000007"/>
    <x v="54"/>
    <n v="136.85739040000004"/>
    <n v="0.56936000000000053"/>
  </r>
  <r>
    <x v="730"/>
    <x v="515"/>
    <n v="2015"/>
    <s v="GERALD PATTERSON"/>
    <s v="9397 NE. Ironwood St. Schenectady, Melrose,  NY 12302"/>
    <s v="New York"/>
    <x v="1"/>
    <x v="1"/>
    <x v="11"/>
    <x v="1"/>
    <x v="0"/>
    <s v="Wrap Bag"/>
    <x v="0"/>
    <d v="2015-12-06T00:00:00"/>
    <x v="109"/>
    <n v="4.3780000000000001"/>
    <n v="0.53667953667953661"/>
    <n v="0.08"/>
    <n v="0.35024"/>
    <n v="4.7282400000000004"/>
    <x v="35"/>
    <n v="61.467120000000008"/>
    <n v="0.08"/>
    <n v="4.9173696000000007"/>
    <x v="87"/>
    <n v="59.569750400000011"/>
    <n v="0.35024000000000033"/>
  </r>
  <r>
    <x v="731"/>
    <x v="516"/>
    <n v="2015"/>
    <s v="TOMMY JOHNSON"/>
    <s v="206 Bishop Street Lenzburg, Armour Square,  IL 62255"/>
    <s v="Chicago"/>
    <x v="0"/>
    <x v="1"/>
    <x v="0"/>
    <x v="0"/>
    <x v="0"/>
    <s v="Small Box"/>
    <x v="0"/>
    <d v="2015-12-06T00:00:00"/>
    <x v="12"/>
    <n v="63.910000000000004"/>
    <n v="0.6129927817878954"/>
    <n v="0.08"/>
    <n v="5.1128"/>
    <n v="69.022800000000004"/>
    <x v="26"/>
    <n v="2001.6612"/>
    <n v="0.08"/>
    <n v="160.13289600000002"/>
    <x v="12"/>
    <n v="1843.0683039999999"/>
    <n v="5.1128"/>
  </r>
  <r>
    <x v="732"/>
    <x v="516"/>
    <n v="2015"/>
    <s v="JEROME NICHOLS"/>
    <s v="57 Little Ave. Dale, Pelham Parkway,  NY 14039"/>
    <s v="New York"/>
    <x v="1"/>
    <x v="1"/>
    <x v="11"/>
    <x v="4"/>
    <x v="0"/>
    <s v="Wrap Bag"/>
    <x v="0"/>
    <d v="2015-12-06T00:00:00"/>
    <x v="65"/>
    <n v="10.021000000000001"/>
    <n v="1.0846681922196797"/>
    <n v="0.08"/>
    <n v="0.80168000000000006"/>
    <n v="10.822680000000002"/>
    <x v="17"/>
    <n v="346.32576000000006"/>
    <n v="0.04"/>
    <n v="13.853030400000003"/>
    <x v="53"/>
    <n v="334.77272960000005"/>
    <n v="0.80168000000000106"/>
  </r>
  <r>
    <x v="733"/>
    <x v="517"/>
    <n v="2015"/>
    <s v="FRED FLORES"/>
    <s v="9 West Gates Lane Horseheads, Port Morris,  NY 14845"/>
    <s v="New York"/>
    <x v="1"/>
    <x v="3"/>
    <x v="5"/>
    <x v="0"/>
    <x v="0"/>
    <s v="Small Box"/>
    <x v="0"/>
    <d v="2015-12-10T00:00:00"/>
    <x v="77"/>
    <n v="3.1680000000000001"/>
    <n v="0.56521739130434756"/>
    <n v="0.08"/>
    <n v="0.25344"/>
    <n v="3.4214400000000005"/>
    <x v="45"/>
    <n v="102.64320000000001"/>
    <n v="0.11"/>
    <n v="11.290752000000001"/>
    <x v="59"/>
    <n v="92.392448000000016"/>
    <n v="0.25344000000000033"/>
  </r>
  <r>
    <x v="734"/>
    <x v="518"/>
    <n v="2015"/>
    <s v="STEPHEN CONTRERAS"/>
    <s v="59 North Joy Ridge Ave. North Chatham, Port Morris,  NY 12132"/>
    <s v="New York"/>
    <x v="1"/>
    <x v="1"/>
    <x v="10"/>
    <x v="3"/>
    <x v="0"/>
    <s v="Wrap Bag"/>
    <x v="0"/>
    <d v="2015-12-13T00:00:00"/>
    <x v="136"/>
    <n v="3.0579999999999998"/>
    <n v="1.3760683760683761"/>
    <n v="0.08"/>
    <n v="0.24464"/>
    <n v="3.3026400000000002"/>
    <x v="27"/>
    <n v="135.40824000000001"/>
    <n v="6.0000000000000005E-2"/>
    <n v="8.1244944000000014"/>
    <x v="1"/>
    <n v="128.5337456"/>
    <n v="0.24464000000000041"/>
  </r>
  <r>
    <x v="735"/>
    <x v="518"/>
    <n v="2015"/>
    <s v="RON LANE"/>
    <s v="24 South Taylor Court Clinton Corners, Fieldston,  NY 12514"/>
    <s v="New York"/>
    <x v="1"/>
    <x v="1"/>
    <x v="3"/>
    <x v="4"/>
    <x v="0"/>
    <s v="Small Box"/>
    <x v="0"/>
    <d v="2015-12-12T00:00:00"/>
    <x v="39"/>
    <n v="2.0680000000000001"/>
    <n v="0.59322033898305082"/>
    <n v="0.08"/>
    <n v="0.16544"/>
    <n v="2.2334400000000003"/>
    <x v="29"/>
    <n v="49.135680000000008"/>
    <n v="0.08"/>
    <n v="3.9308544000000007"/>
    <x v="12"/>
    <n v="46.744825600000006"/>
    <n v="0.16544000000000025"/>
  </r>
  <r>
    <x v="736"/>
    <x v="519"/>
    <n v="2015"/>
    <s v="JESSIE MENDOZA"/>
    <s v="861 North Fortune Street Minoa, Melrose,  NY 13116"/>
    <s v="New York"/>
    <x v="1"/>
    <x v="1"/>
    <x v="7"/>
    <x v="3"/>
    <x v="0"/>
    <s v="Wrap Bag"/>
    <x v="0"/>
    <d v="2015-12-17T00:00:00"/>
    <x v="54"/>
    <n v="2.8820000000000006"/>
    <n v="0.63750000000000007"/>
    <n v="0.08"/>
    <n v="0.23056000000000004"/>
    <n v="3.1125600000000007"/>
    <x v="32"/>
    <n v="87.151680000000013"/>
    <n v="0.09"/>
    <n v="7.8436512000000009"/>
    <x v="44"/>
    <n v="80.158028800000011"/>
    <n v="0.2305600000000001"/>
  </r>
  <r>
    <x v="737"/>
    <x v="520"/>
    <n v="2015"/>
    <s v="ARTHUR REED"/>
    <s v="7236 San Carlos Street Richton Park, Ashburn,  IL 60471"/>
    <s v="Chicago"/>
    <x v="0"/>
    <x v="1"/>
    <x v="1"/>
    <x v="0"/>
    <x v="0"/>
    <s v="Wrap Bag"/>
    <x v="0"/>
    <d v="2015-12-14T00:00:00"/>
    <x v="6"/>
    <n v="2.8600000000000003"/>
    <n v="1.3853211009174309"/>
    <n v="0.08"/>
    <n v="0.22880000000000003"/>
    <n v="3.0888000000000004"/>
    <x v="34"/>
    <n v="49.420800000000007"/>
    <n v="0.09"/>
    <n v="4.4478720000000003"/>
    <x v="6"/>
    <n v="47.422928000000013"/>
    <n v="0.22880000000000011"/>
  </r>
  <r>
    <x v="738"/>
    <x v="520"/>
    <n v="2015"/>
    <s v="ADRIAN SANDERS"/>
    <s v="9658 Philmont St. Liverpool, New City,  IL 61543"/>
    <s v="Chicago"/>
    <x v="0"/>
    <x v="0"/>
    <x v="1"/>
    <x v="2"/>
    <x v="0"/>
    <s v="Wrap Bag"/>
    <x v="1"/>
    <d v="2015-12-15T00:00:00"/>
    <x v="137"/>
    <n v="1.8480000000000001"/>
    <n v="4.25"/>
    <n v="0.08"/>
    <n v="0.14784"/>
    <n v="1.9958400000000003"/>
    <x v="2"/>
    <n v="15.966720000000002"/>
    <n v="6.0000000000000005E-2"/>
    <n v="0.95800320000000017"/>
    <x v="98"/>
    <n v="16.078716800000002"/>
    <n v="0.14784000000000019"/>
  </r>
  <r>
    <x v="739"/>
    <x v="521"/>
    <n v="2015"/>
    <s v="DARRYL OLSON"/>
    <s v="415 South Third Ave. New York, Co-op City,  NY 10040"/>
    <s v="New York"/>
    <x v="1"/>
    <x v="1"/>
    <x v="2"/>
    <x v="1"/>
    <x v="1"/>
    <s v="Small Box"/>
    <x v="1"/>
    <d v="2015-12-17T00:00:00"/>
    <x v="42"/>
    <n v="331.06700000000006"/>
    <n v="0.92313099041533575"/>
    <n v="0.08"/>
    <n v="26.485360000000007"/>
    <n v="357.55236000000008"/>
    <x v="8"/>
    <n v="3575.5236000000009"/>
    <n v="6.0000000000000005E-2"/>
    <n v="214.53141600000006"/>
    <x v="28"/>
    <n v="3368.2221840000007"/>
    <n v="26.485360000000014"/>
  </r>
  <r>
    <x v="740"/>
    <x v="522"/>
    <n v="2015"/>
    <s v="HERMAN GRANT"/>
    <s v="31 Clay Lane Lewiston, Norwood,  NY 14092"/>
    <s v="New York"/>
    <x v="1"/>
    <x v="0"/>
    <x v="7"/>
    <x v="1"/>
    <x v="1"/>
    <s v="Small Box"/>
    <x v="1"/>
    <d v="2015-12-23T00:00:00"/>
    <x v="25"/>
    <n v="21.978000000000002"/>
    <n v="2.126760563380282"/>
    <n v="0.08"/>
    <n v="1.7582400000000002"/>
    <n v="23.736240000000002"/>
    <x v="11"/>
    <n v="474.72480000000007"/>
    <n v="0.05"/>
    <n v="23.736240000000006"/>
    <x v="24"/>
    <n v="455.03856000000007"/>
    <n v="1.7582400000000007"/>
  </r>
  <r>
    <x v="741"/>
    <x v="522"/>
    <n v="2015"/>
    <s v="HERMAN GRANT"/>
    <s v="31 Clay Lane Lewiston, Norwood,  NY 14092"/>
    <s v="New York"/>
    <x v="1"/>
    <x v="0"/>
    <x v="7"/>
    <x v="1"/>
    <x v="0"/>
    <s v="Small Box"/>
    <x v="0"/>
    <d v="2015-12-23T00:00:00"/>
    <x v="92"/>
    <n v="38.236000000000004"/>
    <n v="1.3250836120401339"/>
    <n v="0.08"/>
    <n v="3.0588800000000003"/>
    <n v="41.294880000000006"/>
    <x v="49"/>
    <n v="1982.1542400000003"/>
    <n v="9.9999999999999992E-2"/>
    <n v="198.21542400000001"/>
    <x v="71"/>
    <n v="1792.2088160000003"/>
    <n v="3.058880000000002"/>
  </r>
  <r>
    <x v="742"/>
    <x v="522"/>
    <n v="2015"/>
    <s v="BRANDON GUERRERO"/>
    <s v="871 Cavern Dr. Millwood, High  Bridge,  NY 10546"/>
    <s v="New York"/>
    <x v="1"/>
    <x v="2"/>
    <x v="5"/>
    <x v="2"/>
    <x v="0"/>
    <s v="Small Box"/>
    <x v="0"/>
    <d v="2015-12-22T00:00:00"/>
    <x v="7"/>
    <n v="179.22300000000001"/>
    <n v="0.63929972834289162"/>
    <n v="0.08"/>
    <n v="14.337840000000002"/>
    <n v="193.56084000000001"/>
    <x v="10"/>
    <n v="8323.1161200000006"/>
    <n v="0.02"/>
    <n v="166.46232240000001"/>
    <x v="7"/>
    <n v="8176.6937976000008"/>
    <n v="14.33784"/>
  </r>
  <r>
    <x v="743"/>
    <x v="523"/>
    <n v="2015"/>
    <s v="TROY NELSON"/>
    <s v="122 Pheasant Dr. Hillside, Albany Park,  IL 60162"/>
    <s v="Chicago"/>
    <x v="0"/>
    <x v="0"/>
    <x v="0"/>
    <x v="4"/>
    <x v="0"/>
    <s v="Wrap Bag"/>
    <x v="0"/>
    <d v="2015-12-26T00:00:00"/>
    <x v="57"/>
    <n v="5.6980000000000004"/>
    <n v="0.56024096385542177"/>
    <n v="0.08"/>
    <n v="0.45584000000000002"/>
    <n v="6.1538400000000006"/>
    <x v="41"/>
    <n v="166.15368000000001"/>
    <n v="0.11"/>
    <n v="18.276904800000001"/>
    <x v="47"/>
    <n v="149.9667752"/>
    <n v="0.45584000000000024"/>
  </r>
  <r>
    <x v="744"/>
    <x v="523"/>
    <n v="2015"/>
    <s v="CLAUDE DANIELS"/>
    <s v="1 Saxon Street Port Henry, Wakefield,  NY 12974"/>
    <s v="New York"/>
    <x v="1"/>
    <x v="1"/>
    <x v="8"/>
    <x v="1"/>
    <x v="0"/>
    <s v="Small Box"/>
    <x v="0"/>
    <d v="2015-12-26T00:00:00"/>
    <x v="72"/>
    <n v="11.979000000000001"/>
    <n v="1.4417040358744393"/>
    <n v="0.08"/>
    <n v="0.95832000000000006"/>
    <n v="12.937320000000001"/>
    <x v="17"/>
    <n v="413.99424000000005"/>
    <n v="0.09"/>
    <n v="37.259481600000001"/>
    <x v="58"/>
    <n v="381.28475840000004"/>
    <n v="0.9583200000000005"/>
  </r>
  <r>
    <x v="745"/>
    <x v="524"/>
    <n v="2015"/>
    <s v="JEFFREY MENDEZ"/>
    <s v="5 Cooper St. Ransomville, Woodlawn,  NY 14131"/>
    <s v="New York"/>
    <x v="1"/>
    <x v="0"/>
    <x v="4"/>
    <x v="4"/>
    <x v="1"/>
    <s v="Small Box"/>
    <x v="0"/>
    <d v="2015-12-29T00:00:00"/>
    <x v="35"/>
    <n v="50.589000000000006"/>
    <n v="1.3250758341759352"/>
    <n v="0.08"/>
    <n v="4.0471200000000005"/>
    <n v="54.636120000000012"/>
    <x v="35"/>
    <n v="710.26956000000018"/>
    <n v="0.08"/>
    <n v="56.821564800000019"/>
    <x v="31"/>
    <n v="658.48799520000011"/>
    <n v="4.0471200000000067"/>
  </r>
  <r>
    <x v="746"/>
    <x v="525"/>
    <n v="2015"/>
    <s v="MELVIN MORGAN"/>
    <s v="35 Fieldstone St. Sparrow Bush, Morris Heights,  NY 12780"/>
    <s v="New York"/>
    <x v="1"/>
    <x v="1"/>
    <x v="5"/>
    <x v="1"/>
    <x v="0"/>
    <s v="Small Box"/>
    <x v="0"/>
    <d v="2015-12-31T00:00:00"/>
    <x v="39"/>
    <n v="2.0680000000000001"/>
    <n v="0.59322033898305082"/>
    <n v="0.08"/>
    <n v="0.16544"/>
    <n v="2.2334400000000003"/>
    <x v="27"/>
    <n v="91.571040000000011"/>
    <n v="0.08"/>
    <n v="7.3256832000000012"/>
    <x v="12"/>
    <n v="85.785356800000017"/>
    <n v="0.16544000000000025"/>
  </r>
  <r>
    <x v="747"/>
    <x v="526"/>
    <n v="2015"/>
    <s v="THOMAS ARNOLD"/>
    <s v="949 Riverside Road New York, Port Morris,  NY 10080"/>
    <s v="New York"/>
    <x v="1"/>
    <x v="1"/>
    <x v="2"/>
    <x v="3"/>
    <x v="1"/>
    <s v="Large Box"/>
    <x v="0"/>
    <d v="2016-01-06T00:00:00"/>
    <x v="108"/>
    <n v="659.98900000000003"/>
    <n v="0.58731712479166109"/>
    <n v="0.08"/>
    <n v="52.799120000000002"/>
    <n v="712.78812000000005"/>
    <x v="3"/>
    <n v="13542.97428"/>
    <n v="0.09"/>
    <n v="1218.8676852000001"/>
    <x v="65"/>
    <n v="12348.6465948"/>
    <n v="52.799120000000016"/>
  </r>
  <r>
    <x v="748"/>
    <x v="526"/>
    <n v="2015"/>
    <s v="HARRY JOHNSTON"/>
    <s v="7976 Glendale St. Chichester, Baychester,  NY 12416"/>
    <s v="New York"/>
    <x v="1"/>
    <x v="1"/>
    <x v="7"/>
    <x v="0"/>
    <x v="0"/>
    <s v="Wrap Bag"/>
    <x v="0"/>
    <d v="2015-12-31T00:00:00"/>
    <x v="6"/>
    <n v="1.8480000000000001"/>
    <n v="0.54128440366972452"/>
    <n v="0.08"/>
    <n v="0.14784"/>
    <n v="1.9958400000000003"/>
    <x v="19"/>
    <n v="51.891840000000009"/>
    <n v="6.0000000000000005E-2"/>
    <n v="3.1135104000000009"/>
    <x v="8"/>
    <n v="49.828329600000004"/>
    <n v="0.14784000000000019"/>
  </r>
  <r>
    <x v="749"/>
    <x v="527"/>
    <n v="2015"/>
    <s v="CHRISTOPHER LOPEZ"/>
    <s v="464 Fountain St. Chicago, Avondale,  IL 60620"/>
    <s v="Chicago"/>
    <x v="0"/>
    <x v="0"/>
    <x v="0"/>
    <x v="0"/>
    <x v="1"/>
    <s v="Medium Box"/>
    <x v="0"/>
    <d v="2016-01-03T00:00:00"/>
    <x v="22"/>
    <n v="23.088999999999999"/>
    <n v="1.3798185941043077"/>
    <n v="0.08"/>
    <n v="1.8471199999999999"/>
    <n v="24.936119999999999"/>
    <x v="17"/>
    <n v="797.95583999999997"/>
    <n v="0.04"/>
    <n v="31.918233600000001"/>
    <x v="21"/>
    <n v="770.89760639999997"/>
    <n v="1.8471200000000003"/>
  </r>
  <r>
    <x v="750"/>
    <x v="527"/>
    <n v="2015"/>
    <s v="TODD KELLY"/>
    <s v="1 Berkshire St. Stella Niagara, Morris Heights,  NY 14144"/>
    <s v="New York"/>
    <x v="1"/>
    <x v="3"/>
    <x v="7"/>
    <x v="1"/>
    <x v="0"/>
    <s v="Small Box"/>
    <x v="0"/>
    <d v="2016-01-04T00:00:00"/>
    <x v="39"/>
    <n v="2.0680000000000001"/>
    <n v="0.59322033898305082"/>
    <n v="0.08"/>
    <n v="0.16544"/>
    <n v="2.2334400000000003"/>
    <x v="37"/>
    <n v="6.7003200000000014"/>
    <n v="9.9999999999999992E-2"/>
    <n v="0.67003200000000007"/>
    <x v="12"/>
    <n v="7.5702880000000015"/>
    <n v="0.16544000000000025"/>
  </r>
  <r>
    <x v="751"/>
    <x v="527"/>
    <n v="2015"/>
    <s v="GLENN PETERS"/>
    <s v="360 Bath Street Schoharie, Wakefield,  NY 12157"/>
    <s v="New York"/>
    <x v="1"/>
    <x v="1"/>
    <x v="11"/>
    <x v="3"/>
    <x v="0"/>
    <s v="Small Pack"/>
    <x v="1"/>
    <d v="2016-01-09T00:00:00"/>
    <x v="98"/>
    <n v="45.067"/>
    <n v="1.4386904761904757"/>
    <n v="0.08"/>
    <n v="3.6053600000000001"/>
    <n v="48.672360000000005"/>
    <x v="40"/>
    <n v="2482.2903600000004"/>
    <n v="0.11"/>
    <n v="273.05193960000003"/>
    <x v="72"/>
    <n v="2218.2784204000004"/>
    <n v="3.6053600000000046"/>
  </r>
  <r>
    <x v="752"/>
    <x v="528"/>
    <n v="2015"/>
    <s v="VICTOR CARPENTER"/>
    <s v="257 East Street Freedom, Williamsbridge,  NY 14065"/>
    <s v="New York"/>
    <x v="1"/>
    <x v="0"/>
    <x v="6"/>
    <x v="0"/>
    <x v="0"/>
    <s v="Small Box"/>
    <x v="0"/>
    <d v="2016-01-06T00:00:00"/>
    <x v="96"/>
    <n v="8.0300000000000011"/>
    <n v="0.61147902869757176"/>
    <n v="0.08"/>
    <n v="0.64240000000000008"/>
    <n v="8.6724000000000014"/>
    <x v="14"/>
    <n v="346.89600000000007"/>
    <n v="6.0000000000000005E-2"/>
    <n v="20.813760000000006"/>
    <x v="74"/>
    <n v="333.85224000000005"/>
    <n v="0.6424000000000003"/>
  </r>
  <r>
    <x v="753"/>
    <x v="528"/>
    <n v="2015"/>
    <s v="VICTOR CARPENTER"/>
    <s v="257 East Street Freedom, Williamsbridge,  NY 14065"/>
    <s v="New York"/>
    <x v="1"/>
    <x v="0"/>
    <x v="6"/>
    <x v="2"/>
    <x v="0"/>
    <s v="Small Box"/>
    <x v="0"/>
    <d v="2016-01-06T00:00:00"/>
    <x v="43"/>
    <n v="4.0590000000000002"/>
    <n v="0.611353711790393"/>
    <n v="0.08"/>
    <n v="0.32472000000000001"/>
    <n v="4.3837200000000003"/>
    <x v="10"/>
    <n v="188.49996000000002"/>
    <n v="0.02"/>
    <n v="3.7699992000000004"/>
    <x v="23"/>
    <n v="185.27996080000003"/>
    <n v="0.32472000000000012"/>
  </r>
  <r>
    <x v="754"/>
    <x v="528"/>
    <n v="2015"/>
    <s v="VICTOR CARPENTER"/>
    <s v="257 East Street Freedom, Williamsbridge,  NY 14065"/>
    <s v="New York"/>
    <x v="1"/>
    <x v="0"/>
    <x v="6"/>
    <x v="0"/>
    <x v="0"/>
    <s v="Wrap Bag"/>
    <x v="1"/>
    <d v="2016-01-06T00:00:00"/>
    <x v="65"/>
    <n v="10.021000000000001"/>
    <n v="1.0846681922196797"/>
    <n v="0.08"/>
    <n v="0.80168000000000006"/>
    <n v="10.822680000000002"/>
    <x v="44"/>
    <n v="248.92164000000005"/>
    <n v="0.04"/>
    <n v="9.9568656000000022"/>
    <x v="53"/>
    <n v="241.26477440000005"/>
    <n v="0.80168000000000106"/>
  </r>
  <r>
    <x v="755"/>
    <x v="529"/>
    <n v="2015"/>
    <s v="RUSSELL SANTOS"/>
    <s v="95 North Roosevelt Rd. Attica, Pelham Parkway,  NY 14011"/>
    <s v="New York"/>
    <x v="1"/>
    <x v="1"/>
    <x v="13"/>
    <x v="4"/>
    <x v="1"/>
    <s v="Small Box"/>
    <x v="0"/>
    <d v="2016-01-08T00:00:00"/>
    <x v="124"/>
    <n v="32.989000000000004"/>
    <n v="1.0401360544217688"/>
    <n v="0.08"/>
    <n v="2.6391200000000006"/>
    <n v="35.62812000000001"/>
    <x v="34"/>
    <n v="570.04992000000016"/>
    <n v="0.05"/>
    <n v="28.502496000000008"/>
    <x v="18"/>
    <n v="547.09742400000005"/>
    <n v="2.6391200000000055"/>
  </r>
  <r>
    <x v="756"/>
    <x v="530"/>
    <n v="2016"/>
    <s v="CLAUDE DANIELS"/>
    <s v="1 Saxon Street Port Henry, Wakefield,  NY 12974"/>
    <s v="New York"/>
    <x v="1"/>
    <x v="0"/>
    <x v="8"/>
    <x v="0"/>
    <x v="0"/>
    <s v="Wrap Bag"/>
    <x v="0"/>
    <d v="2016-01-16T00:00:00"/>
    <x v="30"/>
    <n v="7.3479999999999999"/>
    <n v="0.92507204610950977"/>
    <n v="0.08"/>
    <n v="0.58784000000000003"/>
    <n v="7.9358400000000007"/>
    <x v="39"/>
    <n v="95.230080000000015"/>
    <n v="0.09"/>
    <n v="8.5707072000000011"/>
    <x v="26"/>
    <n v="88.209372800000011"/>
    <n v="0.58784000000000081"/>
  </r>
  <r>
    <x v="757"/>
    <x v="531"/>
    <n v="2016"/>
    <s v="CHRIS OWENS"/>
    <s v="9698 Parkview Ave. Victor, Woodlawn,  NY 14564"/>
    <s v="New York"/>
    <x v="1"/>
    <x v="0"/>
    <x v="12"/>
    <x v="0"/>
    <x v="0"/>
    <s v="Small Box"/>
    <x v="0"/>
    <d v="2016-01-19T00:00:00"/>
    <x v="38"/>
    <n v="23.078000000000003"/>
    <n v="0.5381231671554253"/>
    <n v="0.08"/>
    <n v="1.8462400000000003"/>
    <n v="24.924240000000005"/>
    <x v="31"/>
    <n v="897.27264000000014"/>
    <n v="0.08"/>
    <n v="71.781811200000007"/>
    <x v="12"/>
    <n v="827.03082880000011"/>
    <n v="1.8462400000000017"/>
  </r>
  <r>
    <x v="758"/>
    <x v="532"/>
    <n v="2016"/>
    <s v="CURTIS LOPEZ"/>
    <s v="7486 San Carlos Court Sea Cliff, Melrose,  NY 11579"/>
    <s v="New York"/>
    <x v="1"/>
    <x v="2"/>
    <x v="3"/>
    <x v="2"/>
    <x v="1"/>
    <s v="Small Pack"/>
    <x v="0"/>
    <d v="2016-01-22T00:00:00"/>
    <x v="61"/>
    <n v="8.9320000000000004"/>
    <n v="3.3422459893048124"/>
    <n v="0.08"/>
    <n v="0.71456000000000008"/>
    <n v="9.6465600000000009"/>
    <x v="21"/>
    <n v="366.56928000000005"/>
    <n v="0.11"/>
    <n v="40.322620800000003"/>
    <x v="27"/>
    <n v="329.12665920000006"/>
    <n v="0.71456000000000053"/>
  </r>
  <r>
    <x v="759"/>
    <x v="532"/>
    <n v="2016"/>
    <s v="JARED MYERS"/>
    <s v="34 Wakehurst Ave. Brooklyn, West Farms,  NY 11220"/>
    <s v="New York"/>
    <x v="1"/>
    <x v="0"/>
    <x v="7"/>
    <x v="2"/>
    <x v="0"/>
    <s v="Small Pack"/>
    <x v="0"/>
    <d v="2016-01-24T00:00:00"/>
    <x v="28"/>
    <n v="13.167000000000002"/>
    <n v="1.4989561586638833"/>
    <n v="0.08"/>
    <n v="1.0533600000000001"/>
    <n v="14.220360000000003"/>
    <x v="45"/>
    <n v="426.6108000000001"/>
    <n v="0.04"/>
    <n v="17.064432000000004"/>
    <x v="25"/>
    <n v="415.4063680000001"/>
    <n v="1.0533600000000014"/>
  </r>
  <r>
    <x v="760"/>
    <x v="533"/>
    <n v="2016"/>
    <s v="TIM GOMEZ"/>
    <s v="9031 Butcher Street Pittsford, Woodlawn,  NY 14534"/>
    <s v="New York"/>
    <x v="1"/>
    <x v="0"/>
    <x v="10"/>
    <x v="4"/>
    <x v="1"/>
    <s v="Small Box"/>
    <x v="0"/>
    <d v="2016-01-25T00:00:00"/>
    <x v="125"/>
    <n v="17.578000000000003"/>
    <n v="0.92298435619735253"/>
    <n v="0.08"/>
    <n v="1.4062400000000002"/>
    <n v="18.984240000000003"/>
    <x v="20"/>
    <n v="113.90544000000003"/>
    <n v="9.9999999999999992E-2"/>
    <n v="11.390544000000002"/>
    <x v="57"/>
    <n v="109.06489600000002"/>
    <n v="1.4062400000000004"/>
  </r>
  <r>
    <x v="761"/>
    <x v="534"/>
    <n v="2016"/>
    <s v="WAYNE TORRES"/>
    <s v="9953 Steam St. Old Westbury, City Island,  NY 11568"/>
    <s v="New York"/>
    <x v="1"/>
    <x v="1"/>
    <x v="5"/>
    <x v="0"/>
    <x v="0"/>
    <s v="Small Box"/>
    <x v="0"/>
    <d v="2016-01-24T00:00:00"/>
    <x v="72"/>
    <n v="11.979000000000001"/>
    <n v="1.4417040358744393"/>
    <n v="0.08"/>
    <n v="0.95832000000000006"/>
    <n v="12.937320000000001"/>
    <x v="41"/>
    <n v="349.30764000000005"/>
    <n v="0.04"/>
    <n v="13.972305600000002"/>
    <x v="58"/>
    <n v="339.88533440000003"/>
    <n v="0.9583200000000005"/>
  </r>
  <r>
    <x v="762"/>
    <x v="534"/>
    <n v="2016"/>
    <s v="ALEXANDER WILSON"/>
    <s v="602 Trout St. Stafford, West Farms,  NY 14143"/>
    <s v="New York"/>
    <x v="1"/>
    <x v="2"/>
    <x v="8"/>
    <x v="1"/>
    <x v="0"/>
    <s v="Small Pack"/>
    <x v="0"/>
    <d v="2016-01-24T00:00:00"/>
    <x v="20"/>
    <n v="2.2880000000000003"/>
    <n v="1.2127659574468086"/>
    <n v="0.08"/>
    <n v="0.18304000000000004"/>
    <n v="2.4710400000000003"/>
    <x v="7"/>
    <n v="86.486400000000017"/>
    <n v="6.0000000000000005E-2"/>
    <n v="5.1891840000000018"/>
    <x v="19"/>
    <n v="83.90721600000002"/>
    <n v="0.18304000000000009"/>
  </r>
  <r>
    <x v="763"/>
    <x v="534"/>
    <n v="2016"/>
    <s v="JOHN ELLIOTT"/>
    <s v="23 W. Silver Ave. Silver Bay, Eastchester,  NY 12874"/>
    <s v="New York"/>
    <x v="1"/>
    <x v="1"/>
    <x v="7"/>
    <x v="1"/>
    <x v="1"/>
    <s v="Small Box"/>
    <x v="0"/>
    <d v="2016-01-24T00:00:00"/>
    <x v="42"/>
    <n v="331.06700000000006"/>
    <n v="0.92313099041533575"/>
    <n v="0.08"/>
    <n v="26.485360000000007"/>
    <n v="357.55236000000008"/>
    <x v="47"/>
    <n v="16089.856200000004"/>
    <n v="0.09"/>
    <n v="1448.0870580000003"/>
    <x v="28"/>
    <n v="14648.999142000002"/>
    <n v="26.485360000000014"/>
  </r>
  <r>
    <x v="764"/>
    <x v="535"/>
    <n v="2016"/>
    <s v="MIKE SCHMIDT"/>
    <s v="9696 High Ave. Ellisburg, Baychester,  NY 13636"/>
    <s v="New York"/>
    <x v="1"/>
    <x v="0"/>
    <x v="13"/>
    <x v="1"/>
    <x v="0"/>
    <s v="Small Pack"/>
    <x v="0"/>
    <d v="2016-01-30T00:00:00"/>
    <x v="88"/>
    <n v="14.278000000000002"/>
    <n v="1.5009633911368019"/>
    <n v="0.08"/>
    <n v="1.1422400000000001"/>
    <n v="15.420240000000003"/>
    <x v="12"/>
    <n v="801.85248000000013"/>
    <n v="0.09"/>
    <n v="72.166723200000007"/>
    <x v="68"/>
    <n v="732.8757568000002"/>
    <n v="1.142240000000001"/>
  </r>
  <r>
    <x v="765"/>
    <x v="536"/>
    <n v="2016"/>
    <s v="GREG SALAZAR"/>
    <s v="65 Bayport Ave. Manlius, Woodlawn,  NY 13104"/>
    <s v="New York"/>
    <x v="1"/>
    <x v="1"/>
    <x v="7"/>
    <x v="0"/>
    <x v="0"/>
    <s v="Wrap Bag"/>
    <x v="1"/>
    <d v="2016-02-02T00:00:00"/>
    <x v="2"/>
    <n v="4.0810000000000004"/>
    <n v="0.53941908713692943"/>
    <n v="0.08"/>
    <n v="0.32648000000000005"/>
    <n v="4.4074800000000005"/>
    <x v="13"/>
    <n v="79.334640000000007"/>
    <n v="0.11"/>
    <n v="8.7268104000000015"/>
    <x v="2"/>
    <n v="72.587829600000006"/>
    <n v="0.3264800000000001"/>
  </r>
  <r>
    <x v="766"/>
    <x v="537"/>
    <n v="2016"/>
    <s v="LEON JOHNSTON"/>
    <s v="17 Lakewood St. Center Moriches, West Farms,  NY 11934"/>
    <s v="New York"/>
    <x v="1"/>
    <x v="0"/>
    <x v="10"/>
    <x v="2"/>
    <x v="1"/>
    <s v="Small Box"/>
    <x v="0"/>
    <d v="2016-02-03T00:00:00"/>
    <x v="73"/>
    <n v="167.72800000000001"/>
    <n v="2.8466195761856703"/>
    <n v="0.08"/>
    <n v="13.418240000000001"/>
    <n v="181.14624000000003"/>
    <x v="26"/>
    <n v="5253.240960000001"/>
    <n v="0.11"/>
    <n v="577.85650560000011"/>
    <x v="57"/>
    <n v="4681.9344544000014"/>
    <n v="13.418240000000026"/>
  </r>
  <r>
    <x v="767"/>
    <x v="537"/>
    <n v="2016"/>
    <s v="VICTOR FORD"/>
    <s v="700 Prospect St. Newport, Pelham Parkway,  NY 13416"/>
    <s v="New York"/>
    <x v="1"/>
    <x v="0"/>
    <x v="11"/>
    <x v="1"/>
    <x v="0"/>
    <s v="Wrap Bag"/>
    <x v="0"/>
    <d v="2016-02-04T00:00:00"/>
    <x v="109"/>
    <n v="4.3780000000000001"/>
    <n v="0.53667953667953661"/>
    <n v="0.08"/>
    <n v="0.35024"/>
    <n v="4.7282400000000004"/>
    <x v="10"/>
    <n v="203.31432000000001"/>
    <n v="0.11"/>
    <n v="22.364575200000001"/>
    <x v="87"/>
    <n v="183.96974480000003"/>
    <n v="0.35024000000000033"/>
  </r>
  <r>
    <x v="768"/>
    <x v="538"/>
    <n v="2016"/>
    <s v="HARVEY WILLIAMS"/>
    <s v="913 Mount Street Montgomery, Fordham,  NY 12549"/>
    <s v="New York"/>
    <x v="1"/>
    <x v="0"/>
    <x v="12"/>
    <x v="4"/>
    <x v="0"/>
    <s v="Wrap Bag"/>
    <x v="0"/>
    <d v="2016-02-05T00:00:00"/>
    <x v="78"/>
    <n v="3.0579999999999998"/>
    <n v="0.81699346405228723"/>
    <n v="0.08"/>
    <n v="0.24464"/>
    <n v="3.3026400000000002"/>
    <x v="14"/>
    <n v="132.10560000000001"/>
    <n v="0.01"/>
    <n v="1.3210560000000002"/>
    <x v="61"/>
    <n v="132.174544"/>
    <n v="0.24464000000000041"/>
  </r>
  <r>
    <x v="769"/>
    <x v="539"/>
    <n v="2016"/>
    <s v="LEE GEORGE"/>
    <s v="8922 N. Aspen Lane Waterloo, Ashburn,  IL 62298"/>
    <s v="Chicago"/>
    <x v="0"/>
    <x v="2"/>
    <x v="1"/>
    <x v="0"/>
    <x v="0"/>
    <s v="Small Box"/>
    <x v="0"/>
    <d v="2016-02-07T00:00:00"/>
    <x v="5"/>
    <n v="2.1779999999999999"/>
    <n v="0.66386554621848737"/>
    <n v="0.08"/>
    <n v="0.17424000000000001"/>
    <n v="2.3522400000000001"/>
    <x v="46"/>
    <n v="32.931359999999998"/>
    <n v="0.08"/>
    <n v="2.6345087999999999"/>
    <x v="5"/>
    <n v="35.116851199999999"/>
    <n v="0.17424000000000017"/>
  </r>
  <r>
    <x v="770"/>
    <x v="540"/>
    <n v="2016"/>
    <s v="DUSTIN KING"/>
    <s v="236 Marine Lane Calumet City, Hermosa,  IL 60409"/>
    <s v="Chicago"/>
    <x v="0"/>
    <x v="3"/>
    <x v="0"/>
    <x v="3"/>
    <x v="0"/>
    <s v="Wrap Bag"/>
    <x v="0"/>
    <d v="2016-02-10T00:00:00"/>
    <x v="135"/>
    <n v="6.6880000000000006"/>
    <n v="0.5392405063291138"/>
    <n v="0.08"/>
    <n v="0.53504000000000007"/>
    <n v="7.223040000000001"/>
    <x v="1"/>
    <n v="317.81376000000006"/>
    <n v="9.9999999999999992E-2"/>
    <n v="31.781376000000002"/>
    <x v="109"/>
    <n v="287.90238400000004"/>
    <n v="0.5350400000000004"/>
  </r>
  <r>
    <x v="771"/>
    <x v="541"/>
    <n v="2016"/>
    <s v="MARVIN SILVA"/>
    <s v="8881 Tarkiln Hill St. Syracuse, University Heights,  NY 13209"/>
    <s v="New York"/>
    <x v="1"/>
    <x v="3"/>
    <x v="5"/>
    <x v="4"/>
    <x v="0"/>
    <s v="Small Pack"/>
    <x v="1"/>
    <d v="2016-02-10T00:00:00"/>
    <x v="98"/>
    <n v="45.067"/>
    <n v="1.4386904761904757"/>
    <n v="0.08"/>
    <n v="3.6053600000000001"/>
    <n v="48.672360000000005"/>
    <x v="40"/>
    <n v="2482.2903600000004"/>
    <n v="0.05"/>
    <n v="124.11451800000003"/>
    <x v="72"/>
    <n v="2367.2158420000005"/>
    <n v="3.6053600000000046"/>
  </r>
  <r>
    <x v="772"/>
    <x v="542"/>
    <n v="2016"/>
    <s v="RAUL REYNOLDS"/>
    <s v="905 Hill Ave. Shelbyville, Belmont Cragin,  IL 62565"/>
    <s v="Chicago"/>
    <x v="0"/>
    <x v="0"/>
    <x v="0"/>
    <x v="2"/>
    <x v="0"/>
    <s v="Wrap Bag"/>
    <x v="0"/>
    <d v="2016-02-14T00:00:00"/>
    <x v="34"/>
    <n v="40.204999999999998"/>
    <n v="0.695269016697588"/>
    <n v="0.08"/>
    <n v="3.2164000000000001"/>
    <n v="43.421399999999998"/>
    <x v="2"/>
    <n v="347.37119999999999"/>
    <n v="0.02"/>
    <n v="6.9474239999999998"/>
    <x v="30"/>
    <n v="354.36377599999997"/>
    <n v="3.2164000000000001"/>
  </r>
  <r>
    <x v="773"/>
    <x v="543"/>
    <n v="2016"/>
    <s v="BRYAN LAWRENCE"/>
    <s v="16 Auburn Dr. Florida, West Farms,  NY 10921"/>
    <s v="New York"/>
    <x v="1"/>
    <x v="1"/>
    <x v="8"/>
    <x v="3"/>
    <x v="0"/>
    <s v="Wrap Bag"/>
    <x v="0"/>
    <d v="2016-02-19T00:00:00"/>
    <x v="109"/>
    <n v="4.3780000000000001"/>
    <n v="0.53667953667953661"/>
    <n v="0.08"/>
    <n v="0.35024"/>
    <n v="4.7282400000000004"/>
    <x v="12"/>
    <n v="245.86848000000003"/>
    <n v="0.09"/>
    <n v="22.128163200000003"/>
    <x v="87"/>
    <n v="226.76031680000003"/>
    <n v="0.35024000000000033"/>
  </r>
  <r>
    <x v="774"/>
    <x v="544"/>
    <n v="2016"/>
    <s v="BRYAN LAWRENCE"/>
    <s v="16 Auburn Dr. Florida, West Farms,  NY 10921"/>
    <s v="New York"/>
    <x v="1"/>
    <x v="1"/>
    <x v="8"/>
    <x v="2"/>
    <x v="0"/>
    <s v="Wrap Bag"/>
    <x v="0"/>
    <d v="2016-02-16T00:00:00"/>
    <x v="56"/>
    <n v="21.824000000000002"/>
    <n v="0.78577857785778593"/>
    <n v="0.08"/>
    <n v="1.7459200000000001"/>
    <n v="23.569920000000003"/>
    <x v="39"/>
    <n v="282.83904000000007"/>
    <n v="6.0000000000000005E-2"/>
    <n v="16.970342400000007"/>
    <x v="46"/>
    <n v="270.01869760000005"/>
    <n v="1.7459200000000017"/>
  </r>
  <r>
    <x v="775"/>
    <x v="545"/>
    <n v="2016"/>
    <s v="NICHOLAS ORTIZ"/>
    <s v="856 Poplar St. Hogansburg, East Tremont,  NY 13655"/>
    <s v="New York"/>
    <x v="1"/>
    <x v="2"/>
    <x v="12"/>
    <x v="2"/>
    <x v="1"/>
    <s v="Small Box"/>
    <x v="0"/>
    <d v="2016-02-18T00:00:00"/>
    <x v="94"/>
    <n v="105.589"/>
    <n v="1.3253391472868212"/>
    <n v="0.08"/>
    <n v="8.44712"/>
    <n v="114.03612000000001"/>
    <x v="34"/>
    <n v="1824.5779200000002"/>
    <n v="0.05"/>
    <n v="91.22889600000002"/>
    <x v="72"/>
    <n v="1742.3890240000001"/>
    <n v="8.4471200000000124"/>
  </r>
  <r>
    <x v="776"/>
    <x v="545"/>
    <n v="2016"/>
    <s v="ELMER COLEMAN"/>
    <s v="2 Rockwell Court New York, Williamsbridge,  NY 10269"/>
    <s v="New York"/>
    <x v="1"/>
    <x v="0"/>
    <x v="3"/>
    <x v="3"/>
    <x v="0"/>
    <s v="Small Box"/>
    <x v="0"/>
    <d v="2016-02-25T00:00:00"/>
    <x v="7"/>
    <n v="179.22300000000001"/>
    <n v="0.63929972834289162"/>
    <n v="0.08"/>
    <n v="14.337840000000002"/>
    <n v="193.56084000000001"/>
    <x v="15"/>
    <n v="4645.4601600000005"/>
    <n v="0.08"/>
    <n v="371.63681280000003"/>
    <x v="7"/>
    <n v="4293.8633472000001"/>
    <n v="14.33784"/>
  </r>
  <r>
    <x v="777"/>
    <x v="546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99"/>
    <n v="10.835000000000001"/>
    <n v="0.88697318007662851"/>
    <n v="0.08"/>
    <n v="0.86680000000000013"/>
    <n v="11.701800000000002"/>
    <x v="9"/>
    <n v="585.09000000000015"/>
    <n v="9.9999999999999992E-2"/>
    <n v="58.509000000000007"/>
    <x v="76"/>
    <n v="531.45100000000014"/>
    <n v="0.86680000000000135"/>
  </r>
  <r>
    <x v="778"/>
    <x v="546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50"/>
    <n v="3.234"/>
    <n v="0.6704545454545453"/>
    <n v="0.08"/>
    <n v="0.25872000000000001"/>
    <n v="3.4927200000000003"/>
    <x v="11"/>
    <n v="69.854399999999998"/>
    <n v="0.02"/>
    <n v="1.3970879999999999"/>
    <x v="78"/>
    <n v="69.317312000000001"/>
    <n v="0.25872000000000028"/>
  </r>
  <r>
    <x v="779"/>
    <x v="547"/>
    <n v="2016"/>
    <s v="GABRIEL WAGNER"/>
    <s v="9012 Edgefield St. Unionville, University Heights,  NY 10988"/>
    <s v="New York"/>
    <x v="1"/>
    <x v="2"/>
    <x v="2"/>
    <x v="0"/>
    <x v="2"/>
    <s v="Small Pack"/>
    <x v="0"/>
    <d v="2016-02-19T00:00:00"/>
    <x v="17"/>
    <n v="13.442000000000002"/>
    <n v="1.2218181818181819"/>
    <n v="0.08"/>
    <n v="1.0753600000000001"/>
    <n v="14.517360000000004"/>
    <x v="39"/>
    <n v="174.20832000000004"/>
    <n v="0.11"/>
    <n v="19.162915200000004"/>
    <x v="16"/>
    <n v="157.94540480000003"/>
    <n v="1.0753600000000016"/>
  </r>
  <r>
    <x v="780"/>
    <x v="547"/>
    <n v="2016"/>
    <s v="FRANKLIN FOSTER"/>
    <s v="41 Edgemont Street Fonda, Fieldston,  NY 12068"/>
    <s v="New York"/>
    <x v="1"/>
    <x v="1"/>
    <x v="3"/>
    <x v="0"/>
    <x v="0"/>
    <s v="Small Pack"/>
    <x v="1"/>
    <d v="2016-02-21T00:00:00"/>
    <x v="114"/>
    <n v="11.253000000000002"/>
    <n v="1.4415274463007159"/>
    <n v="0.08"/>
    <n v="0.90024000000000015"/>
    <n v="12.153240000000002"/>
    <x v="23"/>
    <n v="255.21804000000003"/>
    <n v="0.09"/>
    <n v="22.969623600000002"/>
    <x v="90"/>
    <n v="236.97841640000001"/>
    <n v="0.90024000000000015"/>
  </r>
  <r>
    <x v="781"/>
    <x v="547"/>
    <n v="2016"/>
    <s v="HARVEY ALVAREZ"/>
    <s v="7584 Lake Dr. Muddy, Avalon Park,  IL 62965"/>
    <s v="Chicago"/>
    <x v="0"/>
    <x v="2"/>
    <x v="1"/>
    <x v="0"/>
    <x v="0"/>
    <s v="Wrap Bag"/>
    <x v="0"/>
    <d v="2016-02-21T00:00:00"/>
    <x v="53"/>
    <n v="5.2359999999999998"/>
    <n v="0.64137931034482754"/>
    <n v="0.08"/>
    <n v="0.41887999999999997"/>
    <n v="5.6548800000000004"/>
    <x v="7"/>
    <n v="197.92080000000001"/>
    <n v="6.9999999999999993E-2"/>
    <n v="13.854455999999999"/>
    <x v="43"/>
    <n v="184.99634400000002"/>
    <n v="0.41888000000000059"/>
  </r>
  <r>
    <x v="782"/>
    <x v="548"/>
    <n v="2016"/>
    <s v="EDWARD DAVIS"/>
    <s v="8093 Depot Drive White Plains, Eastchester,  NY 10602"/>
    <s v="New York"/>
    <x v="1"/>
    <x v="3"/>
    <x v="11"/>
    <x v="4"/>
    <x v="0"/>
    <s v="Small Box"/>
    <x v="0"/>
    <d v="2016-02-22T00:00:00"/>
    <x v="96"/>
    <n v="8.0300000000000011"/>
    <n v="0.61147902869757176"/>
    <n v="0.08"/>
    <n v="0.64240000000000008"/>
    <n v="8.6724000000000014"/>
    <x v="21"/>
    <n v="329.55120000000005"/>
    <n v="0.11"/>
    <n v="36.250632000000003"/>
    <x v="74"/>
    <n v="301.07056800000004"/>
    <n v="0.6424000000000003"/>
  </r>
  <r>
    <x v="783"/>
    <x v="548"/>
    <n v="2016"/>
    <s v="DUSTIN RICHARDSON"/>
    <s v="44 Church St. Westhampton Beach, Marble Hill,  NY 11978"/>
    <s v="New York"/>
    <x v="1"/>
    <x v="1"/>
    <x v="3"/>
    <x v="3"/>
    <x v="0"/>
    <s v="Wrap Bag"/>
    <x v="0"/>
    <d v="2016-02-26T00:00:00"/>
    <x v="109"/>
    <n v="4.3780000000000001"/>
    <n v="0.53667953667953661"/>
    <n v="0.08"/>
    <n v="0.35024"/>
    <n v="4.7282400000000004"/>
    <x v="35"/>
    <n v="61.467120000000008"/>
    <n v="0.02"/>
    <n v="1.2293424000000002"/>
    <x v="87"/>
    <n v="63.257777600000011"/>
    <n v="0.35024000000000033"/>
  </r>
  <r>
    <x v="784"/>
    <x v="549"/>
    <n v="2016"/>
    <s v="DARRELL HUNTER"/>
    <s v="320 Innovation St. Bradley, Hermosa,  IL 60915"/>
    <s v="Chicago"/>
    <x v="0"/>
    <x v="0"/>
    <x v="0"/>
    <x v="4"/>
    <x v="0"/>
    <s v="Wrap Bag"/>
    <x v="0"/>
    <d v="2016-02-23T00:00:00"/>
    <x v="54"/>
    <n v="2.8820000000000006"/>
    <n v="0.63750000000000007"/>
    <n v="0.08"/>
    <n v="0.23056000000000004"/>
    <n v="3.1125600000000007"/>
    <x v="9"/>
    <n v="155.62800000000004"/>
    <n v="0.11"/>
    <n v="17.119080000000004"/>
    <x v="44"/>
    <n v="139.35892000000004"/>
    <n v="0.2305600000000001"/>
  </r>
  <r>
    <x v="785"/>
    <x v="550"/>
    <n v="2016"/>
    <s v="STANLEY ROBERTSON"/>
    <s v="264 W. Rock Maple Street Glen Ellyn, Dunning,  IL 60137"/>
    <s v="Chicago"/>
    <x v="0"/>
    <x v="1"/>
    <x v="0"/>
    <x v="1"/>
    <x v="1"/>
    <s v="Small Box"/>
    <x v="0"/>
    <d v="2016-02-27T00:00:00"/>
    <x v="124"/>
    <n v="32.989000000000004"/>
    <n v="1.0401360544217688"/>
    <n v="0.08"/>
    <n v="2.6391200000000006"/>
    <n v="35.62812000000001"/>
    <x v="35"/>
    <n v="463.16556000000014"/>
    <n v="0.09"/>
    <n v="41.684900400000011"/>
    <x v="18"/>
    <n v="427.03065960000015"/>
    <n v="2.6391200000000055"/>
  </r>
  <r>
    <x v="786"/>
    <x v="551"/>
    <n v="2016"/>
    <s v="ZACHARY KENNEDY"/>
    <s v="350 Knight St. Savannah, Morris Heights,  NY 13146"/>
    <s v="New York"/>
    <x v="1"/>
    <x v="3"/>
    <x v="3"/>
    <x v="4"/>
    <x v="1"/>
    <s v="Jumbo Drum"/>
    <x v="2"/>
    <d v="2016-02-28T00:00:00"/>
    <x v="69"/>
    <n v="494.98900000000003"/>
    <n v="0.61292519445141413"/>
    <n v="0.08"/>
    <n v="39.599120000000006"/>
    <n v="534.58812000000012"/>
    <x v="14"/>
    <n v="21383.524800000007"/>
    <n v="0.02"/>
    <n v="427.67049600000013"/>
    <x v="56"/>
    <n v="21004.904304000007"/>
    <n v="39.599120000000084"/>
  </r>
  <r>
    <x v="787"/>
    <x v="552"/>
    <n v="2016"/>
    <s v="ROLAND WILLIAMS"/>
    <s v="875 Church St. Bainbridge, Norwood,  NY 13733"/>
    <s v="New York"/>
    <x v="1"/>
    <x v="3"/>
    <x v="8"/>
    <x v="2"/>
    <x v="0"/>
    <s v="Small Box"/>
    <x v="0"/>
    <d v="2016-02-29T00:00:00"/>
    <x v="116"/>
    <n v="38.984000000000002"/>
    <n v="0.61310878470641783"/>
    <n v="0.08"/>
    <n v="3.1187200000000002"/>
    <n v="42.102720000000005"/>
    <x v="9"/>
    <n v="2105.1360000000004"/>
    <n v="0.09"/>
    <n v="189.46224000000004"/>
    <x v="91"/>
    <n v="1920.6437600000004"/>
    <n v="3.1187200000000033"/>
  </r>
  <r>
    <x v="788"/>
    <x v="553"/>
    <n v="2016"/>
    <s v="CLYDE ROSE"/>
    <s v="8990 Wharf Rd. Johnstown, High  Bridge,  NY 12095"/>
    <s v="New York"/>
    <x v="1"/>
    <x v="2"/>
    <x v="5"/>
    <x v="3"/>
    <x v="0"/>
    <s v="Wrap Bag"/>
    <x v="0"/>
    <d v="2016-03-09T00:00:00"/>
    <x v="58"/>
    <n v="6.4240000000000004"/>
    <n v="0.95973154362416113"/>
    <n v="0.08"/>
    <n v="0.51392000000000004"/>
    <n v="6.937920000000001"/>
    <x v="23"/>
    <n v="145.69632000000001"/>
    <n v="0.02"/>
    <n v="2.9139264000000002"/>
    <x v="48"/>
    <n v="143.6623936"/>
    <n v="0.5139200000000006"/>
  </r>
  <r>
    <x v="789"/>
    <x v="554"/>
    <n v="2016"/>
    <s v="JIMMY HARRIS"/>
    <s v="7553 Sycamore St. New York, Port Morris,  NY 10168"/>
    <s v="New York"/>
    <x v="1"/>
    <x v="3"/>
    <x v="5"/>
    <x v="2"/>
    <x v="0"/>
    <s v="Small Box"/>
    <x v="0"/>
    <d v="2016-03-05T00:00:00"/>
    <x v="8"/>
    <n v="99.528000000000006"/>
    <n v="0.66660526800515751"/>
    <n v="0.08"/>
    <n v="7.9622400000000004"/>
    <n v="107.49024000000001"/>
    <x v="13"/>
    <n v="1934.8243200000002"/>
    <n v="0.01"/>
    <n v="19.348243200000002"/>
    <x v="7"/>
    <n v="1935.5160768000001"/>
    <n v="7.9622400000000084"/>
  </r>
  <r>
    <x v="790"/>
    <x v="555"/>
    <n v="2016"/>
    <s v="TOM GRIFFIN"/>
    <s v="700 Campfire Ave. Ellicottville, Mott Haven,  NY 14731"/>
    <s v="New York"/>
    <x v="1"/>
    <x v="0"/>
    <x v="10"/>
    <x v="3"/>
    <x v="0"/>
    <s v="Wrap Bag"/>
    <x v="0"/>
    <d v="2016-03-14T00:00:00"/>
    <x v="84"/>
    <n v="1.7600000000000002"/>
    <n v="0.72043010752688175"/>
    <n v="0.08"/>
    <n v="0.14080000000000001"/>
    <n v="1.9008000000000003"/>
    <x v="47"/>
    <n v="85.536000000000016"/>
    <n v="0.02"/>
    <n v="1.7107200000000002"/>
    <x v="81"/>
    <n v="85.165280000000024"/>
    <n v="0.14080000000000004"/>
  </r>
  <r>
    <x v="791"/>
    <x v="556"/>
    <n v="2016"/>
    <s v="LLOYD LEWIS"/>
    <s v="9067 Circle Court Massena, East Tremont,  NY 13662"/>
    <s v="New York"/>
    <x v="1"/>
    <x v="3"/>
    <x v="7"/>
    <x v="3"/>
    <x v="1"/>
    <s v="Small Box"/>
    <x v="0"/>
    <d v="2016-03-16T00:00:00"/>
    <x v="94"/>
    <n v="105.589"/>
    <n v="1.3253391472868212"/>
    <n v="0.08"/>
    <n v="8.44712"/>
    <n v="114.03612000000001"/>
    <x v="48"/>
    <n v="4789.5170400000006"/>
    <n v="6.0000000000000005E-2"/>
    <n v="287.37102240000007"/>
    <x v="72"/>
    <n v="4511.1860176000009"/>
    <n v="8.4471200000000124"/>
  </r>
  <r>
    <x v="792"/>
    <x v="556"/>
    <n v="2016"/>
    <s v="JEROME WHITE"/>
    <s v="7 Bay Meadows Street Dundee, Woodlawn,  NY 14837"/>
    <s v="New York"/>
    <x v="1"/>
    <x v="1"/>
    <x v="13"/>
    <x v="4"/>
    <x v="0"/>
    <s v="Small Box"/>
    <x v="1"/>
    <d v="2016-03-12T00:00:00"/>
    <x v="133"/>
    <n v="6.8530000000000006"/>
    <n v="0.5614035087719299"/>
    <n v="0.08"/>
    <n v="0.54824000000000006"/>
    <n v="7.4012400000000014"/>
    <x v="7"/>
    <n v="259.04340000000002"/>
    <n v="0.09"/>
    <n v="23.313905999999999"/>
    <x v="108"/>
    <n v="242.74949400000003"/>
    <n v="0.54824000000000073"/>
  </r>
  <r>
    <x v="793"/>
    <x v="557"/>
    <n v="2016"/>
    <s v="BRETT PARKER"/>
    <s v="7333 Catherine Dr. Southampton, Woodlawn,  NY 11968"/>
    <s v="New York"/>
    <x v="1"/>
    <x v="0"/>
    <x v="3"/>
    <x v="2"/>
    <x v="0"/>
    <s v="Small Pack"/>
    <x v="0"/>
    <d v="2016-03-13T00:00:00"/>
    <x v="98"/>
    <n v="45.067"/>
    <n v="1.4386904761904757"/>
    <n v="0.08"/>
    <n v="3.6053600000000001"/>
    <n v="48.672360000000005"/>
    <x v="34"/>
    <n v="778.75776000000008"/>
    <n v="0.01"/>
    <n v="7.7875776000000005"/>
    <x v="72"/>
    <n v="780.01018240000008"/>
    <n v="3.6053600000000046"/>
  </r>
  <r>
    <x v="794"/>
    <x v="558"/>
    <n v="2016"/>
    <s v="HOWARD FOX"/>
    <s v="122 Franklin Road Rockford, Ashburn,  IL 61126"/>
    <s v="Chicago"/>
    <x v="0"/>
    <x v="1"/>
    <x v="0"/>
    <x v="2"/>
    <x v="1"/>
    <s v="Small Box"/>
    <x v="0"/>
    <d v="2016-03-15T00:00:00"/>
    <x v="25"/>
    <n v="21.978000000000002"/>
    <n v="2.126760563380282"/>
    <n v="0.08"/>
    <n v="1.7582400000000002"/>
    <n v="23.736240000000002"/>
    <x v="27"/>
    <n v="973.1858400000001"/>
    <n v="6.0000000000000005E-2"/>
    <n v="58.391150400000008"/>
    <x v="24"/>
    <n v="918.84468960000004"/>
    <n v="1.7582400000000007"/>
  </r>
  <r>
    <x v="795"/>
    <x v="559"/>
    <n v="2016"/>
    <s v="HOWARD ROGERS"/>
    <s v="98 2nd Street Clinton, Williamsbridge,  NY 13323"/>
    <s v="New York"/>
    <x v="1"/>
    <x v="3"/>
    <x v="10"/>
    <x v="2"/>
    <x v="0"/>
    <s v="Small Box"/>
    <x v="0"/>
    <d v="2016-03-18T00:00:00"/>
    <x v="92"/>
    <n v="38.236000000000004"/>
    <n v="1.3250836120401339"/>
    <n v="0.08"/>
    <n v="3.0588800000000003"/>
    <n v="41.294880000000006"/>
    <x v="26"/>
    <n v="1197.5515200000002"/>
    <n v="0.11"/>
    <n v="131.73066720000003"/>
    <x v="71"/>
    <n v="1074.0908528000002"/>
    <n v="3.058880000000002"/>
  </r>
  <r>
    <x v="796"/>
    <x v="560"/>
    <n v="2016"/>
    <s v="RUBEN DANIELS"/>
    <s v="342 Pennsylvania Road Bloomington, Melrose,  NY 12411"/>
    <s v="New York"/>
    <x v="1"/>
    <x v="0"/>
    <x v="7"/>
    <x v="2"/>
    <x v="0"/>
    <s v="Wrap Bag"/>
    <x v="0"/>
    <d v="2016-03-17T00:00:00"/>
    <x v="20"/>
    <n v="2.0680000000000001"/>
    <n v="1"/>
    <n v="0.08"/>
    <n v="0.16544"/>
    <n v="2.2334400000000003"/>
    <x v="21"/>
    <n v="84.870720000000006"/>
    <n v="0.05"/>
    <n v="4.2435360000000006"/>
    <x v="105"/>
    <n v="81.467184000000003"/>
    <n v="0.16544000000000025"/>
  </r>
  <r>
    <x v="797"/>
    <x v="560"/>
    <n v="2016"/>
    <s v="TONY COLLINS"/>
    <s v="9 Jewel Drive Highland Falls, Mott Haven,  NY 10928"/>
    <s v="New York"/>
    <x v="1"/>
    <x v="1"/>
    <x v="5"/>
    <x v="3"/>
    <x v="0"/>
    <s v="Wrap Bag"/>
    <x v="0"/>
    <d v="2016-03-22T00:00:00"/>
    <x v="84"/>
    <n v="1.7600000000000002"/>
    <n v="0.72043010752688175"/>
    <n v="0.08"/>
    <n v="0.14080000000000001"/>
    <n v="1.9008000000000003"/>
    <x v="48"/>
    <n v="79.833600000000018"/>
    <n v="0.02"/>
    <n v="1.5966720000000003"/>
    <x v="81"/>
    <n v="79.576928000000024"/>
    <n v="0.14080000000000004"/>
  </r>
  <r>
    <x v="798"/>
    <x v="561"/>
    <n v="2016"/>
    <s v="RODNEY WILSON"/>
    <s v="7867 Quarry Lane Woodstock, Fieldston,  NY 12498"/>
    <s v="New York"/>
    <x v="1"/>
    <x v="0"/>
    <x v="5"/>
    <x v="3"/>
    <x v="0"/>
    <s v="Small Box"/>
    <x v="0"/>
    <d v="2016-03-23T00:00:00"/>
    <x v="45"/>
    <n v="21.978000000000002"/>
    <n v="0.61259079903147695"/>
    <n v="0.08"/>
    <n v="1.7582400000000002"/>
    <n v="23.736240000000002"/>
    <x v="5"/>
    <n v="1163.0757600000002"/>
    <n v="0.01"/>
    <n v="11.630757600000003"/>
    <x v="36"/>
    <n v="1157.2650024000002"/>
    <n v="1.7582400000000007"/>
  </r>
  <r>
    <x v="799"/>
    <x v="562"/>
    <n v="2016"/>
    <s v="CORY HOWARD"/>
    <s v="910 Meadowbrook Drive New York, Norwood,  NY 10020"/>
    <s v="New York"/>
    <x v="1"/>
    <x v="1"/>
    <x v="12"/>
    <x v="1"/>
    <x v="0"/>
    <s v="Wrap Bag"/>
    <x v="0"/>
    <d v="2016-03-25T00:00:00"/>
    <x v="68"/>
    <n v="1.3860000000000001"/>
    <n v="4.25"/>
    <n v="0.08"/>
    <n v="0.11088000000000001"/>
    <n v="1.4968800000000002"/>
    <x v="5"/>
    <n v="73.347120000000004"/>
    <n v="0.08"/>
    <n v="5.8677696000000008"/>
    <x v="4"/>
    <n v="68.229350400000001"/>
    <n v="0.11088000000000009"/>
  </r>
  <r>
    <x v="800"/>
    <x v="562"/>
    <n v="2016"/>
    <s v="HAROLD HUNTER"/>
    <s v="544 Lincoln Drive Staunton, Edgewater,  IL 62088"/>
    <s v="Chicago"/>
    <x v="0"/>
    <x v="3"/>
    <x v="0"/>
    <x v="2"/>
    <x v="1"/>
    <s v="Small Pack"/>
    <x v="1"/>
    <d v="2016-03-23T00:00:00"/>
    <x v="61"/>
    <n v="8.9320000000000004"/>
    <n v="3.3422459893048124"/>
    <n v="0.08"/>
    <n v="0.71456000000000008"/>
    <n v="9.6465600000000009"/>
    <x v="18"/>
    <n v="376.21584000000001"/>
    <n v="0.02"/>
    <n v="7.5243168000000002"/>
    <x v="27"/>
    <n v="371.5715232"/>
    <n v="0.71456000000000053"/>
  </r>
  <r>
    <x v="801"/>
    <x v="563"/>
    <n v="2016"/>
    <s v="JEROME WHITE"/>
    <s v="7 Bay Meadows Street Dundee, Woodlawn,  NY 14837"/>
    <s v="New York"/>
    <x v="1"/>
    <x v="1"/>
    <x v="13"/>
    <x v="3"/>
    <x v="0"/>
    <s v="Small Box"/>
    <x v="0"/>
    <d v="2016-03-28T00:00:00"/>
    <x v="77"/>
    <n v="3.1680000000000001"/>
    <n v="0.56521739130434756"/>
    <n v="0.08"/>
    <n v="0.25344"/>
    <n v="3.4214400000000005"/>
    <x v="11"/>
    <n v="68.42880000000001"/>
    <n v="0.03"/>
    <n v="2.052864"/>
    <x v="99"/>
    <n v="71.755936000000005"/>
    <n v="0.25344000000000033"/>
  </r>
  <r>
    <x v="802"/>
    <x v="563"/>
    <n v="2016"/>
    <s v="STANLEY ALVARADO"/>
    <s v="7882 Greystone Ave. West Chicago, Auburn Gresham,  IL 60186"/>
    <s v="Chicago"/>
    <x v="0"/>
    <x v="0"/>
    <x v="0"/>
    <x v="0"/>
    <x v="0"/>
    <s v="Wrap Bag"/>
    <x v="0"/>
    <d v="2016-03-23T00:00:00"/>
    <x v="37"/>
    <n v="7.7880000000000011"/>
    <n v="0.88800000000000023"/>
    <n v="0.08"/>
    <n v="0.62304000000000015"/>
    <n v="8.4110400000000016"/>
    <x v="13"/>
    <n v="151.39872000000003"/>
    <n v="0.03"/>
    <n v="4.5419616000000005"/>
    <x v="33"/>
    <n v="149.25675840000002"/>
    <n v="0.62304000000000048"/>
  </r>
  <r>
    <x v="803"/>
    <x v="564"/>
    <n v="2016"/>
    <s v="CHARLES KIM"/>
    <s v="55 S. Flint St. Selkirk, Fieldston,  NY 12158"/>
    <s v="New York"/>
    <x v="1"/>
    <x v="1"/>
    <x v="2"/>
    <x v="4"/>
    <x v="0"/>
    <s v="Wrap Bag"/>
    <x v="0"/>
    <d v="2016-03-27T00:00:00"/>
    <x v="53"/>
    <n v="5.2359999999999998"/>
    <n v="0.64137931034482754"/>
    <n v="0.08"/>
    <n v="0.41887999999999997"/>
    <n v="5.6548800000000004"/>
    <x v="43"/>
    <n v="141.37200000000001"/>
    <n v="6.0000000000000005E-2"/>
    <n v="8.4823200000000014"/>
    <x v="43"/>
    <n v="133.81968000000001"/>
    <n v="0.41888000000000059"/>
  </r>
  <r>
    <x v="804"/>
    <x v="565"/>
    <n v="2016"/>
    <s v="CHAD BAKER"/>
    <s v="8929 Innovation Street Galesburg, Ashburn,  IL 61402"/>
    <s v="Chicago"/>
    <x v="0"/>
    <x v="1"/>
    <x v="1"/>
    <x v="2"/>
    <x v="1"/>
    <s v="Medium Box"/>
    <x v="0"/>
    <d v="2016-03-27T00:00:00"/>
    <x v="22"/>
    <n v="23.088999999999999"/>
    <n v="1.3798185941043077"/>
    <n v="0.08"/>
    <n v="1.8471199999999999"/>
    <n v="24.936119999999999"/>
    <x v="30"/>
    <n v="99.744479999999996"/>
    <n v="0.08"/>
    <n v="7.9795584000000002"/>
    <x v="21"/>
    <n v="96.624921599999993"/>
    <n v="1.8471200000000003"/>
  </r>
  <r>
    <x v="805"/>
    <x v="566"/>
    <n v="2016"/>
    <s v="LEO WALKER"/>
    <s v="380 S. Glenwood Avenue Benld, Auburn Gresham,  IL 62009"/>
    <s v="Chicago"/>
    <x v="0"/>
    <x v="1"/>
    <x v="1"/>
    <x v="4"/>
    <x v="0"/>
    <s v="Wrap Bag"/>
    <x v="0"/>
    <d v="2016-03-30T00:00:00"/>
    <x v="106"/>
    <n v="4.1580000000000004"/>
    <n v="0.63636363636363624"/>
    <n v="0.08"/>
    <n v="0.33264000000000005"/>
    <n v="4.4906400000000009"/>
    <x v="45"/>
    <n v="134.71920000000003"/>
    <n v="0.01"/>
    <n v="1.3471920000000004"/>
    <x v="85"/>
    <n v="134.13200800000001"/>
    <n v="0.33264000000000049"/>
  </r>
  <r>
    <x v="806"/>
    <x v="567"/>
    <n v="2016"/>
    <s v="JASON MCDONALD"/>
    <s v="835C N. Trout Rd. Livingston, Riverdale,  NY 12541"/>
    <s v="New York"/>
    <x v="1"/>
    <x v="1"/>
    <x v="5"/>
    <x v="3"/>
    <x v="0"/>
    <s v="Small Pack"/>
    <x v="0"/>
    <d v="2016-04-02T00:00:00"/>
    <x v="91"/>
    <n v="6.2480000000000002"/>
    <n v="1.272"/>
    <n v="0.08"/>
    <n v="0.49984000000000001"/>
    <n v="6.7478400000000009"/>
    <x v="33"/>
    <n v="317.14848000000006"/>
    <n v="0.02"/>
    <n v="6.3429696000000018"/>
    <x v="70"/>
    <n v="314.45551040000004"/>
    <n v="0.49984000000000073"/>
  </r>
  <r>
    <x v="807"/>
    <x v="567"/>
    <n v="2016"/>
    <s v="MARVIN SILVA"/>
    <s v="8881 Tarkiln Hill St. Syracuse, University Heights,  NY 13209"/>
    <s v="New York"/>
    <x v="1"/>
    <x v="3"/>
    <x v="5"/>
    <x v="1"/>
    <x v="0"/>
    <s v="Small Box"/>
    <x v="0"/>
    <d v="2016-04-02T00:00:00"/>
    <x v="24"/>
    <n v="2.871"/>
    <n v="0.64150943396226379"/>
    <n v="0.08"/>
    <n v="0.22968"/>
    <n v="3.1006800000000001"/>
    <x v="8"/>
    <n v="31.006800000000002"/>
    <n v="0.03"/>
    <n v="0.93020400000000003"/>
    <x v="23"/>
    <n v="30.626596000000003"/>
    <n v="0.22968000000000011"/>
  </r>
  <r>
    <x v="808"/>
    <x v="568"/>
    <n v="2016"/>
    <s v="JONATHAN WASHINGTON"/>
    <s v="454 Devonshire Road Jewett, Edgewater,  IL 62436"/>
    <s v="Chicago"/>
    <x v="0"/>
    <x v="2"/>
    <x v="12"/>
    <x v="0"/>
    <x v="1"/>
    <s v="Large Box"/>
    <x v="0"/>
    <d v="2016-04-02T00:00:00"/>
    <x v="82"/>
    <n v="494.98900000000003"/>
    <n v="1.0832870370370369"/>
    <n v="0.08"/>
    <n v="39.599120000000006"/>
    <n v="534.58812000000012"/>
    <x v="40"/>
    <n v="27263.994120000007"/>
    <n v="6.9999999999999993E-2"/>
    <n v="1908.4795884000002"/>
    <x v="65"/>
    <n v="25380.054531600006"/>
    <n v="39.599120000000084"/>
  </r>
  <r>
    <x v="809"/>
    <x v="568"/>
    <n v="2016"/>
    <s v="CLARENCE SANCHEZ"/>
    <s v="441 Honor Rd. Margaretville, High  Bridge,  NY 12455"/>
    <s v="New York"/>
    <x v="1"/>
    <x v="0"/>
    <x v="6"/>
    <x v="3"/>
    <x v="1"/>
    <s v="Jumbo Drum"/>
    <x v="2"/>
    <d v="2016-04-08T00:00:00"/>
    <x v="3"/>
    <n v="133.06700000000001"/>
    <n v="0.61293333333333344"/>
    <n v="0.08"/>
    <n v="10.64536"/>
    <n v="143.71236000000002"/>
    <x v="1"/>
    <n v="6323.3438400000005"/>
    <n v="0.01"/>
    <n v="63.233438400000004"/>
    <x v="3"/>
    <n v="6286.4604016000012"/>
    <n v="10.645360000000011"/>
  </r>
  <r>
    <x v="810"/>
    <x v="569"/>
    <n v="2016"/>
    <s v="CRAIG SIMMONS"/>
    <s v="979 Essex Street Brier Hill, Baychester,  NY 13614"/>
    <s v="New York"/>
    <x v="1"/>
    <x v="1"/>
    <x v="2"/>
    <x v="1"/>
    <x v="0"/>
    <s v="Small Pack"/>
    <x v="0"/>
    <d v="2016-04-04T00:00:00"/>
    <x v="88"/>
    <n v="14.278000000000002"/>
    <n v="1.5009633911368019"/>
    <n v="0.08"/>
    <n v="1.1422400000000001"/>
    <n v="15.420240000000003"/>
    <x v="33"/>
    <n v="724.75128000000018"/>
    <n v="6.0000000000000005E-2"/>
    <n v="43.485076800000016"/>
    <x v="68"/>
    <n v="684.45620320000023"/>
    <n v="1.142240000000001"/>
  </r>
  <r>
    <x v="811"/>
    <x v="569"/>
    <n v="2016"/>
    <s v="JAMIE BENNETT"/>
    <s v="96 North Achorage Ave. Kingston, Riverdale,  IL 60145"/>
    <s v="Chicago"/>
    <x v="0"/>
    <x v="1"/>
    <x v="0"/>
    <x v="3"/>
    <x v="0"/>
    <s v="Small Box"/>
    <x v="0"/>
    <d v="2016-04-05T00:00:00"/>
    <x v="75"/>
    <n v="3.3880000000000003"/>
    <n v="0.58762886597938169"/>
    <n v="0.08"/>
    <n v="0.27104000000000006"/>
    <n v="3.6590400000000005"/>
    <x v="1"/>
    <n v="160.99776000000003"/>
    <n v="9.9999999999999992E-2"/>
    <n v="16.099776000000002"/>
    <x v="59"/>
    <n v="145.93798400000003"/>
    <n v="0.27104000000000017"/>
  </r>
  <r>
    <x v="812"/>
    <x v="570"/>
    <n v="2016"/>
    <s v="DARRELL WOOD"/>
    <s v="676 Orange St. Yorkville, Riverdale,  NY 13495"/>
    <s v="New York"/>
    <x v="1"/>
    <x v="1"/>
    <x v="7"/>
    <x v="4"/>
    <x v="0"/>
    <s v="Small Pack"/>
    <x v="0"/>
    <d v="2016-04-05T00:00:00"/>
    <x v="20"/>
    <n v="2.2880000000000003"/>
    <n v="1.2127659574468086"/>
    <n v="0.08"/>
    <n v="0.18304000000000004"/>
    <n v="2.4710400000000003"/>
    <x v="30"/>
    <n v="9.8841600000000014"/>
    <n v="0.02"/>
    <n v="0.19768320000000003"/>
    <x v="19"/>
    <n v="12.296476800000001"/>
    <n v="0.18304000000000009"/>
  </r>
  <r>
    <x v="813"/>
    <x v="571"/>
    <n v="2016"/>
    <s v="MIKE JIMENEZ"/>
    <s v="8911 Gainsway Court Albany, Marble Hill,  NY 12203"/>
    <s v="New York"/>
    <x v="1"/>
    <x v="1"/>
    <x v="7"/>
    <x v="3"/>
    <x v="0"/>
    <s v="Small Box"/>
    <x v="0"/>
    <d v="2016-04-15T00:00:00"/>
    <x v="33"/>
    <n v="24.618000000000002"/>
    <n v="0.61239193083573473"/>
    <n v="0.08"/>
    <n v="1.9694400000000003"/>
    <n v="26.587440000000004"/>
    <x v="13"/>
    <n v="478.5739200000001"/>
    <n v="9.9999999999999992E-2"/>
    <n v="47.857392000000004"/>
    <x v="29"/>
    <n v="445.86652800000007"/>
    <n v="1.9694400000000023"/>
  </r>
  <r>
    <x v="814"/>
    <x v="572"/>
    <n v="2016"/>
    <s v="TERRY CUNNINGHAM"/>
    <s v="7806 Java St. Corbettsville, Co-op City,  NY 13749"/>
    <s v="New York"/>
    <x v="1"/>
    <x v="3"/>
    <x v="7"/>
    <x v="3"/>
    <x v="0"/>
    <s v="Wrap Bag"/>
    <x v="1"/>
    <d v="2016-04-08T00:00:00"/>
    <x v="68"/>
    <n v="1.3860000000000001"/>
    <n v="4.25"/>
    <n v="0.08"/>
    <n v="0.11088000000000001"/>
    <n v="1.4968800000000002"/>
    <x v="48"/>
    <n v="62.868960000000008"/>
    <n v="0.05"/>
    <n v="3.1434480000000007"/>
    <x v="4"/>
    <n v="60.475512000000009"/>
    <n v="0.11088000000000009"/>
  </r>
  <r>
    <x v="815"/>
    <x v="573"/>
    <n v="2016"/>
    <s v="BILLY FLORES"/>
    <s v="730 Blue Spring Street Barryville, City Island,  NY 12719"/>
    <s v="New York"/>
    <x v="1"/>
    <x v="2"/>
    <x v="5"/>
    <x v="3"/>
    <x v="0"/>
    <s v="Small Pack"/>
    <x v="0"/>
    <d v="2016-04-16T00:00:00"/>
    <x v="105"/>
    <n v="10.241000000000001"/>
    <n v="1.2707317073170736"/>
    <n v="0.08"/>
    <n v="0.81928000000000012"/>
    <n v="11.060280000000002"/>
    <x v="36"/>
    <n v="409.23036000000008"/>
    <n v="6.0000000000000005E-2"/>
    <n v="24.553821600000006"/>
    <x v="84"/>
    <n v="388.70653840000006"/>
    <n v="0.8192800000000009"/>
  </r>
  <r>
    <x v="816"/>
    <x v="574"/>
    <n v="2016"/>
    <s v="SHANE MEDINA"/>
    <s v="8265 San Pablo Dr. Wilmington, Woodlawn,  NY 12997"/>
    <s v="New York"/>
    <x v="1"/>
    <x v="0"/>
    <x v="5"/>
    <x v="4"/>
    <x v="0"/>
    <s v="Wrap Bag"/>
    <x v="0"/>
    <d v="2016-04-13T00:00:00"/>
    <x v="78"/>
    <n v="3.0579999999999998"/>
    <n v="0.81699346405228723"/>
    <n v="0.08"/>
    <n v="0.24464"/>
    <n v="3.3026400000000002"/>
    <x v="39"/>
    <n v="39.631680000000003"/>
    <n v="0.02"/>
    <n v="0.79263360000000005"/>
    <x v="61"/>
    <n v="40.229046400000001"/>
    <n v="0.24464000000000041"/>
  </r>
  <r>
    <x v="817"/>
    <x v="575"/>
    <n v="2016"/>
    <s v="JACOB ROSS"/>
    <s v="52 Brookside Street Union Springs, Mott Haven,  NY 13160"/>
    <s v="New York"/>
    <x v="1"/>
    <x v="1"/>
    <x v="12"/>
    <x v="4"/>
    <x v="0"/>
    <s v="Small Box"/>
    <x v="0"/>
    <d v="2016-04-18T00:00:00"/>
    <x v="133"/>
    <n v="6.8530000000000006"/>
    <n v="0.5614035087719299"/>
    <n v="0.08"/>
    <n v="0.54824000000000006"/>
    <n v="7.4012400000000014"/>
    <x v="44"/>
    <n v="170.22852000000003"/>
    <n v="6.0000000000000005E-2"/>
    <n v="10.213711200000002"/>
    <x v="108"/>
    <n v="167.03480880000004"/>
    <n v="0.54824000000000073"/>
  </r>
  <r>
    <x v="818"/>
    <x v="575"/>
    <n v="2016"/>
    <s v="LARRY DIAZ"/>
    <s v="82 Bloomfield Lane Locust Valley, East Tremont,  NY 11560"/>
    <s v="Chicago"/>
    <x v="0"/>
    <x v="1"/>
    <x v="1"/>
    <x v="1"/>
    <x v="0"/>
    <s v="Wrap Bag"/>
    <x v="0"/>
    <d v="2016-04-16T00:00:00"/>
    <x v="126"/>
    <n v="1.9910000000000003"/>
    <n v="0.96739130434782594"/>
    <n v="0.08"/>
    <n v="0.15928000000000003"/>
    <n v="2.1502800000000004"/>
    <x v="15"/>
    <n v="51.60672000000001"/>
    <n v="9.9999999999999992E-2"/>
    <n v="5.1606720000000008"/>
    <x v="101"/>
    <n v="48.056048000000011"/>
    <n v="0.15928000000000009"/>
  </r>
  <r>
    <x v="819"/>
    <x v="575"/>
    <n v="2016"/>
    <s v="ADRIAN LONG"/>
    <s v="489 Hind Drive Queensbury, Norwood,  NY 12804"/>
    <s v="New York"/>
    <x v="1"/>
    <x v="0"/>
    <x v="3"/>
    <x v="0"/>
    <x v="0"/>
    <s v="Wrap Bag"/>
    <x v="1"/>
    <d v="2016-04-17T00:00:00"/>
    <x v="1"/>
    <n v="4.6859999999999999"/>
    <n v="0.78242677824267748"/>
    <n v="0.08"/>
    <n v="0.37487999999999999"/>
    <n v="5.06088"/>
    <x v="31"/>
    <n v="182.19167999999999"/>
    <n v="0.04"/>
    <n v="7.2876671999999996"/>
    <x v="1"/>
    <n v="176.1540128"/>
    <n v="0.3748800000000001"/>
  </r>
  <r>
    <x v="820"/>
    <x v="576"/>
    <n v="2016"/>
    <s v="JON STONE"/>
    <s v="93 Stillwater St. Maunie, Dunning,  IL 62861"/>
    <s v="Chicago"/>
    <x v="0"/>
    <x v="1"/>
    <x v="1"/>
    <x v="1"/>
    <x v="1"/>
    <s v="Jumbo Drum"/>
    <x v="2"/>
    <d v="2016-04-20T00:00:00"/>
    <x v="69"/>
    <n v="494.98900000000003"/>
    <n v="0.61292519445141413"/>
    <n v="0.08"/>
    <n v="39.599120000000006"/>
    <n v="534.58812000000012"/>
    <x v="47"/>
    <n v="24056.465400000005"/>
    <n v="6.9999999999999993E-2"/>
    <n v="1683.9525780000001"/>
    <x v="56"/>
    <n v="22421.562822000004"/>
    <n v="39.599120000000084"/>
  </r>
  <r>
    <x v="821"/>
    <x v="577"/>
    <n v="2016"/>
    <s v="JESSIE HARRISON"/>
    <s v="8346 Mason Court Elmira, Wakefield,  NY 14902"/>
    <s v="New York"/>
    <x v="1"/>
    <x v="2"/>
    <x v="5"/>
    <x v="3"/>
    <x v="0"/>
    <s v="Wrap Bag"/>
    <x v="0"/>
    <d v="2016-04-24T00:00:00"/>
    <x v="119"/>
    <n v="2.145"/>
    <n v="0.85714285714285676"/>
    <n v="0.08"/>
    <n v="0.1716"/>
    <n v="2.3166000000000002"/>
    <x v="43"/>
    <n v="57.915000000000006"/>
    <n v="9.9999999999999992E-2"/>
    <n v="5.7915000000000001"/>
    <x v="34"/>
    <n v="53.803500000000007"/>
    <n v="0.1716000000000002"/>
  </r>
  <r>
    <x v="822"/>
    <x v="578"/>
    <n v="2016"/>
    <s v="GLEN BRADLEY"/>
    <s v="9097 Lafayette Court Keeseville, Riverdale,  NY 12944"/>
    <s v="New York"/>
    <x v="1"/>
    <x v="1"/>
    <x v="10"/>
    <x v="2"/>
    <x v="2"/>
    <s v="Large Box"/>
    <x v="0"/>
    <d v="2016-04-24T00:00:00"/>
    <x v="87"/>
    <n v="150.678"/>
    <n v="1.4391025641025639"/>
    <n v="0.08"/>
    <n v="12.05424"/>
    <n v="162.73224000000002"/>
    <x v="34"/>
    <n v="2603.7158400000003"/>
    <n v="0.01"/>
    <n v="26.037158400000003"/>
    <x v="65"/>
    <n v="2602.2186816000003"/>
    <n v="12.054240000000021"/>
  </r>
  <r>
    <x v="823"/>
    <x v="578"/>
    <n v="2016"/>
    <s v="GLEN BRADLEY"/>
    <s v="9097 Lafayette Court Keeseville, Riverdale,  NY 12944"/>
    <s v="New York"/>
    <x v="1"/>
    <x v="1"/>
    <x v="10"/>
    <x v="2"/>
    <x v="0"/>
    <s v="Wrap Bag"/>
    <x v="0"/>
    <d v="2016-04-25T00:00:00"/>
    <x v="84"/>
    <n v="1.6280000000000001"/>
    <n v="0.59139784946236551"/>
    <n v="0.08"/>
    <n v="0.13024000000000002"/>
    <n v="1.7582400000000002"/>
    <x v="4"/>
    <n v="8.7912000000000017"/>
    <n v="0.11"/>
    <n v="0.96703200000000022"/>
    <x v="4"/>
    <n v="8.5741680000000002"/>
    <n v="0.13024000000000013"/>
  </r>
  <r>
    <x v="824"/>
    <x v="579"/>
    <n v="2016"/>
    <s v="DERRICK RYAN"/>
    <s v="522 S. Beaver Ridge Road West Monroe, Woodlawn,  NY 13167"/>
    <s v="New York"/>
    <x v="1"/>
    <x v="1"/>
    <x v="7"/>
    <x v="4"/>
    <x v="0"/>
    <s v="Wrap Bag"/>
    <x v="0"/>
    <d v="2016-04-29T00:00:00"/>
    <x v="68"/>
    <n v="1.3860000000000001"/>
    <n v="4.25"/>
    <n v="0.08"/>
    <n v="0.11088000000000001"/>
    <n v="1.4968800000000002"/>
    <x v="35"/>
    <n v="19.459440000000004"/>
    <n v="0.01"/>
    <n v="0.19459440000000006"/>
    <x v="4"/>
    <n v="20.014845600000005"/>
    <n v="0.11088000000000009"/>
  </r>
  <r>
    <x v="825"/>
    <x v="579"/>
    <n v="2016"/>
    <s v="BRIAN HOWARD"/>
    <s v="9767 White Road Bloomington, Riverdale,  IL 61799"/>
    <s v="Chicago"/>
    <x v="0"/>
    <x v="0"/>
    <x v="0"/>
    <x v="4"/>
    <x v="0"/>
    <s v="Wrap Bag"/>
    <x v="0"/>
    <d v="2016-04-30T00:00:00"/>
    <x v="34"/>
    <n v="40.204999999999998"/>
    <n v="0.695269016697588"/>
    <n v="0.08"/>
    <n v="3.2164000000000001"/>
    <n v="43.421399999999998"/>
    <x v="3"/>
    <n v="825.00659999999993"/>
    <n v="9.9999999999999992E-2"/>
    <n v="82.500659999999982"/>
    <x v="30"/>
    <n v="756.44594000000006"/>
    <n v="3.2164000000000001"/>
  </r>
  <r>
    <x v="826"/>
    <x v="579"/>
    <n v="2016"/>
    <s v="GLEN STEWART"/>
    <s v="454 Devonshire Road Jewett, Edgewater,  IL 62436"/>
    <s v="Chicago"/>
    <x v="0"/>
    <x v="2"/>
    <x v="0"/>
    <x v="4"/>
    <x v="0"/>
    <s v="Wrap Bag"/>
    <x v="0"/>
    <d v="2016-04-29T00:00:00"/>
    <x v="18"/>
    <n v="3.278"/>
    <n v="0.63736263736263721"/>
    <n v="0.08"/>
    <n v="0.26224000000000003"/>
    <n v="3.5402400000000003"/>
    <x v="6"/>
    <n v="120.36816"/>
    <n v="0.02"/>
    <n v="2.4073632000000003"/>
    <x v="17"/>
    <n v="119.59079679999999"/>
    <n v="0.26224000000000025"/>
  </r>
  <r>
    <x v="827"/>
    <x v="580"/>
    <n v="2016"/>
    <s v="HENRY REED"/>
    <s v="8810 S. Harvard Ave. Rochester, Port Morris,  NY 14619"/>
    <s v="New York"/>
    <x v="1"/>
    <x v="0"/>
    <x v="5"/>
    <x v="0"/>
    <x v="0"/>
    <s v="Small Box"/>
    <x v="0"/>
    <d v="2016-05-01T00:00:00"/>
    <x v="86"/>
    <n v="3.8720000000000003"/>
    <n v="0.61467889908256856"/>
    <n v="0.08"/>
    <n v="0.30976000000000004"/>
    <n v="4.1817600000000006"/>
    <x v="6"/>
    <n v="142.17984000000001"/>
    <n v="0.08"/>
    <n v="11.374387200000001"/>
    <x v="67"/>
    <n v="137.68545280000001"/>
    <n v="0.30976000000000026"/>
  </r>
  <r>
    <x v="828"/>
    <x v="581"/>
    <n v="2016"/>
    <s v="SAMUEL PHILLIPS"/>
    <s v="651 Grace Street Hunt, Woodlawn,  NY 14846"/>
    <s v="New York"/>
    <x v="1"/>
    <x v="0"/>
    <x v="2"/>
    <x v="4"/>
    <x v="1"/>
    <s v="Small Box"/>
    <x v="0"/>
    <d v="2016-05-01T00:00:00"/>
    <x v="125"/>
    <n v="17.578000000000003"/>
    <n v="0.92298435619735253"/>
    <n v="0.08"/>
    <n v="1.4062400000000002"/>
    <n v="18.984240000000003"/>
    <x v="11"/>
    <n v="379.68480000000005"/>
    <n v="0.11"/>
    <n v="41.765328000000004"/>
    <x v="57"/>
    <n v="344.46947200000005"/>
    <n v="1.4062400000000004"/>
  </r>
  <r>
    <x v="829"/>
    <x v="581"/>
    <n v="2016"/>
    <s v="JESSIE WATSON"/>
    <s v="6 4th St. Ashland, Riverdale,  NY 12407"/>
    <s v="New York"/>
    <x v="1"/>
    <x v="2"/>
    <x v="6"/>
    <x v="2"/>
    <x v="0"/>
    <s v="Wrap Bag"/>
    <x v="0"/>
    <d v="2016-05-02T00:00:00"/>
    <x v="48"/>
    <n v="5.9729999999999999"/>
    <n v="0.56034482758620674"/>
    <n v="0.08"/>
    <n v="0.47783999999999999"/>
    <n v="6.4508400000000004"/>
    <x v="18"/>
    <n v="251.58276000000001"/>
    <n v="9.9999999999999992E-2"/>
    <n v="25.158275999999997"/>
    <x v="38"/>
    <n v="227.42448400000001"/>
    <n v="0.47784000000000049"/>
  </r>
  <r>
    <x v="830"/>
    <x v="582"/>
    <n v="2016"/>
    <s v="MARVIN MEYER"/>
    <s v="9696 West Storm Street Chicago, Riverdale,  IL 60673"/>
    <s v="Chicago"/>
    <x v="0"/>
    <x v="2"/>
    <x v="0"/>
    <x v="0"/>
    <x v="0"/>
    <s v="Small Box"/>
    <x v="0"/>
    <d v="2016-05-03T00:00:00"/>
    <x v="44"/>
    <n v="4.0590000000000002"/>
    <n v="0.64"/>
    <n v="0.08"/>
    <n v="0.32472000000000001"/>
    <n v="4.3837200000000003"/>
    <x v="49"/>
    <n v="210.41856000000001"/>
    <n v="0.05"/>
    <n v="10.520928000000001"/>
    <x v="35"/>
    <n v="202.44763200000003"/>
    <n v="0.32472000000000012"/>
  </r>
  <r>
    <x v="831"/>
    <x v="583"/>
    <n v="2016"/>
    <s v="GLENN PETERS"/>
    <s v="360 Bath Street Schoharie, Wakefield,  NY 12157"/>
    <s v="New York"/>
    <x v="1"/>
    <x v="2"/>
    <x v="11"/>
    <x v="4"/>
    <x v="0"/>
    <s v="Small Box"/>
    <x v="0"/>
    <d v="2016-05-08T00:00:00"/>
    <x v="77"/>
    <n v="3.1680000000000001"/>
    <n v="0.56521739130434756"/>
    <n v="0.08"/>
    <n v="0.25344"/>
    <n v="3.4214400000000005"/>
    <x v="33"/>
    <n v="160.80768000000003"/>
    <n v="0.03"/>
    <n v="4.8242304000000011"/>
    <x v="12"/>
    <n v="157.52344960000002"/>
    <n v="0.25344000000000033"/>
  </r>
  <r>
    <x v="832"/>
    <x v="583"/>
    <n v="2016"/>
    <s v="GLENN PETERS"/>
    <s v="360 Bath Street Schoharie, Wakefield,  NY 12157"/>
    <s v="New York"/>
    <x v="1"/>
    <x v="2"/>
    <x v="11"/>
    <x v="4"/>
    <x v="0"/>
    <s v="Small Box"/>
    <x v="0"/>
    <d v="2016-05-07T00:00:00"/>
    <x v="72"/>
    <n v="11.979000000000001"/>
    <n v="1.4417040358744393"/>
    <n v="0.08"/>
    <n v="0.95832000000000006"/>
    <n v="12.937320000000001"/>
    <x v="27"/>
    <n v="530.4301200000001"/>
    <n v="6.9999999999999993E-2"/>
    <n v="37.130108400000005"/>
    <x v="58"/>
    <n v="497.85001160000013"/>
    <n v="0.9583200000000005"/>
  </r>
  <r>
    <x v="833"/>
    <x v="584"/>
    <n v="2016"/>
    <s v="RON BAKER"/>
    <s v="35 Honor Drive Chicago, Dunning,  IL 60680"/>
    <s v="Chicago"/>
    <x v="0"/>
    <x v="0"/>
    <x v="0"/>
    <x v="0"/>
    <x v="2"/>
    <s v="Small Pack"/>
    <x v="0"/>
    <d v="2016-05-09T00:00:00"/>
    <x v="17"/>
    <n v="13.442000000000002"/>
    <n v="1.2218181818181819"/>
    <n v="0.08"/>
    <n v="1.0753600000000001"/>
    <n v="14.517360000000004"/>
    <x v="49"/>
    <n v="696.83328000000017"/>
    <n v="6.9999999999999993E-2"/>
    <n v="48.778329600000006"/>
    <x v="16"/>
    <n v="650.95495040000014"/>
    <n v="1.0753600000000016"/>
  </r>
  <r>
    <x v="834"/>
    <x v="584"/>
    <n v="2016"/>
    <s v="ADRIAN OWENS"/>
    <s v="8759 Oak Meadow Dr. West Frankfort, Archer Heights,  IL 62896"/>
    <s v="Chicago"/>
    <x v="0"/>
    <x v="2"/>
    <x v="1"/>
    <x v="4"/>
    <x v="0"/>
    <s v="Small Pack"/>
    <x v="0"/>
    <d v="2016-05-08T00:00:00"/>
    <x v="91"/>
    <n v="6.2480000000000002"/>
    <n v="1.272"/>
    <n v="0.08"/>
    <n v="0.49984000000000001"/>
    <n v="6.7478400000000009"/>
    <x v="41"/>
    <n v="182.19168000000002"/>
    <n v="0.11"/>
    <n v="20.041084800000004"/>
    <x v="70"/>
    <n v="165.80059520000003"/>
    <n v="0.49984000000000073"/>
  </r>
  <r>
    <x v="835"/>
    <x v="584"/>
    <n v="2016"/>
    <s v="RON BAKER"/>
    <s v="35 Honor Drive Chicago, Dunning,  IL 60680"/>
    <s v="Chicago"/>
    <x v="0"/>
    <x v="0"/>
    <x v="0"/>
    <x v="0"/>
    <x v="0"/>
    <s v="Small Box"/>
    <x v="0"/>
    <d v="2016-05-08T00:00:00"/>
    <x v="79"/>
    <n v="3.9380000000000006"/>
    <n v="0.58407079646017734"/>
    <n v="0.08"/>
    <n v="0.31504000000000004"/>
    <n v="4.2530400000000013"/>
    <x v="8"/>
    <n v="42.530400000000014"/>
    <n v="9.9999999999999992E-2"/>
    <n v="4.2530400000000013"/>
    <x v="62"/>
    <n v="43.797360000000012"/>
    <n v="0.31504000000000065"/>
  </r>
  <r>
    <x v="836"/>
    <x v="585"/>
    <n v="2016"/>
    <s v="MARVIN SIMPSON"/>
    <s v="862 Squaw Creek Ave. Livingston, Norwood,  NY 12541"/>
    <s v="New York"/>
    <x v="1"/>
    <x v="0"/>
    <x v="10"/>
    <x v="2"/>
    <x v="0"/>
    <s v="Small Box"/>
    <x v="0"/>
    <d v="2016-05-12T00:00:00"/>
    <x v="0"/>
    <n v="6.1380000000000008"/>
    <n v="0.58522727272727282"/>
    <n v="0.08"/>
    <n v="0.49104000000000009"/>
    <n v="6.6290400000000016"/>
    <x v="38"/>
    <n v="99.435600000000022"/>
    <n v="6.9999999999999993E-2"/>
    <n v="6.9604920000000012"/>
    <x v="0"/>
    <n v="95.515108000000026"/>
    <n v="0.49104000000000081"/>
  </r>
  <r>
    <x v="837"/>
    <x v="586"/>
    <n v="2016"/>
    <s v="KEITH THOMAS"/>
    <s v="9868 Talbot Street Hume, Williamsbridge,  NY 14745"/>
    <s v="New York"/>
    <x v="1"/>
    <x v="1"/>
    <x v="10"/>
    <x v="3"/>
    <x v="0"/>
    <s v="Wrap Bag"/>
    <x v="0"/>
    <d v="2016-05-17T00:00:00"/>
    <x v="74"/>
    <n v="4.3780000000000001"/>
    <n v="1.0410256410256411"/>
    <n v="0.08"/>
    <n v="0.35024"/>
    <n v="4.7282400000000004"/>
    <x v="26"/>
    <n v="137.11896000000002"/>
    <n v="6.9999999999999993E-2"/>
    <n v="9.5983271999999999"/>
    <x v="48"/>
    <n v="128.40063280000001"/>
    <n v="0.35024000000000033"/>
  </r>
  <r>
    <x v="838"/>
    <x v="586"/>
    <n v="2016"/>
    <s v="ROLAND WILLIAMS"/>
    <s v="875 Church St. Bainbridge, Norwood,  NY 13733"/>
    <s v="New York"/>
    <x v="1"/>
    <x v="1"/>
    <x v="8"/>
    <x v="3"/>
    <x v="0"/>
    <s v="Wrap Bag"/>
    <x v="0"/>
    <d v="2016-05-13T00:00:00"/>
    <x v="13"/>
    <n v="1.254"/>
    <n v="0.60563380281690138"/>
    <n v="0.08"/>
    <n v="0.10032000000000001"/>
    <n v="1.3543200000000002"/>
    <x v="29"/>
    <n v="29.795040000000004"/>
    <n v="9.9999999999999992E-2"/>
    <n v="2.9795039999999999"/>
    <x v="4"/>
    <n v="27.565536000000005"/>
    <n v="0.10032000000000019"/>
  </r>
  <r>
    <x v="839"/>
    <x v="587"/>
    <n v="2016"/>
    <s v="LESTER SCOTT"/>
    <s v="23 Delaware St. Albany, Woodlawn,  NY 12236"/>
    <s v="New York"/>
    <x v="1"/>
    <x v="1"/>
    <x v="2"/>
    <x v="0"/>
    <x v="0"/>
    <s v="Small Box"/>
    <x v="0"/>
    <d v="2016-05-16T00:00:00"/>
    <x v="121"/>
    <n v="231.60500000000002"/>
    <n v="1.5"/>
    <n v="0.08"/>
    <n v="18.528400000000001"/>
    <n v="250.13340000000002"/>
    <x v="20"/>
    <n v="1500.8004000000001"/>
    <n v="6.0000000000000005E-2"/>
    <n v="90.048024000000012"/>
    <x v="95"/>
    <n v="1420.7923760000001"/>
    <n v="18.528400000000005"/>
  </r>
  <r>
    <x v="840"/>
    <x v="588"/>
    <n v="2016"/>
    <s v="ARNOLD HAWKINS"/>
    <s v="486 Williams Rd. Yonkers, University Heights,  NY 10704"/>
    <s v="New York"/>
    <x v="1"/>
    <x v="1"/>
    <x v="6"/>
    <x v="4"/>
    <x v="0"/>
    <s v="Small Box"/>
    <x v="0"/>
    <d v="2016-05-17T00:00:00"/>
    <x v="0"/>
    <n v="6.2480000000000002"/>
    <n v="0.61363636363636354"/>
    <n v="0.08"/>
    <n v="0.49984000000000001"/>
    <n v="6.7478400000000009"/>
    <x v="31"/>
    <n v="242.92224000000004"/>
    <n v="6.9999999999999993E-2"/>
    <n v="17.004556800000003"/>
    <x v="11"/>
    <n v="227.35768320000005"/>
    <n v="0.49984000000000073"/>
  </r>
  <r>
    <x v="841"/>
    <x v="589"/>
    <n v="2016"/>
    <s v="CLAUDE MATTHEWS"/>
    <s v="991 Bloomfield Drive Lostant, Avondale,  IL 61334"/>
    <s v="Chicago"/>
    <x v="0"/>
    <x v="1"/>
    <x v="1"/>
    <x v="1"/>
    <x v="0"/>
    <s v="Small Box"/>
    <x v="0"/>
    <d v="2016-05-19T00:00:00"/>
    <x v="86"/>
    <n v="3.8720000000000003"/>
    <n v="0.61467889908256856"/>
    <n v="0.08"/>
    <n v="0.30976000000000004"/>
    <n v="4.1817600000000006"/>
    <x v="1"/>
    <n v="183.99744000000004"/>
    <n v="0.05"/>
    <n v="9.1998720000000027"/>
    <x v="67"/>
    <n v="181.67756800000004"/>
    <n v="0.30976000000000026"/>
  </r>
  <r>
    <x v="842"/>
    <x v="590"/>
    <n v="2016"/>
    <s v="HOWARD PHILLIPS"/>
    <s v="14 Merchant Avenue Georgetown, High  Bridge,  NY 13072"/>
    <s v="New York"/>
    <x v="1"/>
    <x v="1"/>
    <x v="13"/>
    <x v="4"/>
    <x v="0"/>
    <s v="Small Box"/>
    <x v="0"/>
    <d v="2016-05-21T00:00:00"/>
    <x v="43"/>
    <n v="4.0590000000000002"/>
    <n v="0.611353711790393"/>
    <n v="0.08"/>
    <n v="0.32472000000000001"/>
    <n v="4.3837200000000003"/>
    <x v="5"/>
    <n v="214.80228000000002"/>
    <n v="6.0000000000000005E-2"/>
    <n v="12.888136800000002"/>
    <x v="23"/>
    <n v="202.46414320000002"/>
    <n v="0.32472000000000012"/>
  </r>
  <r>
    <x v="843"/>
    <x v="590"/>
    <n v="2016"/>
    <s v="PEDRO FLORES"/>
    <s v="930 Magnolia Rd. Keensburg, Archer Heights,  IL 62852"/>
    <s v="Chicago"/>
    <x v="0"/>
    <x v="3"/>
    <x v="1"/>
    <x v="4"/>
    <x v="0"/>
    <s v="Small Box"/>
    <x v="0"/>
    <d v="2016-05-21T00:00:00"/>
    <x v="59"/>
    <n v="2.2880000000000003"/>
    <n v="0.56390977443609003"/>
    <n v="0.08"/>
    <n v="0.18304000000000004"/>
    <n v="2.4710400000000003"/>
    <x v="47"/>
    <n v="111.19680000000001"/>
    <n v="6.0000000000000005E-2"/>
    <n v="6.6718080000000013"/>
    <x v="12"/>
    <n v="106.06499200000002"/>
    <n v="0.18304000000000009"/>
  </r>
  <r>
    <x v="844"/>
    <x v="591"/>
    <n v="2016"/>
    <s v="GREG WARD"/>
    <s v="8790 Windsor St. Meredosia, Avalon Park,  IL 62665"/>
    <s v="Chicago"/>
    <x v="0"/>
    <x v="1"/>
    <x v="1"/>
    <x v="4"/>
    <x v="0"/>
    <s v="Small Box"/>
    <x v="0"/>
    <d v="2016-05-25T00:00:00"/>
    <x v="92"/>
    <n v="38.236000000000004"/>
    <n v="1.3250836120401339"/>
    <n v="0.08"/>
    <n v="3.0588800000000003"/>
    <n v="41.294880000000006"/>
    <x v="8"/>
    <n v="412.94880000000006"/>
    <n v="0.01"/>
    <n v="4.1294880000000003"/>
    <x v="71"/>
    <n v="417.08931200000006"/>
    <n v="3.058880000000002"/>
  </r>
  <r>
    <x v="845"/>
    <x v="592"/>
    <n v="2016"/>
    <s v="FRANCIS PERRY"/>
    <s v="7236 Amber Ave. Hudson, Kingsbridge,  NY 12534"/>
    <s v="New York"/>
    <x v="1"/>
    <x v="0"/>
    <x v="9"/>
    <x v="2"/>
    <x v="0"/>
    <s v="Wrap Bag"/>
    <x v="0"/>
    <d v="2016-05-25T00:00:00"/>
    <x v="50"/>
    <n v="3.234"/>
    <n v="0.6704545454545453"/>
    <n v="0.08"/>
    <n v="0.25872000000000001"/>
    <n v="3.4927200000000003"/>
    <x v="22"/>
    <n v="115.25976000000001"/>
    <n v="0.05"/>
    <n v="5.7629880000000009"/>
    <x v="78"/>
    <n v="110.35677200000001"/>
    <n v="0.25872000000000028"/>
  </r>
  <r>
    <x v="846"/>
    <x v="593"/>
    <n v="2016"/>
    <s v="ANDREW MORALES"/>
    <s v="15 Fairfield Dr. Floral Park, Port Morris,  NY 11002"/>
    <s v="New York"/>
    <x v="1"/>
    <x v="1"/>
    <x v="7"/>
    <x v="1"/>
    <x v="2"/>
    <s v="Small Pack"/>
    <x v="0"/>
    <d v="2016-05-27T00:00:00"/>
    <x v="17"/>
    <n v="13.442000000000002"/>
    <n v="1.2218181818181819"/>
    <n v="0.08"/>
    <n v="1.0753600000000001"/>
    <n v="14.517360000000004"/>
    <x v="39"/>
    <n v="174.20832000000004"/>
    <n v="0.02"/>
    <n v="3.4841664000000008"/>
    <x v="16"/>
    <n v="173.62415360000006"/>
    <n v="1.0753600000000016"/>
  </r>
  <r>
    <x v="847"/>
    <x v="593"/>
    <n v="2016"/>
    <s v="GARY JAMES"/>
    <s v="8937 Lees Creek Ave. Westford, City Island,  NY 13488"/>
    <s v="New York"/>
    <x v="1"/>
    <x v="3"/>
    <x v="5"/>
    <x v="1"/>
    <x v="0"/>
    <s v="Small Box"/>
    <x v="0"/>
    <d v="2016-05-26T00:00:00"/>
    <x v="110"/>
    <n v="92.378000000000014"/>
    <n v="0.61282888419435377"/>
    <n v="0.08"/>
    <n v="7.3902400000000013"/>
    <n v="99.76824000000002"/>
    <x v="49"/>
    <n v="4788.8755200000014"/>
    <n v="6.9999999999999993E-2"/>
    <n v="335.22128640000005"/>
    <x v="66"/>
    <n v="4458.7142336000015"/>
    <n v="7.3902400000000057"/>
  </r>
  <r>
    <x v="848"/>
    <x v="593"/>
    <n v="2016"/>
    <s v="FRANKLIN CONTRERAS"/>
    <s v="595 West Fulton Ave. Lancaster, Riverdale,  NY 14086"/>
    <s v="New York"/>
    <x v="1"/>
    <x v="1"/>
    <x v="7"/>
    <x v="1"/>
    <x v="0"/>
    <s v="Small Box"/>
    <x v="0"/>
    <d v="2016-05-27T00:00:00"/>
    <x v="92"/>
    <n v="38.236000000000004"/>
    <n v="1.3250836120401339"/>
    <n v="0.08"/>
    <n v="3.0588800000000003"/>
    <n v="41.294880000000006"/>
    <x v="5"/>
    <n v="2023.4491200000002"/>
    <n v="9.9999999999999992E-2"/>
    <n v="202.34491199999999"/>
    <x v="71"/>
    <n v="1829.3742080000002"/>
    <n v="3.058880000000002"/>
  </r>
  <r>
    <x v="849"/>
    <x v="594"/>
    <n v="2016"/>
    <s v="CRAIG PRICE"/>
    <s v="947 S. Broad Street Stanfordville, East Tremont,  NY 12581"/>
    <s v="New York"/>
    <x v="1"/>
    <x v="1"/>
    <x v="7"/>
    <x v="2"/>
    <x v="0"/>
    <s v="Small Box"/>
    <x v="0"/>
    <d v="2016-05-29T00:00:00"/>
    <x v="72"/>
    <n v="11.979000000000001"/>
    <n v="1.4417040358744393"/>
    <n v="0.08"/>
    <n v="0.95832000000000006"/>
    <n v="12.937320000000001"/>
    <x v="37"/>
    <n v="38.811960000000006"/>
    <n v="0.01"/>
    <n v="0.38811960000000006"/>
    <x v="58"/>
    <n v="42.9738404"/>
    <n v="0.9583200000000005"/>
  </r>
  <r>
    <x v="850"/>
    <x v="594"/>
    <n v="2016"/>
    <s v="ELMER COLEMAN"/>
    <s v="2 Rockwell Court New York, Williamsbridge,  NY 10269"/>
    <s v="New York"/>
    <x v="1"/>
    <x v="0"/>
    <x v="3"/>
    <x v="4"/>
    <x v="0"/>
    <s v="Small Box"/>
    <x v="0"/>
    <d v="2016-05-28T00:00:00"/>
    <x v="39"/>
    <n v="2.0680000000000001"/>
    <n v="0.59322033898305082"/>
    <n v="0.08"/>
    <n v="0.16544"/>
    <n v="2.2334400000000003"/>
    <x v="15"/>
    <n v="53.602560000000011"/>
    <n v="9.9999999999999992E-2"/>
    <n v="5.3602560000000006"/>
    <x v="12"/>
    <n v="49.782304000000011"/>
    <n v="0.16544000000000025"/>
  </r>
  <r>
    <x v="851"/>
    <x v="595"/>
    <n v="2016"/>
    <s v="COREY STEVENS"/>
    <s v="629 Westport Dr. Albany, West Farms,  NY 12222"/>
    <s v="New York"/>
    <x v="1"/>
    <x v="3"/>
    <x v="11"/>
    <x v="0"/>
    <x v="0"/>
    <s v="Wrap Bag"/>
    <x v="1"/>
    <d v="2016-05-29T00:00:00"/>
    <x v="1"/>
    <n v="4.6859999999999999"/>
    <n v="0.78242677824267748"/>
    <n v="0.08"/>
    <n v="0.37487999999999999"/>
    <n v="5.06088"/>
    <x v="16"/>
    <n v="35.426160000000003"/>
    <n v="0.02"/>
    <n v="0.70852320000000002"/>
    <x v="1"/>
    <n v="35.967636800000001"/>
    <n v="0.3748800000000001"/>
  </r>
  <r>
    <x v="852"/>
    <x v="596"/>
    <n v="2016"/>
    <s v="ZACHARY ROBINSON"/>
    <s v="922 South Homewood Ave. Colliersville, Mott Haven,  NY 13747"/>
    <s v="New York"/>
    <x v="1"/>
    <x v="3"/>
    <x v="10"/>
    <x v="2"/>
    <x v="0"/>
    <s v="Small Box"/>
    <x v="0"/>
    <d v="2016-06-01T00:00:00"/>
    <x v="115"/>
    <n v="92.323000000000022"/>
    <n v="0.61279784780937763"/>
    <n v="0.08"/>
    <n v="7.3858400000000017"/>
    <n v="99.708840000000023"/>
    <x v="16"/>
    <n v="697.96188000000018"/>
    <n v="0.05"/>
    <n v="34.898094000000007"/>
    <x v="7"/>
    <n v="683.10378600000013"/>
    <n v="7.3858400000000017"/>
  </r>
  <r>
    <x v="853"/>
    <x v="597"/>
    <n v="2016"/>
    <s v="COREY BOYD"/>
    <s v="8561 Cathedral Rd. New York, University Heights,  NY 10280"/>
    <s v="New York"/>
    <x v="1"/>
    <x v="1"/>
    <x v="10"/>
    <x v="4"/>
    <x v="0"/>
    <s v="Small Box"/>
    <x v="0"/>
    <d v="2016-06-01T00:00:00"/>
    <x v="9"/>
    <n v="9.4600000000000009"/>
    <n v="0.61350844277673544"/>
    <n v="0.08"/>
    <n v="0.75680000000000014"/>
    <n v="10.216800000000001"/>
    <x v="37"/>
    <n v="30.650400000000005"/>
    <n v="6.9999999999999993E-2"/>
    <n v="2.1455280000000001"/>
    <x v="9"/>
    <n v="34.744872000000008"/>
    <n v="0.75680000000000014"/>
  </r>
  <r>
    <x v="854"/>
    <x v="598"/>
    <n v="2016"/>
    <s v="PEDRO KELLY"/>
    <s v="74 Ridgeview Avenue Piermont, Bedford Park,  NY 10968"/>
    <s v="New York"/>
    <x v="1"/>
    <x v="2"/>
    <x v="3"/>
    <x v="2"/>
    <x v="0"/>
    <s v="Small Box"/>
    <x v="0"/>
    <d v="2016-06-04T00:00:00"/>
    <x v="92"/>
    <n v="38.236000000000004"/>
    <n v="1.3250836120401339"/>
    <n v="0.08"/>
    <n v="3.0588800000000003"/>
    <n v="41.294880000000006"/>
    <x v="6"/>
    <n v="1404.0259200000003"/>
    <n v="0.03"/>
    <n v="42.120777600000004"/>
    <x v="71"/>
    <n v="1370.1751424000001"/>
    <n v="3.058880000000002"/>
  </r>
  <r>
    <x v="855"/>
    <x v="599"/>
    <n v="2016"/>
    <s v="SHANE MEDINA"/>
    <s v="8265 San Pablo Dr. Wilmington, Woodlawn,  NY 12997"/>
    <s v="New York"/>
    <x v="1"/>
    <x v="0"/>
    <x v="5"/>
    <x v="2"/>
    <x v="1"/>
    <s v="Small Box"/>
    <x v="0"/>
    <d v="2016-06-04T00:00:00"/>
    <x v="138"/>
    <n v="34.078000000000003"/>
    <n v="3.9967741935483869"/>
    <n v="0.08"/>
    <n v="2.7262400000000002"/>
    <n v="36.804240000000007"/>
    <x v="19"/>
    <n v="956.91024000000016"/>
    <n v="0.09"/>
    <n v="86.121921600000007"/>
    <x v="24"/>
    <n v="874.83831840000016"/>
    <n v="2.7262400000000042"/>
  </r>
  <r>
    <x v="856"/>
    <x v="600"/>
    <n v="2016"/>
    <s v="JASON HANSEN"/>
    <s v="641 Oak Valley Dr. Alfred Station, Baychester,  NY 14803"/>
    <s v="New York"/>
    <x v="1"/>
    <x v="2"/>
    <x v="11"/>
    <x v="3"/>
    <x v="0"/>
    <s v="Small Pack"/>
    <x v="0"/>
    <d v="2016-06-07T00:00:00"/>
    <x v="20"/>
    <n v="2.2880000000000003"/>
    <n v="1.2127659574468086"/>
    <n v="0.08"/>
    <n v="0.18304000000000004"/>
    <n v="2.4710400000000003"/>
    <x v="40"/>
    <n v="126.02304000000002"/>
    <n v="0.09"/>
    <n v="11.342073600000001"/>
    <x v="19"/>
    <n v="117.29096640000002"/>
    <n v="0.18304000000000009"/>
  </r>
  <r>
    <x v="857"/>
    <x v="600"/>
    <n v="2016"/>
    <s v="JIMMY HARRIS"/>
    <s v="7553 Sycamore St. New York, Port Morris,  NY 10168"/>
    <s v="New York"/>
    <x v="1"/>
    <x v="3"/>
    <x v="5"/>
    <x v="0"/>
    <x v="1"/>
    <s v="Small Box"/>
    <x v="0"/>
    <d v="2016-06-08T00:00:00"/>
    <x v="124"/>
    <n v="32.989000000000004"/>
    <n v="1.0401360544217688"/>
    <n v="0.08"/>
    <n v="2.6391200000000006"/>
    <n v="35.62812000000001"/>
    <x v="37"/>
    <n v="106.88436000000003"/>
    <n v="0.05"/>
    <n v="5.3442180000000015"/>
    <x v="18"/>
    <n v="107.09014200000003"/>
    <n v="2.6391200000000055"/>
  </r>
  <r>
    <x v="858"/>
    <x v="601"/>
    <n v="2016"/>
    <s v="ROGER PALMER"/>
    <s v="704 E. Sycamore Ave. West Eaton, Norwood,  NY 13484"/>
    <s v="New York"/>
    <x v="1"/>
    <x v="2"/>
    <x v="11"/>
    <x v="1"/>
    <x v="0"/>
    <s v="Wrap Bag"/>
    <x v="0"/>
    <d v="2016-06-09T00:00:00"/>
    <x v="135"/>
    <n v="6.6880000000000006"/>
    <n v="0.5392405063291138"/>
    <n v="0.08"/>
    <n v="0.53504000000000007"/>
    <n v="7.223040000000001"/>
    <x v="12"/>
    <n v="375.59808000000004"/>
    <n v="9.9999999999999992E-2"/>
    <n v="37.559808000000004"/>
    <x v="109"/>
    <n v="339.90827200000001"/>
    <n v="0.5350400000000004"/>
  </r>
  <r>
    <x v="859"/>
    <x v="602"/>
    <n v="2016"/>
    <s v="KENNETH RAY"/>
    <s v="9108 Maiden Dr. Getzville, Pelham Parkway,  NY 14068"/>
    <s v="New York"/>
    <x v="1"/>
    <x v="3"/>
    <x v="3"/>
    <x v="1"/>
    <x v="0"/>
    <s v="Small Box"/>
    <x v="0"/>
    <d v="2016-06-09T00:00:00"/>
    <x v="75"/>
    <n v="3.3880000000000003"/>
    <n v="0.58762886597938169"/>
    <n v="0.08"/>
    <n v="0.27104000000000006"/>
    <n v="3.6590400000000005"/>
    <x v="35"/>
    <n v="47.567520000000009"/>
    <n v="0.04"/>
    <n v="1.9027008000000003"/>
    <x v="59"/>
    <n v="46.70481920000001"/>
    <n v="0.27104000000000017"/>
  </r>
  <r>
    <x v="860"/>
    <x v="602"/>
    <n v="2016"/>
    <s v="ANTONIO NGUYEN"/>
    <s v="323 South Strawberry Dr. Buffalo, Co-op City,  NY 14267"/>
    <s v="New York"/>
    <x v="1"/>
    <x v="3"/>
    <x v="4"/>
    <x v="4"/>
    <x v="0"/>
    <s v="Wrap Bag"/>
    <x v="0"/>
    <d v="2016-06-10T00:00:00"/>
    <x v="13"/>
    <n v="1.254"/>
    <n v="0.60563380281690138"/>
    <n v="0.08"/>
    <n v="0.10032000000000001"/>
    <n v="1.3543200000000002"/>
    <x v="4"/>
    <n v="6.7716000000000012"/>
    <n v="0.11"/>
    <n v="0.74487600000000009"/>
    <x v="4"/>
    <n v="6.7767240000000015"/>
    <n v="0.10032000000000019"/>
  </r>
  <r>
    <x v="861"/>
    <x v="603"/>
    <n v="2016"/>
    <s v="GREG OLSON"/>
    <s v="825 Apostle St. Rochester, Morris Heights,  NY 14613"/>
    <s v="New York"/>
    <x v="1"/>
    <x v="1"/>
    <x v="7"/>
    <x v="1"/>
    <x v="0"/>
    <s v="Wrap Bag"/>
    <x v="0"/>
    <d v="2016-06-17T00:00:00"/>
    <x v="67"/>
    <n v="3.1240000000000001"/>
    <n v="1.1679389312977095"/>
    <n v="0.08"/>
    <n v="0.24992"/>
    <n v="3.3739200000000005"/>
    <x v="24"/>
    <n v="37.113120000000002"/>
    <n v="0.09"/>
    <n v="3.3401808000000002"/>
    <x v="55"/>
    <n v="34.7529392"/>
    <n v="0.24992000000000036"/>
  </r>
  <r>
    <x v="862"/>
    <x v="604"/>
    <n v="2016"/>
    <s v="ROBERTO STEPHENS"/>
    <s v="296 North Copper Ave. Albany, Marble Hill,  NY 12222"/>
    <s v="New York"/>
    <x v="1"/>
    <x v="0"/>
    <x v="8"/>
    <x v="1"/>
    <x v="1"/>
    <s v="Small Box"/>
    <x v="0"/>
    <d v="2016-06-20T00:00:00"/>
    <x v="26"/>
    <n v="167.72800000000001"/>
    <n v="3.7620237351655206"/>
    <n v="0.08"/>
    <n v="13.418240000000001"/>
    <n v="181.14624000000003"/>
    <x v="46"/>
    <n v="2536.0473600000005"/>
    <n v="0.11"/>
    <n v="278.96520960000004"/>
    <x v="24"/>
    <n v="2261.1321504000007"/>
    <n v="13.418240000000026"/>
  </r>
  <r>
    <x v="863"/>
    <x v="605"/>
    <n v="2016"/>
    <s v="ADRIAN SANDERS"/>
    <s v="9658 Philmont St. Liverpool, New City,  IL 61543"/>
    <s v="Chicago"/>
    <x v="0"/>
    <x v="0"/>
    <x v="1"/>
    <x v="3"/>
    <x v="1"/>
    <s v="Medium Box"/>
    <x v="0"/>
    <d v="2016-06-19T00:00:00"/>
    <x v="22"/>
    <n v="23.088999999999999"/>
    <n v="1.3798185941043077"/>
    <n v="0.08"/>
    <n v="1.8471199999999999"/>
    <n v="24.936119999999999"/>
    <x v="30"/>
    <n v="99.744479999999996"/>
    <n v="0.02"/>
    <n v="1.9948896"/>
    <x v="21"/>
    <n v="102.6095904"/>
    <n v="1.8471200000000003"/>
  </r>
  <r>
    <x v="864"/>
    <x v="605"/>
    <n v="2016"/>
    <s v="JOSE DIXON"/>
    <s v="8420 East Overlook St. Syracuse, Baychester,  NY 13252"/>
    <s v="New York"/>
    <x v="1"/>
    <x v="0"/>
    <x v="5"/>
    <x v="0"/>
    <x v="1"/>
    <s v="Small Box"/>
    <x v="0"/>
    <d v="2016-06-21T00:00:00"/>
    <x v="26"/>
    <n v="167.72800000000001"/>
    <n v="3.7620237351655206"/>
    <n v="0.08"/>
    <n v="13.418240000000001"/>
    <n v="181.14624000000003"/>
    <x v="18"/>
    <n v="7064.7033600000013"/>
    <n v="0.11"/>
    <n v="777.11736960000019"/>
    <x v="24"/>
    <n v="6291.635990400001"/>
    <n v="13.418240000000026"/>
  </r>
  <r>
    <x v="865"/>
    <x v="605"/>
    <n v="2016"/>
    <s v="JOSE DIXON"/>
    <s v="8420 East Overlook St. Syracuse, Baychester,  NY 13252"/>
    <s v="New York"/>
    <x v="1"/>
    <x v="0"/>
    <x v="5"/>
    <x v="0"/>
    <x v="1"/>
    <s v="Small Pack"/>
    <x v="0"/>
    <d v="2016-06-21T00:00:00"/>
    <x v="49"/>
    <n v="38.951000000000001"/>
    <n v="0.75470763131813678"/>
    <n v="0.08"/>
    <n v="3.1160800000000002"/>
    <n v="42.067080000000004"/>
    <x v="17"/>
    <n v="1346.1465600000001"/>
    <n v="0.09"/>
    <n v="121.15319040000001"/>
    <x v="39"/>
    <n v="1227.0333696"/>
    <n v="3.1160800000000037"/>
  </r>
  <r>
    <x v="866"/>
    <x v="605"/>
    <n v="2016"/>
    <s v="ADRIAN SANDERS"/>
    <s v="9658 Philmont St. Liverpool, New City,  IL 61543"/>
    <s v="Chicago"/>
    <x v="0"/>
    <x v="0"/>
    <x v="1"/>
    <x v="3"/>
    <x v="0"/>
    <s v="Wrap Bag"/>
    <x v="0"/>
    <d v="2016-06-24T00:00:00"/>
    <x v="13"/>
    <n v="1.254"/>
    <n v="0.60563380281690138"/>
    <n v="0.08"/>
    <n v="0.10032000000000001"/>
    <n v="1.3543200000000002"/>
    <x v="22"/>
    <n v="44.692560000000007"/>
    <n v="0.08"/>
    <n v="3.5754048000000007"/>
    <x v="4"/>
    <n v="41.867155200000006"/>
    <n v="0.10032000000000019"/>
  </r>
  <r>
    <x v="867"/>
    <x v="605"/>
    <n v="2016"/>
    <s v="CHRISTOPHER MENDEZ"/>
    <s v="8210 E. Dew Circle Phelps, Williamsbridge,  NY 14532"/>
    <s v="New York"/>
    <x v="1"/>
    <x v="1"/>
    <x v="6"/>
    <x v="1"/>
    <x v="0"/>
    <s v="Small Box"/>
    <x v="1"/>
    <d v="2016-06-20T00:00:00"/>
    <x v="7"/>
    <n v="179.22300000000001"/>
    <n v="0.63929972834289162"/>
    <n v="0.08"/>
    <n v="14.337840000000002"/>
    <n v="193.56084000000001"/>
    <x v="21"/>
    <n v="7355.3119200000001"/>
    <n v="6.0000000000000005E-2"/>
    <n v="441.31871520000004"/>
    <x v="7"/>
    <n v="6934.0332048"/>
    <n v="14.33784"/>
  </r>
  <r>
    <x v="868"/>
    <x v="606"/>
    <n v="2016"/>
    <s v="MARK COLEMAN"/>
    <s v="43 East Richardson St. Natural Bridge, Co-op City,  NY 13665"/>
    <s v="New York"/>
    <x v="1"/>
    <x v="0"/>
    <x v="5"/>
    <x v="3"/>
    <x v="0"/>
    <s v="Small Box"/>
    <x v="0"/>
    <d v="2016-06-22T00:00:00"/>
    <x v="33"/>
    <n v="24.618000000000002"/>
    <n v="0.61239193083573473"/>
    <n v="0.08"/>
    <n v="1.9694400000000003"/>
    <n v="26.587440000000004"/>
    <x v="35"/>
    <n v="345.63672000000008"/>
    <n v="0.02"/>
    <n v="6.9127344000000015"/>
    <x v="29"/>
    <n v="353.87398560000008"/>
    <n v="1.9694400000000023"/>
  </r>
  <r>
    <x v="869"/>
    <x v="606"/>
    <n v="2016"/>
    <s v="JAY GIBSON"/>
    <s v="7694 East Thatcher Dr. Great Neck, Riverdale,  NY 11021"/>
    <s v="New York"/>
    <x v="1"/>
    <x v="1"/>
    <x v="7"/>
    <x v="4"/>
    <x v="0"/>
    <s v="Wrap Bag"/>
    <x v="1"/>
    <d v="2016-06-22T00:00:00"/>
    <x v="4"/>
    <n v="2.3100000000000005"/>
    <n v="1.3333333333333335"/>
    <n v="0.08"/>
    <n v="0.18480000000000005"/>
    <n v="2.4948000000000006"/>
    <x v="22"/>
    <n v="82.328400000000016"/>
    <n v="0.09"/>
    <n v="7.4095560000000011"/>
    <x v="4"/>
    <n v="75.668844000000021"/>
    <n v="0.18480000000000008"/>
  </r>
  <r>
    <x v="870"/>
    <x v="607"/>
    <n v="2016"/>
    <s v="MARVIN SIMPSON"/>
    <s v="862 Squaw Creek Ave. Livingston, Norwood,  NY 12541"/>
    <s v="New York"/>
    <x v="1"/>
    <x v="0"/>
    <x v="10"/>
    <x v="3"/>
    <x v="1"/>
    <s v="Small Box"/>
    <x v="0"/>
    <d v="2016-06-25T00:00:00"/>
    <x v="19"/>
    <n v="175.98900000000003"/>
    <n v="0.96090207133227123"/>
    <n v="0.08"/>
    <n v="14.079120000000003"/>
    <n v="190.06812000000005"/>
    <x v="22"/>
    <n v="6272.2479600000015"/>
    <n v="0.02"/>
    <n v="125.44495920000003"/>
    <x v="18"/>
    <n v="6152.3530008000016"/>
    <n v="14.079120000000017"/>
  </r>
  <r>
    <x v="871"/>
    <x v="608"/>
    <n v="2016"/>
    <s v="TONY FERGUSON"/>
    <s v="104 E. Cottage St. Conklin, Morris Heights,  NY 13748"/>
    <s v="New York"/>
    <x v="1"/>
    <x v="2"/>
    <x v="8"/>
    <x v="2"/>
    <x v="0"/>
    <s v="Small Pack"/>
    <x v="0"/>
    <d v="2016-06-25T00:00:00"/>
    <x v="91"/>
    <n v="6.2480000000000002"/>
    <n v="1.272"/>
    <n v="0.08"/>
    <n v="0.49984000000000001"/>
    <n v="6.7478400000000009"/>
    <x v="26"/>
    <n v="195.68736000000004"/>
    <n v="0.04"/>
    <n v="7.8274944000000017"/>
    <x v="70"/>
    <n v="191.50986560000004"/>
    <n v="0.49984000000000073"/>
  </r>
  <r>
    <x v="872"/>
    <x v="609"/>
    <n v="2016"/>
    <s v="RYAN RIVERA"/>
    <s v="7563 E. Crescent Avenue Brightwaters, Williamsbridge,  NY 11718"/>
    <s v="New York"/>
    <x v="1"/>
    <x v="2"/>
    <x v="7"/>
    <x v="2"/>
    <x v="0"/>
    <s v="Wrap Bag"/>
    <x v="1"/>
    <d v="2016-06-25T00:00:00"/>
    <x v="78"/>
    <n v="3.0579999999999998"/>
    <n v="0.81699346405228723"/>
    <n v="0.08"/>
    <n v="0.24464"/>
    <n v="3.3026400000000002"/>
    <x v="5"/>
    <n v="161.82936000000001"/>
    <n v="0.11"/>
    <n v="17.801229600000003"/>
    <x v="61"/>
    <n v="145.4181304"/>
    <n v="0.24464000000000041"/>
  </r>
  <r>
    <x v="873"/>
    <x v="609"/>
    <n v="2016"/>
    <s v="RYAN RIVERA"/>
    <s v="7563 E. Crescent Avenue Brightwaters, Williamsbridge,  NY 11718"/>
    <s v="New York"/>
    <x v="1"/>
    <x v="2"/>
    <x v="7"/>
    <x v="2"/>
    <x v="0"/>
    <s v="Wrap Bag"/>
    <x v="0"/>
    <d v="2016-06-28T00:00:00"/>
    <x v="54"/>
    <n v="2.8820000000000006"/>
    <n v="0.63750000000000007"/>
    <n v="0.08"/>
    <n v="0.23056000000000004"/>
    <n v="3.1125600000000007"/>
    <x v="17"/>
    <n v="99.601920000000021"/>
    <n v="6.0000000000000005E-2"/>
    <n v="5.9761152000000015"/>
    <x v="44"/>
    <n v="94.47580480000002"/>
    <n v="0.2305600000000001"/>
  </r>
  <r>
    <x v="874"/>
    <x v="609"/>
    <n v="2016"/>
    <s v="CLAUDE JAMES"/>
    <s v="201 W. Rosemary Ave. Sandusky, Mott Haven,  NY 14133"/>
    <s v="New York"/>
    <x v="1"/>
    <x v="2"/>
    <x v="13"/>
    <x v="0"/>
    <x v="0"/>
    <s v="Wrap Bag"/>
    <x v="0"/>
    <d v="2016-06-26T00:00:00"/>
    <x v="34"/>
    <n v="40.204999999999998"/>
    <n v="0.695269016697588"/>
    <n v="0.08"/>
    <n v="3.2164000000000001"/>
    <n v="43.421399999999998"/>
    <x v="31"/>
    <n v="1563.1704"/>
    <n v="0.11"/>
    <n v="171.948744"/>
    <x v="30"/>
    <n v="1405.161656"/>
    <n v="3.2164000000000001"/>
  </r>
  <r>
    <x v="875"/>
    <x v="610"/>
    <n v="2016"/>
    <s v="DERRICK RYAN"/>
    <s v="522 S. Beaver Ridge Road West Monroe, Woodlawn,  NY 13167"/>
    <s v="New York"/>
    <x v="1"/>
    <x v="1"/>
    <x v="7"/>
    <x v="4"/>
    <x v="0"/>
    <s v="Wrap Bag"/>
    <x v="0"/>
    <d v="2016-07-02T00:00:00"/>
    <x v="53"/>
    <n v="5.2359999999999998"/>
    <n v="0.64137931034482754"/>
    <n v="0.08"/>
    <n v="0.41887999999999997"/>
    <n v="5.6548800000000004"/>
    <x v="16"/>
    <n v="39.584160000000004"/>
    <n v="9.9999999999999992E-2"/>
    <n v="3.9584160000000002"/>
    <x v="43"/>
    <n v="36.555744000000004"/>
    <n v="0.41888000000000059"/>
  </r>
  <r>
    <x v="876"/>
    <x v="611"/>
    <n v="2016"/>
    <s v="NORMAN ROSE"/>
    <s v="7725 Grime Drive New York, Baychester,  NY 10154"/>
    <s v="New York"/>
    <x v="1"/>
    <x v="1"/>
    <x v="10"/>
    <x v="1"/>
    <x v="0"/>
    <s v="Small Box"/>
    <x v="0"/>
    <d v="2016-07-06T00:00:00"/>
    <x v="104"/>
    <n v="5.4010000000000007"/>
    <n v="0.56369426751592344"/>
    <n v="0.08"/>
    <n v="0.43208000000000008"/>
    <n v="5.8330800000000007"/>
    <x v="45"/>
    <n v="174.99240000000003"/>
    <n v="0.09"/>
    <n v="15.749316000000002"/>
    <x v="23"/>
    <n v="159.79308400000005"/>
    <n v="0.43208000000000002"/>
  </r>
  <r>
    <x v="877"/>
    <x v="612"/>
    <n v="2016"/>
    <s v="NORMAN ANDREWS"/>
    <s v="25 Beaver Dr. Nichols, Riverdale,  NY 13812"/>
    <s v="New York"/>
    <x v="1"/>
    <x v="2"/>
    <x v="3"/>
    <x v="3"/>
    <x v="0"/>
    <s v="Small Box"/>
    <x v="0"/>
    <d v="2016-07-07T00:00:00"/>
    <x v="33"/>
    <n v="24.618000000000002"/>
    <n v="0.61239193083573473"/>
    <n v="0.08"/>
    <n v="1.9694400000000003"/>
    <n v="26.587440000000004"/>
    <x v="24"/>
    <n v="292.46184000000005"/>
    <n v="0.04"/>
    <n v="11.698473600000002"/>
    <x v="29"/>
    <n v="295.91336640000003"/>
    <n v="1.9694400000000023"/>
  </r>
  <r>
    <x v="878"/>
    <x v="612"/>
    <n v="2016"/>
    <s v="FRED FLORES"/>
    <s v="9 West Gates Lane Horseheads, Port Morris,  NY 14845"/>
    <s v="New York"/>
    <x v="1"/>
    <x v="1"/>
    <x v="5"/>
    <x v="0"/>
    <x v="0"/>
    <s v="Wrap Bag"/>
    <x v="0"/>
    <d v="2016-07-06T00:00:00"/>
    <x v="68"/>
    <n v="1.3860000000000001"/>
    <n v="4.25"/>
    <n v="0.08"/>
    <n v="0.11088000000000001"/>
    <n v="1.4968800000000002"/>
    <x v="5"/>
    <n v="73.347120000000004"/>
    <n v="0.01"/>
    <n v="0.7334712000000001"/>
    <x v="4"/>
    <n v="73.363648800000007"/>
    <n v="0.11088000000000009"/>
  </r>
  <r>
    <x v="879"/>
    <x v="613"/>
    <n v="2016"/>
    <s v="JUSTIN VAZQUEZ"/>
    <s v="7121 Old St. Piseco, Woodlawn,  NY 12139"/>
    <s v="New York"/>
    <x v="1"/>
    <x v="0"/>
    <x v="5"/>
    <x v="0"/>
    <x v="0"/>
    <s v="Small Box"/>
    <x v="0"/>
    <d v="2016-07-09T00:00:00"/>
    <x v="77"/>
    <n v="3.1680000000000001"/>
    <n v="0.56521739130434756"/>
    <n v="0.08"/>
    <n v="0.25344"/>
    <n v="3.4214400000000005"/>
    <x v="11"/>
    <n v="68.42880000000001"/>
    <n v="0.04"/>
    <n v="2.7371520000000005"/>
    <x v="59"/>
    <n v="66.731648000000021"/>
    <n v="0.25344000000000033"/>
  </r>
  <r>
    <x v="880"/>
    <x v="613"/>
    <n v="2016"/>
    <s v="WALTER NICHOLS"/>
    <s v="68 Jefferson St. New York, Mott Haven,  NY 10039"/>
    <s v="New York"/>
    <x v="1"/>
    <x v="1"/>
    <x v="2"/>
    <x v="1"/>
    <x v="0"/>
    <s v="Wrap Bag"/>
    <x v="0"/>
    <d v="2016-07-09T00:00:00"/>
    <x v="54"/>
    <n v="2.8820000000000006"/>
    <n v="0.63750000000000007"/>
    <n v="0.08"/>
    <n v="0.23056000000000004"/>
    <n v="3.1125600000000007"/>
    <x v="13"/>
    <n v="56.026080000000015"/>
    <n v="9.9999999999999992E-2"/>
    <n v="5.6026080000000009"/>
    <x v="44"/>
    <n v="51.273472000000012"/>
    <n v="0.2305600000000001"/>
  </r>
  <r>
    <x v="881"/>
    <x v="614"/>
    <n v="2016"/>
    <s v="TOMMY OWENS"/>
    <s v="29 Old Anchor St. Albany, High  Bridge,  NY 12252"/>
    <s v="New York"/>
    <x v="1"/>
    <x v="0"/>
    <x v="7"/>
    <x v="2"/>
    <x v="0"/>
    <s v="Wrap Bag"/>
    <x v="0"/>
    <d v="2016-07-10T00:00:00"/>
    <x v="10"/>
    <n v="1.9910000000000003"/>
    <n v="1.0804597701149428"/>
    <n v="0.08"/>
    <n v="0.15928000000000003"/>
    <n v="2.1502800000000004"/>
    <x v="12"/>
    <n v="111.81456000000003"/>
    <n v="0.09"/>
    <n v="10.063310400000002"/>
    <x v="10"/>
    <n v="102.55124960000002"/>
    <n v="0.15928000000000009"/>
  </r>
  <r>
    <x v="882"/>
    <x v="615"/>
    <n v="2016"/>
    <s v="RICARDO WARREN"/>
    <s v="55 West Fairground Lane Phoenicia, Woodlawn,  NY 12464"/>
    <s v="New York"/>
    <x v="1"/>
    <x v="0"/>
    <x v="8"/>
    <x v="4"/>
    <x v="0"/>
    <s v="Small Box"/>
    <x v="1"/>
    <d v="2016-07-12T00:00:00"/>
    <x v="79"/>
    <n v="3.9380000000000006"/>
    <n v="0.58407079646017734"/>
    <n v="0.08"/>
    <n v="0.31504000000000004"/>
    <n v="4.2530400000000013"/>
    <x v="21"/>
    <n v="161.61552000000006"/>
    <n v="0.05"/>
    <n v="8.0807760000000037"/>
    <x v="62"/>
    <n v="159.05474400000006"/>
    <n v="0.31504000000000065"/>
  </r>
  <r>
    <x v="883"/>
    <x v="616"/>
    <n v="2016"/>
    <s v="ALFRED RYAN"/>
    <s v="77 Eagle Street Richmond, Ashburn,  IL 60071"/>
    <s v="Chicago"/>
    <x v="0"/>
    <x v="0"/>
    <x v="1"/>
    <x v="0"/>
    <x v="0"/>
    <s v="Wrap Bag"/>
    <x v="0"/>
    <d v="2016-07-13T00:00:00"/>
    <x v="6"/>
    <n v="1.8480000000000001"/>
    <n v="0.54128440366972452"/>
    <n v="0.08"/>
    <n v="0.14784"/>
    <n v="1.9958400000000003"/>
    <x v="12"/>
    <n v="103.78368000000002"/>
    <n v="9.9999999999999992E-2"/>
    <n v="10.378368000000002"/>
    <x v="8"/>
    <n v="94.455312000000006"/>
    <n v="0.14784000000000019"/>
  </r>
  <r>
    <x v="884"/>
    <x v="617"/>
    <n v="2016"/>
    <s v="DAVID GONZALEZ"/>
    <s v="9391 Kings Drive Bullville, Mott Haven,  NY 10915"/>
    <s v="New York"/>
    <x v="1"/>
    <x v="0"/>
    <x v="3"/>
    <x v="2"/>
    <x v="0"/>
    <s v="Wrap Bag"/>
    <x v="0"/>
    <d v="2016-07-17T00:00:00"/>
    <x v="48"/>
    <n v="5.9729999999999999"/>
    <n v="0.56034482758620674"/>
    <n v="0.08"/>
    <n v="0.47783999999999999"/>
    <n v="6.4508400000000004"/>
    <x v="30"/>
    <n v="25.803360000000001"/>
    <n v="0.04"/>
    <n v="1.0321344000000001"/>
    <x v="38"/>
    <n v="25.771225600000001"/>
    <n v="0.47784000000000049"/>
  </r>
  <r>
    <x v="885"/>
    <x v="618"/>
    <n v="2016"/>
    <s v="JAMIE COOK"/>
    <s v="503 Copper Street Hoffman Estates, Ashburn,  IL 60169"/>
    <s v="Chicago"/>
    <x v="0"/>
    <x v="3"/>
    <x v="1"/>
    <x v="2"/>
    <x v="0"/>
    <s v="Small Box"/>
    <x v="0"/>
    <d v="2016-07-18T00:00:00"/>
    <x v="71"/>
    <n v="6.5780000000000012"/>
    <n v="0.63835616438356169"/>
    <n v="0.08"/>
    <n v="0.52624000000000015"/>
    <n v="7.1042400000000017"/>
    <x v="15"/>
    <n v="170.50176000000005"/>
    <n v="0.08"/>
    <n v="13.640140800000005"/>
    <x v="12"/>
    <n v="158.40161920000003"/>
    <n v="0.52624000000000049"/>
  </r>
  <r>
    <x v="886"/>
    <x v="619"/>
    <n v="2016"/>
    <s v="JEREMY NELSON"/>
    <s v="8329 Windmill St. Livingston, Auburn Gresham,  IL 62058"/>
    <s v="Chicago"/>
    <x v="0"/>
    <x v="0"/>
    <x v="1"/>
    <x v="0"/>
    <x v="1"/>
    <s v="Small Box"/>
    <x v="0"/>
    <d v="2016-07-23T00:00:00"/>
    <x v="26"/>
    <n v="167.72800000000001"/>
    <n v="3.7620237351655206"/>
    <n v="0.08"/>
    <n v="13.418240000000001"/>
    <n v="181.14624000000003"/>
    <x v="30"/>
    <n v="724.58496000000014"/>
    <n v="0.04"/>
    <n v="28.983398400000006"/>
    <x v="24"/>
    <n v="699.65156160000004"/>
    <n v="13.418240000000026"/>
  </r>
  <r>
    <x v="887"/>
    <x v="620"/>
    <n v="2016"/>
    <s v="CHAD CUNNINGHAM"/>
    <s v="125 Branch St. Lockwood, Marble Hill,  NY 14859"/>
    <s v="New York"/>
    <x v="1"/>
    <x v="1"/>
    <x v="6"/>
    <x v="4"/>
    <x v="0"/>
    <s v="Wrap Bag"/>
    <x v="0"/>
    <d v="2016-07-23T00:00:00"/>
    <x v="84"/>
    <n v="1.7600000000000002"/>
    <n v="0.72043010752688175"/>
    <n v="0.08"/>
    <n v="0.14080000000000001"/>
    <n v="1.9008000000000003"/>
    <x v="27"/>
    <n v="77.932800000000015"/>
    <n v="0.11"/>
    <n v="8.5726080000000024"/>
    <x v="81"/>
    <n v="70.700192000000015"/>
    <n v="0.14080000000000004"/>
  </r>
  <r>
    <x v="888"/>
    <x v="621"/>
    <n v="2016"/>
    <s v="RAMON GEORGE"/>
    <s v="8808 Orange Court Apulia Station, Co-op City,  NY 13020"/>
    <s v="New York"/>
    <x v="1"/>
    <x v="0"/>
    <x v="8"/>
    <x v="1"/>
    <x v="1"/>
    <s v="Large Box"/>
    <x v="0"/>
    <d v="2016-08-03T00:00:00"/>
    <x v="139"/>
    <n v="494.98900000000003"/>
    <n v="0.66669135893921994"/>
    <n v="0.08"/>
    <n v="39.599120000000006"/>
    <n v="534.58812000000012"/>
    <x v="4"/>
    <n v="2672.9406000000008"/>
    <n v="6.9999999999999993E-2"/>
    <n v="187.10584200000002"/>
    <x v="65"/>
    <n v="2510.3747580000008"/>
    <n v="39.599120000000084"/>
  </r>
  <r>
    <x v="889"/>
    <x v="622"/>
    <n v="2016"/>
    <s v="TIM GOMEZ"/>
    <s v="9031 Butcher Street Pittsford, Woodlawn,  NY 14534"/>
    <s v="New York"/>
    <x v="1"/>
    <x v="0"/>
    <x v="10"/>
    <x v="2"/>
    <x v="0"/>
    <s v="Small Box"/>
    <x v="0"/>
    <d v="2016-08-04T00:00:00"/>
    <x v="33"/>
    <n v="24.618000000000002"/>
    <n v="0.61239193083573473"/>
    <n v="0.08"/>
    <n v="1.9694400000000003"/>
    <n v="26.587440000000004"/>
    <x v="11"/>
    <n v="531.74880000000007"/>
    <n v="6.0000000000000005E-2"/>
    <n v="31.904928000000005"/>
    <x v="29"/>
    <n v="514.99387200000012"/>
    <n v="1.9694400000000023"/>
  </r>
  <r>
    <x v="890"/>
    <x v="623"/>
    <n v="2016"/>
    <s v="OSCAR TURNER"/>
    <s v="4 South Berkshire Lane Farmington, Avalon Park,  IL 61531"/>
    <s v="Chicago"/>
    <x v="0"/>
    <x v="0"/>
    <x v="0"/>
    <x v="4"/>
    <x v="0"/>
    <s v="Small Box"/>
    <x v="0"/>
    <d v="2016-08-09T00:00:00"/>
    <x v="51"/>
    <n v="457.46800000000002"/>
    <n v="1.3255605882681876"/>
    <n v="0.08"/>
    <n v="36.597439999999999"/>
    <n v="494.06544000000002"/>
    <x v="20"/>
    <n v="2964.39264"/>
    <n v="0.05"/>
    <n v="148.21963200000002"/>
    <x v="41"/>
    <n v="2827.5930080000003"/>
    <n v="36.597440000000006"/>
  </r>
  <r>
    <x v="891"/>
    <x v="624"/>
    <n v="2016"/>
    <s v="RAUL DUNCAN"/>
    <s v="70 S. Congress Street Union Hill, City Island,  NY 14563"/>
    <s v="New York"/>
    <x v="1"/>
    <x v="3"/>
    <x v="10"/>
    <x v="4"/>
    <x v="0"/>
    <s v="Small Pack"/>
    <x v="0"/>
    <d v="2016-08-09T00:00:00"/>
    <x v="28"/>
    <n v="13.167000000000002"/>
    <n v="1.4989561586638833"/>
    <n v="0.08"/>
    <n v="1.0533600000000001"/>
    <n v="14.220360000000003"/>
    <x v="40"/>
    <n v="725.23836000000017"/>
    <n v="9.9999999999999992E-2"/>
    <n v="72.523836000000017"/>
    <x v="25"/>
    <n v="658.57452400000022"/>
    <n v="1.0533600000000014"/>
  </r>
  <r>
    <x v="892"/>
    <x v="625"/>
    <n v="2016"/>
    <s v="STANLEY PERKINS"/>
    <s v="7654 Duchess Street North Boston, Kingsbridge,  NY 14110"/>
    <s v="New York"/>
    <x v="1"/>
    <x v="1"/>
    <x v="6"/>
    <x v="0"/>
    <x v="1"/>
    <s v="Small Box"/>
    <x v="0"/>
    <d v="2016-08-11T00:00:00"/>
    <x v="32"/>
    <n v="111.06700000000001"/>
    <n v="0.85198092443140117"/>
    <n v="0.08"/>
    <n v="8.8853600000000004"/>
    <n v="119.95236000000001"/>
    <x v="10"/>
    <n v="5157.9514800000006"/>
    <n v="0.04"/>
    <n v="206.31805920000002"/>
    <x v="28"/>
    <n v="4958.8634208000003"/>
    <n v="8.8853600000000057"/>
  </r>
  <r>
    <x v="893"/>
    <x v="626"/>
    <n v="2016"/>
    <s v="THOMAS REYNOLDS"/>
    <s v="306 North Garnet Lane Buffalo, Norwood,  NY 14226"/>
    <s v="New York"/>
    <x v="1"/>
    <x v="1"/>
    <x v="11"/>
    <x v="0"/>
    <x v="0"/>
    <s v="Wrap Bag"/>
    <x v="0"/>
    <d v="2016-08-11T00:00:00"/>
    <x v="136"/>
    <n v="3.0579999999999998"/>
    <n v="1.3760683760683761"/>
    <n v="0.08"/>
    <n v="0.24464"/>
    <n v="3.3026400000000002"/>
    <x v="2"/>
    <n v="26.421120000000002"/>
    <n v="0.02"/>
    <n v="0.52842240000000007"/>
    <x v="1"/>
    <n v="27.142697600000002"/>
    <n v="0.24464000000000041"/>
  </r>
  <r>
    <x v="894"/>
    <x v="627"/>
    <n v="2016"/>
    <s v="ERNEST SHAW"/>
    <s v="33 Walnut Ave. Atlanta, Port Morris,  NY 14808"/>
    <s v="New York"/>
    <x v="1"/>
    <x v="2"/>
    <x v="10"/>
    <x v="4"/>
    <x v="0"/>
    <s v="Small Box"/>
    <x v="0"/>
    <d v="2016-08-13T00:00:00"/>
    <x v="115"/>
    <n v="92.323000000000022"/>
    <n v="0.61279784780937763"/>
    <n v="0.08"/>
    <n v="7.3858400000000017"/>
    <n v="99.708840000000023"/>
    <x v="18"/>
    <n v="3888.644760000001"/>
    <n v="0.04"/>
    <n v="155.54579040000004"/>
    <x v="7"/>
    <n v="3753.138969600001"/>
    <n v="7.3858400000000017"/>
  </r>
  <r>
    <x v="895"/>
    <x v="628"/>
    <n v="2016"/>
    <s v="JOE LAWRENCE"/>
    <s v="5 Cardinal St. Harrisville, Baychester,  NY 13648"/>
    <s v="New York"/>
    <x v="1"/>
    <x v="0"/>
    <x v="10"/>
    <x v="0"/>
    <x v="0"/>
    <s v="Small Box"/>
    <x v="0"/>
    <d v="2016-08-14T00:00:00"/>
    <x v="89"/>
    <n v="4.2790000000000008"/>
    <n v="0.58775510204081649"/>
    <n v="0.08"/>
    <n v="0.34232000000000007"/>
    <n v="4.6213200000000008"/>
    <x v="11"/>
    <n v="92.426400000000015"/>
    <n v="0.05"/>
    <n v="4.6213200000000008"/>
    <x v="69"/>
    <n v="94.86508000000002"/>
    <n v="0.34231999999999996"/>
  </r>
  <r>
    <x v="896"/>
    <x v="629"/>
    <n v="2016"/>
    <s v="MARTIN VARGAS"/>
    <s v="76 E. Myers Lane Pine Plains, Morris Heights,  NY 12567"/>
    <s v="New York"/>
    <x v="1"/>
    <x v="2"/>
    <x v="2"/>
    <x v="0"/>
    <x v="0"/>
    <s v="Small Box"/>
    <x v="0"/>
    <d v="2016-08-18T00:00:00"/>
    <x v="43"/>
    <n v="4.0590000000000002"/>
    <n v="0.611353711790393"/>
    <n v="0.08"/>
    <n v="0.32472000000000001"/>
    <n v="4.3837200000000003"/>
    <x v="38"/>
    <n v="65.755800000000008"/>
    <n v="0.05"/>
    <n v="3.2877900000000007"/>
    <x v="23"/>
    <n v="63.018010000000004"/>
    <n v="0.32472000000000012"/>
  </r>
  <r>
    <x v="897"/>
    <x v="629"/>
    <n v="2016"/>
    <s v="CRAIG SIMMONS"/>
    <s v="979 Essex Street Brier Hill, Baychester,  NY 13614"/>
    <s v="New York"/>
    <x v="1"/>
    <x v="1"/>
    <x v="2"/>
    <x v="2"/>
    <x v="0"/>
    <s v="Wrap Bag"/>
    <x v="0"/>
    <d v="2016-08-18T00:00:00"/>
    <x v="68"/>
    <n v="1.3860000000000001"/>
    <n v="4.25"/>
    <n v="0.08"/>
    <n v="0.11088000000000001"/>
    <n v="1.4968800000000002"/>
    <x v="31"/>
    <n v="53.88768000000001"/>
    <n v="0.01"/>
    <n v="0.53887680000000016"/>
    <x v="4"/>
    <n v="54.098803200000013"/>
    <n v="0.11088000000000009"/>
  </r>
  <r>
    <x v="898"/>
    <x v="630"/>
    <n v="2016"/>
    <s v="CHRIS OWENS"/>
    <s v="9698 Parkview Ave. Victor, Woodlawn,  NY 14564"/>
    <s v="New York"/>
    <x v="1"/>
    <x v="1"/>
    <x v="12"/>
    <x v="3"/>
    <x v="0"/>
    <s v="Small Box"/>
    <x v="1"/>
    <d v="2016-08-25T00:00:00"/>
    <x v="89"/>
    <n v="4.2790000000000008"/>
    <n v="0.58775510204081649"/>
    <n v="0.08"/>
    <n v="0.34232000000000007"/>
    <n v="4.6213200000000008"/>
    <x v="17"/>
    <n v="147.88224000000002"/>
    <n v="9.9999999999999992E-2"/>
    <n v="14.788224000000001"/>
    <x v="69"/>
    <n v="140.15401600000001"/>
    <n v="0.34231999999999996"/>
  </r>
  <r>
    <x v="899"/>
    <x v="631"/>
    <n v="2016"/>
    <s v="HARVEY ALVAREZ"/>
    <s v="7584 Lake Dr. Muddy, Avalon Park,  IL 62965"/>
    <s v="Chicago"/>
    <x v="0"/>
    <x v="2"/>
    <x v="1"/>
    <x v="0"/>
    <x v="0"/>
    <s v="Wrap Bag"/>
    <x v="0"/>
    <d v="2016-08-23T00:00:00"/>
    <x v="53"/>
    <n v="5.2359999999999998"/>
    <n v="0.64137931034482754"/>
    <n v="0.08"/>
    <n v="0.41887999999999997"/>
    <n v="5.6548800000000004"/>
    <x v="37"/>
    <n v="16.964640000000003"/>
    <n v="0.03"/>
    <n v="0.50893920000000004"/>
    <x v="43"/>
    <n v="17.385700800000002"/>
    <n v="0.41888000000000059"/>
  </r>
  <r>
    <x v="900"/>
    <x v="632"/>
    <n v="2016"/>
    <s v="SHANE MEDINA"/>
    <s v="8265 San Pablo Dr. Wilmington, Woodlawn,  NY 12997"/>
    <s v="New York"/>
    <x v="1"/>
    <x v="0"/>
    <x v="5"/>
    <x v="0"/>
    <x v="0"/>
    <s v="Small Box"/>
    <x v="1"/>
    <d v="2016-08-25T00:00:00"/>
    <x v="96"/>
    <n v="8.0300000000000011"/>
    <n v="0.61147902869757176"/>
    <n v="0.08"/>
    <n v="0.64240000000000008"/>
    <n v="8.6724000000000014"/>
    <x v="10"/>
    <n v="372.91320000000007"/>
    <n v="6.0000000000000005E-2"/>
    <n v="22.374792000000006"/>
    <x v="74"/>
    <n v="358.30840800000004"/>
    <n v="0.6424000000000003"/>
  </r>
  <r>
    <x v="901"/>
    <x v="632"/>
    <n v="2016"/>
    <s v="ADRIAN SANDERS"/>
    <s v="9658 Philmont St. Liverpool, New City,  IL 61543"/>
    <s v="Chicago"/>
    <x v="0"/>
    <x v="0"/>
    <x v="1"/>
    <x v="3"/>
    <x v="0"/>
    <s v="Small Box"/>
    <x v="0"/>
    <d v="2016-08-27T00:00:00"/>
    <x v="44"/>
    <n v="4.0590000000000002"/>
    <n v="0.64"/>
    <n v="0.08"/>
    <n v="0.32472000000000001"/>
    <n v="4.3837200000000003"/>
    <x v="13"/>
    <n v="78.906959999999998"/>
    <n v="0.03"/>
    <n v="2.3672087999999998"/>
    <x v="35"/>
    <n v="79.089751199999995"/>
    <n v="0.32472000000000012"/>
  </r>
  <r>
    <x v="902"/>
    <x v="633"/>
    <n v="2016"/>
    <s v="BARRY PEREZ"/>
    <s v="53 Goldfield Lane Carrier Mills, Avondale,  IL 62917"/>
    <s v="Chicago"/>
    <x v="0"/>
    <x v="2"/>
    <x v="0"/>
    <x v="3"/>
    <x v="0"/>
    <s v="Wrap Bag"/>
    <x v="0"/>
    <d v="2016-08-30T00:00:00"/>
    <x v="106"/>
    <n v="4.1580000000000004"/>
    <n v="0.63636363636363624"/>
    <n v="0.08"/>
    <n v="0.33264000000000005"/>
    <n v="4.4906400000000009"/>
    <x v="45"/>
    <n v="134.71920000000003"/>
    <n v="6.9999999999999993E-2"/>
    <n v="9.4303440000000016"/>
    <x v="85"/>
    <n v="126.04885600000003"/>
    <n v="0.33264000000000049"/>
  </r>
  <r>
    <x v="903"/>
    <x v="634"/>
    <n v="2016"/>
    <s v="DARRYL JOHNSTON"/>
    <s v="176 NW. Lilypad Ave. Canajoharie, Melrose,  NY 13317"/>
    <s v="New York"/>
    <x v="1"/>
    <x v="1"/>
    <x v="11"/>
    <x v="4"/>
    <x v="0"/>
    <s v="Wrap Bag"/>
    <x v="0"/>
    <d v="2016-08-30T00:00:00"/>
    <x v="56"/>
    <n v="21.824000000000002"/>
    <n v="0.78577857785778593"/>
    <n v="0.08"/>
    <n v="1.7459200000000001"/>
    <n v="23.569920000000003"/>
    <x v="15"/>
    <n v="565.67808000000014"/>
    <n v="6.9999999999999993E-2"/>
    <n v="39.597465600000007"/>
    <x v="46"/>
    <n v="530.23061440000015"/>
    <n v="1.7459200000000017"/>
  </r>
  <r>
    <x v="904"/>
    <x v="635"/>
    <n v="2016"/>
    <s v="CALVIN MURPHY"/>
    <s v="87 Marconi St. Downsville, Eastchester,  NY 13755"/>
    <s v="New York"/>
    <x v="1"/>
    <x v="0"/>
    <x v="4"/>
    <x v="3"/>
    <x v="1"/>
    <s v="Large Box"/>
    <x v="0"/>
    <d v="2016-09-07T00:00:00"/>
    <x v="108"/>
    <n v="659.98900000000003"/>
    <n v="0.58731712479166109"/>
    <n v="0.08"/>
    <n v="52.799120000000002"/>
    <n v="712.78812000000005"/>
    <x v="13"/>
    <n v="12830.186160000001"/>
    <n v="0.01"/>
    <n v="128.30186160000002"/>
    <x v="65"/>
    <n v="12726.424298400001"/>
    <n v="52.799120000000016"/>
  </r>
  <r>
    <x v="905"/>
    <x v="635"/>
    <n v="2016"/>
    <s v="CALVIN MURPHY"/>
    <s v="87 Marconi St. Downsville, Eastchester,  NY 13755"/>
    <s v="New York"/>
    <x v="1"/>
    <x v="0"/>
    <x v="4"/>
    <x v="3"/>
    <x v="0"/>
    <s v="Wrap Bag"/>
    <x v="0"/>
    <d v="2016-09-07T00:00:00"/>
    <x v="56"/>
    <n v="21.824000000000002"/>
    <n v="0.78577857785778593"/>
    <n v="0.08"/>
    <n v="1.7459200000000001"/>
    <n v="23.569920000000003"/>
    <x v="27"/>
    <n v="966.3667200000001"/>
    <n v="0.02"/>
    <n v="19.327334400000002"/>
    <x v="46"/>
    <n v="951.18938560000004"/>
    <n v="1.7459200000000017"/>
  </r>
  <r>
    <x v="906"/>
    <x v="635"/>
    <n v="2016"/>
    <s v="VERNON SMITH"/>
    <s v="9304 Mechanic St. Port Jefferson Station, Morris Heights,  NY 11776"/>
    <s v="New York"/>
    <x v="1"/>
    <x v="0"/>
    <x v="3"/>
    <x v="3"/>
    <x v="1"/>
    <s v="Small Box"/>
    <x v="0"/>
    <d v="2016-08-29T00:00:00"/>
    <x v="35"/>
    <n v="50.589000000000006"/>
    <n v="1.3250758341759352"/>
    <n v="0.08"/>
    <n v="4.0471200000000005"/>
    <n v="54.636120000000012"/>
    <x v="49"/>
    <n v="2622.5337600000007"/>
    <n v="0.11"/>
    <n v="288.47871360000011"/>
    <x v="31"/>
    <n v="2339.0950464000007"/>
    <n v="4.0471200000000067"/>
  </r>
  <r>
    <x v="907"/>
    <x v="635"/>
    <n v="2016"/>
    <s v="RAUL HOLMES"/>
    <s v="718 High St. Champaign, Albany Park,  IL 61825"/>
    <s v="Chicago"/>
    <x v="0"/>
    <x v="3"/>
    <x v="0"/>
    <x v="4"/>
    <x v="0"/>
    <s v="Small Box"/>
    <x v="0"/>
    <d v="2016-09-01T00:00:00"/>
    <x v="24"/>
    <n v="2.871"/>
    <n v="0.64150943396226379"/>
    <n v="0.08"/>
    <n v="0.22968"/>
    <n v="3.1006800000000001"/>
    <x v="31"/>
    <n v="111.62448000000001"/>
    <n v="0.01"/>
    <n v="1.1162448"/>
    <x v="23"/>
    <n v="111.0582352"/>
    <n v="0.22968000000000011"/>
  </r>
  <r>
    <x v="908"/>
    <x v="635"/>
    <n v="2016"/>
    <s v="ROLAND WILLIAMS"/>
    <s v="875 Church St. Bainbridge, Norwood,  NY 13733"/>
    <s v="New York"/>
    <x v="1"/>
    <x v="3"/>
    <x v="8"/>
    <x v="2"/>
    <x v="0"/>
    <s v="Wrap Bag"/>
    <x v="0"/>
    <d v="2016-08-29T00:00:00"/>
    <x v="78"/>
    <n v="3.0579999999999998"/>
    <n v="0.81699346405228723"/>
    <n v="0.08"/>
    <n v="0.24464"/>
    <n v="3.3026400000000002"/>
    <x v="43"/>
    <n v="82.566000000000003"/>
    <n v="0.02"/>
    <n v="1.6513200000000001"/>
    <x v="61"/>
    <n v="82.304680000000005"/>
    <n v="0.24464000000000041"/>
  </r>
  <r>
    <x v="909"/>
    <x v="635"/>
    <n v="2016"/>
    <s v="TONY STEPHENS"/>
    <s v="96C Queen Lane Union, Avalon Park,  IL 60180"/>
    <s v="Chicago"/>
    <x v="0"/>
    <x v="1"/>
    <x v="0"/>
    <x v="2"/>
    <x v="0"/>
    <s v="Small Box"/>
    <x v="0"/>
    <d v="2016-08-30T00:00:00"/>
    <x v="63"/>
    <n v="29.898000000000003"/>
    <n v="0.61305637982195826"/>
    <n v="0.08"/>
    <n v="2.3918400000000002"/>
    <n v="32.289840000000005"/>
    <x v="12"/>
    <n v="1679.0716800000002"/>
    <n v="0.03"/>
    <n v="50.372150400000002"/>
    <x v="51"/>
    <n v="1636.9795296000002"/>
    <n v="2.391840000000002"/>
  </r>
  <r>
    <x v="910"/>
    <x v="636"/>
    <n v="2016"/>
    <s v="CLAUDE JAMES"/>
    <s v="201 W. Rosemary Ave. Sandusky, Mott Haven,  NY 14133"/>
    <s v="New York"/>
    <x v="1"/>
    <x v="2"/>
    <x v="13"/>
    <x v="1"/>
    <x v="0"/>
    <s v="Wrap Bag"/>
    <x v="0"/>
    <d v="2016-09-07T00:00:00"/>
    <x v="57"/>
    <n v="5.6980000000000004"/>
    <n v="0.56024096385542177"/>
    <n v="0.08"/>
    <n v="0.45584000000000002"/>
    <n v="6.1538400000000006"/>
    <x v="6"/>
    <n v="209.23056000000003"/>
    <n v="6.9999999999999993E-2"/>
    <n v="14.6461392"/>
    <x v="47"/>
    <n v="196.67442080000004"/>
    <n v="0.45584000000000024"/>
  </r>
  <r>
    <x v="911"/>
    <x v="637"/>
    <n v="2016"/>
    <s v="TRAVIS FLORES"/>
    <s v="8766 Harvard St. Kent, Marble Hill,  NY 14477"/>
    <s v="New York"/>
    <x v="1"/>
    <x v="1"/>
    <x v="13"/>
    <x v="4"/>
    <x v="1"/>
    <s v="Small Box"/>
    <x v="0"/>
    <d v="2016-09-10T00:00:00"/>
    <x v="27"/>
    <n v="17.578000000000003"/>
    <n v="0.58689175769612711"/>
    <n v="0.08"/>
    <n v="1.4062400000000002"/>
    <n v="18.984240000000003"/>
    <x v="17"/>
    <n v="607.49568000000011"/>
    <n v="0.09"/>
    <n v="54.674611200000008"/>
    <x v="24"/>
    <n v="556.8710688000001"/>
    <n v="1.4062400000000004"/>
  </r>
  <r>
    <x v="912"/>
    <x v="638"/>
    <n v="2016"/>
    <s v="ERIC MATTHEWS"/>
    <s v="106 Pennington Ave. Albany, West Farms,  NY 12212"/>
    <s v="New York"/>
    <x v="1"/>
    <x v="2"/>
    <x v="11"/>
    <x v="2"/>
    <x v="0"/>
    <s v="Wrap Bag"/>
    <x v="0"/>
    <d v="2016-09-12T00:00:00"/>
    <x v="106"/>
    <n v="4.1580000000000004"/>
    <n v="0.63636363636363624"/>
    <n v="0.08"/>
    <n v="0.33264000000000005"/>
    <n v="4.4906400000000009"/>
    <x v="14"/>
    <n v="179.62560000000002"/>
    <n v="0.04"/>
    <n v="7.1850240000000012"/>
    <x v="85"/>
    <n v="173.20057600000001"/>
    <n v="0.33264000000000049"/>
  </r>
  <r>
    <x v="913"/>
    <x v="639"/>
    <n v="2016"/>
    <s v="ARNOLD YOUNG"/>
    <s v="808 W. Saxton Rd. King Ferry, Fordham,  NY 13081"/>
    <s v="New York"/>
    <x v="1"/>
    <x v="0"/>
    <x v="7"/>
    <x v="2"/>
    <x v="1"/>
    <s v="Small Box"/>
    <x v="1"/>
    <d v="2016-09-13T00:00:00"/>
    <x v="95"/>
    <n v="171.58900000000003"/>
    <n v="1.4998397435897439"/>
    <n v="0.08"/>
    <n v="13.727120000000003"/>
    <n v="185.31612000000004"/>
    <x v="15"/>
    <n v="4447.5868800000007"/>
    <n v="0.03"/>
    <n v="133.42760640000003"/>
    <x v="73"/>
    <n v="4322.2892736000013"/>
    <n v="13.727120000000014"/>
  </r>
  <r>
    <x v="914"/>
    <x v="639"/>
    <n v="2016"/>
    <s v="ARNOLD HUDSON"/>
    <s v="85 Middle St. Troupsburg, Fieldston,  NY 14885"/>
    <s v="New York"/>
    <x v="1"/>
    <x v="3"/>
    <x v="7"/>
    <x v="0"/>
    <x v="0"/>
    <s v="Wrap Bag"/>
    <x v="0"/>
    <d v="2016-09-13T00:00:00"/>
    <x v="103"/>
    <n v="3.5859999999999999"/>
    <n v="0.69791666666666652"/>
    <n v="0.08"/>
    <n v="0.28687999999999997"/>
    <n v="3.8728799999999999"/>
    <x v="14"/>
    <n v="154.9152"/>
    <n v="0.03"/>
    <n v="4.647456"/>
    <x v="83"/>
    <n v="152.17774399999999"/>
    <n v="0.28688000000000002"/>
  </r>
  <r>
    <x v="915"/>
    <x v="640"/>
    <n v="2016"/>
    <s v="TERRY CUNNINGHAM"/>
    <s v="7806 Java St. Corbettsville, Co-op City,  NY 13749"/>
    <s v="New York"/>
    <x v="1"/>
    <x v="3"/>
    <x v="7"/>
    <x v="3"/>
    <x v="0"/>
    <s v="Small Box"/>
    <x v="1"/>
    <d v="2016-09-25T00:00:00"/>
    <x v="128"/>
    <n v="10.318000000000001"/>
    <n v="1.3275434243176178"/>
    <n v="0.08"/>
    <n v="0.82544000000000017"/>
    <n v="11.143440000000002"/>
    <x v="49"/>
    <n v="534.88512000000014"/>
    <n v="9.9999999999999992E-2"/>
    <n v="53.488512000000007"/>
    <x v="103"/>
    <n v="488.72660800000011"/>
    <n v="0.8254400000000004"/>
  </r>
  <r>
    <x v="916"/>
    <x v="641"/>
    <n v="2016"/>
    <s v="JEFF TORRES"/>
    <s v="2 Linda Dr. Montrose, Belmont Cragin,  IL 62445"/>
    <s v="Chicago"/>
    <x v="0"/>
    <x v="0"/>
    <x v="0"/>
    <x v="0"/>
    <x v="0"/>
    <s v="Wrap Bag"/>
    <x v="0"/>
    <d v="2016-09-21T00:00:00"/>
    <x v="50"/>
    <n v="3.234"/>
    <n v="0.6704545454545453"/>
    <n v="0.08"/>
    <n v="0.25872000000000001"/>
    <n v="3.4927200000000003"/>
    <x v="32"/>
    <n v="97.796160000000015"/>
    <n v="0.04"/>
    <n v="3.9118464000000008"/>
    <x v="78"/>
    <n v="94.744313600000012"/>
    <n v="0.25872000000000028"/>
  </r>
  <r>
    <x v="917"/>
    <x v="642"/>
    <n v="2016"/>
    <s v="HOWARD ROGERS"/>
    <s v="98 2nd Street Clinton, Williamsbridge,  NY 13323"/>
    <s v="New York"/>
    <x v="1"/>
    <x v="3"/>
    <x v="10"/>
    <x v="0"/>
    <x v="1"/>
    <s v="Jumbo Drum"/>
    <x v="2"/>
    <d v="2016-09-21T00:00:00"/>
    <x v="107"/>
    <n v="589.20400000000006"/>
    <n v="1.4390510450343792"/>
    <n v="0.08"/>
    <n v="47.136320000000005"/>
    <n v="636.34032000000013"/>
    <x v="42"/>
    <n v="29271.654720000006"/>
    <n v="0.04"/>
    <n v="1170.8661888000004"/>
    <x v="86"/>
    <n v="28115.538531200007"/>
    <n v="47.136320000000069"/>
  </r>
  <r>
    <x v="918"/>
    <x v="643"/>
    <n v="2016"/>
    <s v="NATHAN STONE"/>
    <s v="8011 Heather Court Nicholville, Port Morris,  NY 12965"/>
    <s v="New York"/>
    <x v="1"/>
    <x v="0"/>
    <x v="7"/>
    <x v="3"/>
    <x v="1"/>
    <s v="Small Box"/>
    <x v="0"/>
    <d v="2016-09-24T00:00:00"/>
    <x v="25"/>
    <n v="21.978000000000002"/>
    <n v="2.126760563380282"/>
    <n v="0.08"/>
    <n v="1.7582400000000002"/>
    <n v="23.736240000000002"/>
    <x v="42"/>
    <n v="1091.8670400000001"/>
    <n v="0.04"/>
    <n v="43.674681600000007"/>
    <x v="24"/>
    <n v="1052.2423584000001"/>
    <n v="1.7582400000000007"/>
  </r>
  <r>
    <x v="919"/>
    <x v="644"/>
    <n v="2016"/>
    <s v="JAMES PRICE"/>
    <s v="267 Queen Ave. Newcomb, City Island,  NY 12879"/>
    <s v="New York"/>
    <x v="1"/>
    <x v="3"/>
    <x v="13"/>
    <x v="2"/>
    <x v="0"/>
    <s v="Small Box"/>
    <x v="0"/>
    <d v="2016-09-25T00:00:00"/>
    <x v="9"/>
    <n v="9.4600000000000009"/>
    <n v="0.61350844277673544"/>
    <n v="0.08"/>
    <n v="0.75680000000000014"/>
    <n v="10.216800000000001"/>
    <x v="30"/>
    <n v="40.867200000000004"/>
    <n v="0.04"/>
    <n v="1.6346880000000001"/>
    <x v="9"/>
    <n v="45.472512000000009"/>
    <n v="0.75680000000000014"/>
  </r>
  <r>
    <x v="920"/>
    <x v="644"/>
    <n v="2016"/>
    <s v="JAMES PRICE"/>
    <s v="267 Queen Ave. Newcomb, City Island,  NY 12879"/>
    <s v="New York"/>
    <x v="1"/>
    <x v="3"/>
    <x v="13"/>
    <x v="2"/>
    <x v="0"/>
    <s v="Small Box"/>
    <x v="0"/>
    <d v="2016-09-24T00:00:00"/>
    <x v="85"/>
    <n v="181.72"/>
    <n v="1.4390964122250105"/>
    <n v="0.08"/>
    <n v="14.537599999999999"/>
    <n v="196.25760000000002"/>
    <x v="39"/>
    <n v="2355.0912000000003"/>
    <n v="0.09"/>
    <n v="211.95820800000001"/>
    <x v="7"/>
    <n v="2163.1729920000002"/>
    <n v="14.537600000000026"/>
  </r>
  <r>
    <x v="921"/>
    <x v="644"/>
    <n v="2016"/>
    <s v="BARRY STEVENS"/>
    <s v="6 Circus St. Buffalo, Williamsbridge,  NY 14261"/>
    <s v="New York"/>
    <x v="1"/>
    <x v="2"/>
    <x v="6"/>
    <x v="3"/>
    <x v="0"/>
    <s v="Small Box"/>
    <x v="0"/>
    <d v="2016-09-23T00:00:00"/>
    <x v="104"/>
    <n v="5.4010000000000007"/>
    <n v="0.56369426751592344"/>
    <n v="0.08"/>
    <n v="0.43208000000000008"/>
    <n v="5.8330800000000007"/>
    <x v="38"/>
    <n v="87.496200000000016"/>
    <n v="0.02"/>
    <n v="1.7499240000000003"/>
    <x v="23"/>
    <n v="86.296276000000006"/>
    <n v="0.43208000000000002"/>
  </r>
  <r>
    <x v="922"/>
    <x v="645"/>
    <n v="2016"/>
    <s v="JASON MILLS"/>
    <s v="8108 Cathedral Street Northbrook, Irving Park,  IL 60062"/>
    <s v="Chicago"/>
    <x v="0"/>
    <x v="3"/>
    <x v="1"/>
    <x v="3"/>
    <x v="0"/>
    <s v="Small Pack"/>
    <x v="0"/>
    <d v="2016-09-25T00:00:00"/>
    <x v="28"/>
    <n v="13.167000000000002"/>
    <n v="1.4989561586638833"/>
    <n v="0.08"/>
    <n v="1.0533600000000001"/>
    <n v="14.220360000000003"/>
    <x v="14"/>
    <n v="568.81440000000009"/>
    <n v="0.03"/>
    <n v="17.064432000000004"/>
    <x v="25"/>
    <n v="557.60996800000009"/>
    <n v="1.0533600000000014"/>
  </r>
  <r>
    <x v="923"/>
    <x v="645"/>
    <n v="2016"/>
    <s v="NORMAN ANDREWS"/>
    <s v="25 Beaver Dr. Nichols, Riverdale,  NY 13812"/>
    <s v="New York"/>
    <x v="1"/>
    <x v="2"/>
    <x v="3"/>
    <x v="3"/>
    <x v="0"/>
    <s v="Wrap Bag"/>
    <x v="0"/>
    <d v="2016-09-25T00:00:00"/>
    <x v="48"/>
    <n v="5.9729999999999999"/>
    <n v="0.56034482758620674"/>
    <n v="0.08"/>
    <n v="0.47783999999999999"/>
    <n v="6.4508400000000004"/>
    <x v="46"/>
    <n v="90.311760000000007"/>
    <n v="0.02"/>
    <n v="1.8062352000000002"/>
    <x v="38"/>
    <n v="89.505524800000003"/>
    <n v="0.47784000000000049"/>
  </r>
  <r>
    <x v="924"/>
    <x v="646"/>
    <n v="2016"/>
    <s v="CURTIS WEAVER"/>
    <s v="696 Jones Drive Great Valley, Norwood,  NY 14741"/>
    <s v="New York"/>
    <x v="1"/>
    <x v="1"/>
    <x v="2"/>
    <x v="2"/>
    <x v="0"/>
    <s v="Small Box"/>
    <x v="0"/>
    <d v="2016-09-26T00:00:00"/>
    <x v="89"/>
    <n v="4.2790000000000008"/>
    <n v="0.58775510204081649"/>
    <n v="0.08"/>
    <n v="0.34232000000000007"/>
    <n v="4.6213200000000008"/>
    <x v="12"/>
    <n v="240.30864000000003"/>
    <n v="0.09"/>
    <n v="21.627777600000002"/>
    <x v="69"/>
    <n v="225.74086240000003"/>
    <n v="0.34231999999999996"/>
  </r>
  <r>
    <x v="925"/>
    <x v="647"/>
    <n v="2016"/>
    <s v="FRANCISCO FERNANDEZ"/>
    <s v="905 Hill Ave. Shelbyville, Belmont Cragin,  IL 62565"/>
    <s v="Chicago"/>
    <x v="0"/>
    <x v="3"/>
    <x v="1"/>
    <x v="2"/>
    <x v="0"/>
    <s v="Wrap Bag"/>
    <x v="0"/>
    <d v="2016-09-28T00:00:00"/>
    <x v="21"/>
    <n v="4.4000000000000004"/>
    <n v="0.58730158730158732"/>
    <n v="0.08"/>
    <n v="0.35200000000000004"/>
    <n v="4.7520000000000007"/>
    <x v="15"/>
    <n v="114.04800000000002"/>
    <n v="9.9999999999999992E-2"/>
    <n v="11.4048"/>
    <x v="20"/>
    <n v="103.99320000000002"/>
    <n v="0.35200000000000031"/>
  </r>
  <r>
    <x v="926"/>
    <x v="648"/>
    <n v="2016"/>
    <s v="ANGEL RICHARDSON"/>
    <s v="57 Petal St. Harrison, Kingsbridge,  NY 10528"/>
    <s v="New York"/>
    <x v="1"/>
    <x v="3"/>
    <x v="10"/>
    <x v="2"/>
    <x v="0"/>
    <s v="Small Box"/>
    <x v="0"/>
    <d v="2016-10-01T00:00:00"/>
    <x v="55"/>
    <n v="5.9400000000000013"/>
    <n v="0.5882352941176473"/>
    <n v="0.08"/>
    <n v="0.47520000000000012"/>
    <n v="6.4152000000000022"/>
    <x v="14"/>
    <n v="256.60800000000006"/>
    <n v="0.04"/>
    <n v="10.264320000000003"/>
    <x v="45"/>
    <n v="254.17368000000008"/>
    <n v="0.47520000000000095"/>
  </r>
  <r>
    <x v="927"/>
    <x v="649"/>
    <n v="2016"/>
    <s v="JESSIE MENDOZA"/>
    <s v="861 North Fortune Street Minoa, Melrose,  NY 13116"/>
    <s v="New York"/>
    <x v="1"/>
    <x v="1"/>
    <x v="7"/>
    <x v="1"/>
    <x v="0"/>
    <s v="Small Box"/>
    <x v="0"/>
    <d v="2016-10-01T00:00:00"/>
    <x v="72"/>
    <n v="11.979000000000001"/>
    <n v="1.4417040358744393"/>
    <n v="0.08"/>
    <n v="0.95832000000000006"/>
    <n v="12.937320000000001"/>
    <x v="23"/>
    <n v="271.68372000000005"/>
    <n v="0.08"/>
    <n v="21.734697600000004"/>
    <x v="58"/>
    <n v="254.49902240000006"/>
    <n v="0.9583200000000005"/>
  </r>
  <r>
    <x v="928"/>
    <x v="650"/>
    <n v="2016"/>
    <s v="RYAN WALKER"/>
    <s v="991 NW. Livingston Drive Meridian, Eastchester,  NY 13113"/>
    <s v="New York"/>
    <x v="1"/>
    <x v="3"/>
    <x v="7"/>
    <x v="2"/>
    <x v="0"/>
    <s v="Small Box"/>
    <x v="0"/>
    <d v="2016-10-03T00:00:00"/>
    <x v="33"/>
    <n v="24.618000000000002"/>
    <n v="0.61239193083573473"/>
    <n v="0.08"/>
    <n v="1.9694400000000003"/>
    <n v="26.587440000000004"/>
    <x v="31"/>
    <n v="957.1478400000002"/>
    <n v="0.08"/>
    <n v="76.571827200000016"/>
    <x v="29"/>
    <n v="895.72601280000015"/>
    <n v="1.9694400000000023"/>
  </r>
  <r>
    <x v="929"/>
    <x v="650"/>
    <n v="2016"/>
    <s v="RYAN WALKER"/>
    <s v="991 NW. Livingston Drive Meridian, Eastchester,  NY 13113"/>
    <s v="New York"/>
    <x v="1"/>
    <x v="3"/>
    <x v="7"/>
    <x v="2"/>
    <x v="1"/>
    <s v="Small Box"/>
    <x v="1"/>
    <d v="2016-10-02T00:00:00"/>
    <x v="124"/>
    <n v="32.989000000000004"/>
    <n v="1.0401360544217688"/>
    <n v="0.08"/>
    <n v="2.6391200000000006"/>
    <n v="35.62812000000001"/>
    <x v="21"/>
    <n v="1353.8685600000003"/>
    <n v="0.04"/>
    <n v="54.154742400000018"/>
    <x v="18"/>
    <n v="1305.2638176000003"/>
    <n v="2.6391200000000055"/>
  </r>
  <r>
    <x v="930"/>
    <x v="650"/>
    <n v="2016"/>
    <s v="TOMMY HART"/>
    <s v="833 Windsor St. Indianola, Avondale,  IL 61850"/>
    <s v="Chicago"/>
    <x v="0"/>
    <x v="1"/>
    <x v="1"/>
    <x v="3"/>
    <x v="0"/>
    <s v="Small Box"/>
    <x v="0"/>
    <d v="2016-10-10T00:00:00"/>
    <x v="116"/>
    <n v="38.984000000000002"/>
    <n v="0.61310878470641783"/>
    <n v="0.08"/>
    <n v="3.1187200000000002"/>
    <n v="42.102720000000005"/>
    <x v="42"/>
    <n v="1936.7251200000003"/>
    <n v="0.02"/>
    <n v="38.734502400000004"/>
    <x v="91"/>
    <n v="1902.9606176000002"/>
    <n v="3.1187200000000033"/>
  </r>
  <r>
    <x v="931"/>
    <x v="651"/>
    <n v="2016"/>
    <s v="TODD TAYLOR"/>
    <s v="430 Sherman St. Canastota, Wakefield,  NY 13032"/>
    <s v="New York"/>
    <x v="1"/>
    <x v="3"/>
    <x v="10"/>
    <x v="0"/>
    <x v="0"/>
    <s v="Small Box"/>
    <x v="0"/>
    <d v="2016-10-05T00:00:00"/>
    <x v="52"/>
    <n v="34.078000000000003"/>
    <n v="0.56227937468482114"/>
    <n v="0.08"/>
    <n v="2.7262400000000002"/>
    <n v="36.804240000000007"/>
    <x v="17"/>
    <n v="1177.7356800000002"/>
    <n v="0.04"/>
    <n v="47.109427200000013"/>
    <x v="42"/>
    <n v="1150.1862528000001"/>
    <n v="2.7262400000000042"/>
  </r>
  <r>
    <x v="932"/>
    <x v="652"/>
    <n v="2016"/>
    <s v="BRIAN SANTOS"/>
    <s v="9017 Redwood Rd. Grayslake, Avondale,  IL 60030"/>
    <s v="Chicago"/>
    <x v="0"/>
    <x v="3"/>
    <x v="1"/>
    <x v="0"/>
    <x v="0"/>
    <s v="Small Box"/>
    <x v="0"/>
    <d v="2016-10-07T00:00:00"/>
    <x v="15"/>
    <n v="8.0080000000000009"/>
    <n v="0.58605664488017439"/>
    <n v="0.08"/>
    <n v="0.6406400000000001"/>
    <n v="8.6486400000000021"/>
    <x v="12"/>
    <n v="449.72928000000013"/>
    <n v="0.02"/>
    <n v="8.9945856000000024"/>
    <x v="14"/>
    <n v="451.93469440000013"/>
    <n v="0.64064000000000121"/>
  </r>
  <r>
    <x v="933"/>
    <x v="653"/>
    <n v="2016"/>
    <s v="MARTIN HUGHES"/>
    <s v="7702 Beach Dr. Hempstead, Eastchester,  NY 11551"/>
    <s v="New York"/>
    <x v="1"/>
    <x v="3"/>
    <x v="3"/>
    <x v="2"/>
    <x v="0"/>
    <s v="Small Box"/>
    <x v="0"/>
    <d v="2016-10-07T00:00:00"/>
    <x v="52"/>
    <n v="34.078000000000003"/>
    <n v="0.56227937468482114"/>
    <n v="0.08"/>
    <n v="2.7262400000000002"/>
    <n v="36.804240000000007"/>
    <x v="18"/>
    <n v="1435.3653600000002"/>
    <n v="0.02"/>
    <n v="28.707307200000006"/>
    <x v="42"/>
    <n v="1426.2180528000001"/>
    <n v="2.7262400000000042"/>
  </r>
  <r>
    <x v="934"/>
    <x v="653"/>
    <n v="2016"/>
    <s v="JOHNNY CONTRERAS"/>
    <s v="7571 Santa Clara Road Brookhaven, University Heights,  NY 11719"/>
    <s v="New York"/>
    <x v="1"/>
    <x v="0"/>
    <x v="3"/>
    <x v="2"/>
    <x v="0"/>
    <s v="Wrap Bag"/>
    <x v="0"/>
    <d v="2016-10-07T00:00:00"/>
    <x v="16"/>
    <n v="3.1680000000000001"/>
    <n v="1.2153846153846153"/>
    <n v="0.08"/>
    <n v="0.25344"/>
    <n v="3.4214400000000005"/>
    <x v="49"/>
    <n v="164.22912000000002"/>
    <n v="6.0000000000000005E-2"/>
    <n v="9.8537472000000026"/>
    <x v="15"/>
    <n v="155.43537280000001"/>
    <n v="0.25344000000000033"/>
  </r>
  <r>
    <x v="935"/>
    <x v="654"/>
    <n v="2016"/>
    <s v="JIMMY DANIELS"/>
    <s v="57 Courtland St. Fairport, Wakefield,  NY 14450"/>
    <s v="New York"/>
    <x v="1"/>
    <x v="1"/>
    <x v="8"/>
    <x v="0"/>
    <x v="0"/>
    <s v="Small Box"/>
    <x v="0"/>
    <d v="2016-10-13T00:00:00"/>
    <x v="0"/>
    <n v="6.2480000000000002"/>
    <n v="0.61363636363636354"/>
    <n v="0.08"/>
    <n v="0.49984000000000001"/>
    <n v="6.7478400000000009"/>
    <x v="43"/>
    <n v="168.69600000000003"/>
    <n v="0.03"/>
    <n v="5.0608800000000009"/>
    <x v="11"/>
    <n v="165.07512000000003"/>
    <n v="0.49984000000000073"/>
  </r>
  <r>
    <x v="936"/>
    <x v="655"/>
    <n v="2016"/>
    <s v="JEFFREY OWENS"/>
    <s v="286 Valley Avenue Rochester, Williamsbridge,  NY 14683"/>
    <s v="New York"/>
    <x v="1"/>
    <x v="1"/>
    <x v="7"/>
    <x v="0"/>
    <x v="0"/>
    <s v="Small Box"/>
    <x v="0"/>
    <d v="2016-10-13T00:00:00"/>
    <x v="97"/>
    <n v="18.678000000000001"/>
    <n v="0.53804347826086962"/>
    <n v="0.08"/>
    <n v="1.49424"/>
    <n v="20.172240000000002"/>
    <x v="47"/>
    <n v="907.75080000000014"/>
    <n v="9.9999999999999992E-2"/>
    <n v="90.775080000000003"/>
    <x v="75"/>
    <n v="829.41572000000019"/>
    <n v="1.4942400000000013"/>
  </r>
  <r>
    <x v="937"/>
    <x v="656"/>
    <n v="2016"/>
    <s v="DARRELL HUNTER"/>
    <s v="320 Innovation St. Bradley, Hermosa,  IL 60915"/>
    <s v="Chicago"/>
    <x v="0"/>
    <x v="3"/>
    <x v="0"/>
    <x v="3"/>
    <x v="0"/>
    <s v="Wrap Bag"/>
    <x v="0"/>
    <d v="2016-10-20T00:00:00"/>
    <x v="106"/>
    <n v="4.1580000000000004"/>
    <n v="0.63636363636363624"/>
    <n v="0.08"/>
    <n v="0.33264000000000005"/>
    <n v="4.4906400000000009"/>
    <x v="15"/>
    <n v="107.77536000000002"/>
    <n v="0.11"/>
    <n v="11.855289600000003"/>
    <x v="85"/>
    <n v="96.68007040000002"/>
    <n v="0.33264000000000049"/>
  </r>
  <r>
    <x v="938"/>
    <x v="657"/>
    <n v="2016"/>
    <s v="ALFRED RYAN"/>
    <s v="77 Eagle Street Richmond, Ashburn,  IL 60071"/>
    <s v="Chicago"/>
    <x v="0"/>
    <x v="0"/>
    <x v="1"/>
    <x v="4"/>
    <x v="0"/>
    <s v="Small Box"/>
    <x v="0"/>
    <d v="2016-10-19T00:00:00"/>
    <x v="8"/>
    <n v="99.528000000000006"/>
    <n v="0.66660526800515751"/>
    <n v="0.08"/>
    <n v="7.9622400000000004"/>
    <n v="107.49024000000001"/>
    <x v="41"/>
    <n v="2902.2364800000005"/>
    <n v="0.03"/>
    <n v="87.067094400000016"/>
    <x v="7"/>
    <n v="2835.2093856000006"/>
    <n v="7.9622400000000084"/>
  </r>
  <r>
    <x v="939"/>
    <x v="658"/>
    <n v="2016"/>
    <s v="SAMUEL TURNER"/>
    <s v="635 Honey Creek Avenue Obernburg, Melrose,  NY 12767"/>
    <s v="New York"/>
    <x v="1"/>
    <x v="1"/>
    <x v="2"/>
    <x v="3"/>
    <x v="0"/>
    <s v="Small Box"/>
    <x v="0"/>
    <d v="2016-10-23T00:00:00"/>
    <x v="63"/>
    <n v="29.898000000000003"/>
    <n v="0.61305637982195826"/>
    <n v="0.08"/>
    <n v="2.3918400000000002"/>
    <n v="32.289840000000005"/>
    <x v="14"/>
    <n v="1291.5936000000002"/>
    <n v="0.02"/>
    <n v="25.831872000000004"/>
    <x v="51"/>
    <n v="1274.0417280000001"/>
    <n v="2.391840000000002"/>
  </r>
  <r>
    <x v="940"/>
    <x v="659"/>
    <n v="2016"/>
    <s v="BRIAN LOPEZ"/>
    <s v="975 W. Boulder Lane Prospect, Pelham Parkway,  NY 13435"/>
    <s v="New York"/>
    <x v="1"/>
    <x v="3"/>
    <x v="7"/>
    <x v="2"/>
    <x v="1"/>
    <s v="Small Box"/>
    <x v="0"/>
    <d v="2016-10-22T00:00:00"/>
    <x v="25"/>
    <n v="21.978000000000002"/>
    <n v="2.126760563380282"/>
    <n v="0.08"/>
    <n v="1.7582400000000002"/>
    <n v="23.736240000000002"/>
    <x v="24"/>
    <n v="261.09864000000005"/>
    <n v="6.9999999999999993E-2"/>
    <n v="18.276904800000001"/>
    <x v="24"/>
    <n v="246.87173520000005"/>
    <n v="1.7582400000000007"/>
  </r>
  <r>
    <x v="941"/>
    <x v="660"/>
    <n v="2016"/>
    <s v="RAYMOND COLEMAN"/>
    <s v="11 Phoenix Drive Galt, Avalon Park,  IL 61037"/>
    <s v="Chicago"/>
    <x v="0"/>
    <x v="1"/>
    <x v="0"/>
    <x v="4"/>
    <x v="2"/>
    <s v="Large Box"/>
    <x v="0"/>
    <d v="2016-10-20T00:00:00"/>
    <x v="87"/>
    <n v="150.678"/>
    <n v="1.4391025641025639"/>
    <n v="0.08"/>
    <n v="12.05424"/>
    <n v="162.73224000000002"/>
    <x v="26"/>
    <n v="4719.2349600000007"/>
    <n v="9.9999999999999992E-2"/>
    <n v="471.92349600000006"/>
    <x v="65"/>
    <n v="4271.8514640000003"/>
    <n v="12.054240000000021"/>
  </r>
  <r>
    <x v="942"/>
    <x v="661"/>
    <n v="2016"/>
    <s v="MARK SALAZAR"/>
    <s v="7872 Warren Court New York, Eastchester,  NY 10163"/>
    <s v="New York"/>
    <x v="1"/>
    <x v="3"/>
    <x v="10"/>
    <x v="2"/>
    <x v="0"/>
    <s v="Wrap Bag"/>
    <x v="0"/>
    <d v="2016-10-23T00:00:00"/>
    <x v="6"/>
    <n v="2.8600000000000003"/>
    <n v="1.3853211009174309"/>
    <n v="0.08"/>
    <n v="0.22880000000000003"/>
    <n v="3.0888000000000004"/>
    <x v="46"/>
    <n v="43.243200000000009"/>
    <n v="6.0000000000000005E-2"/>
    <n v="2.5945920000000009"/>
    <x v="6"/>
    <n v="43.098608000000013"/>
    <n v="0.22880000000000011"/>
  </r>
  <r>
    <x v="943"/>
    <x v="662"/>
    <n v="2016"/>
    <s v="BRIAN LONG"/>
    <s v="7498 Lilac Drive Union Hill, Marble Hill,  NY 14563"/>
    <s v="New York"/>
    <x v="1"/>
    <x v="0"/>
    <x v="6"/>
    <x v="2"/>
    <x v="2"/>
    <s v="Large Box"/>
    <x v="0"/>
    <d v="2016-10-26T00:00:00"/>
    <x v="87"/>
    <n v="150.678"/>
    <n v="1.4391025641025639"/>
    <n v="0.08"/>
    <n v="12.05424"/>
    <n v="162.73224000000002"/>
    <x v="44"/>
    <n v="3742.8415200000004"/>
    <n v="6.0000000000000005E-2"/>
    <n v="224.57049120000005"/>
    <x v="65"/>
    <n v="3542.8110288000003"/>
    <n v="12.054240000000021"/>
  </r>
  <r>
    <x v="944"/>
    <x v="663"/>
    <n v="2016"/>
    <s v="GREG OLSON"/>
    <s v="825 Apostle St. Rochester, Morris Heights,  NY 14613"/>
    <s v="New York"/>
    <x v="1"/>
    <x v="1"/>
    <x v="7"/>
    <x v="1"/>
    <x v="0"/>
    <s v="Small Pack"/>
    <x v="0"/>
    <d v="2016-10-26T00:00:00"/>
    <x v="88"/>
    <n v="14.278000000000002"/>
    <n v="1.5009633911368019"/>
    <n v="0.08"/>
    <n v="1.1422400000000001"/>
    <n v="15.420240000000003"/>
    <x v="40"/>
    <n v="786.43224000000021"/>
    <n v="9.9999999999999992E-2"/>
    <n v="78.643224000000018"/>
    <x v="68"/>
    <n v="710.97901600000023"/>
    <n v="1.142240000000001"/>
  </r>
  <r>
    <x v="945"/>
    <x v="664"/>
    <n v="2016"/>
    <s v="JOSE DIXON"/>
    <s v="8420 East Overlook St. Syracuse, Baychester,  NY 13252"/>
    <s v="New York"/>
    <x v="1"/>
    <x v="0"/>
    <x v="5"/>
    <x v="4"/>
    <x v="0"/>
    <s v="Small Box"/>
    <x v="0"/>
    <d v="2016-10-25T00:00:00"/>
    <x v="79"/>
    <n v="3.9380000000000006"/>
    <n v="0.58407079646017734"/>
    <n v="0.08"/>
    <n v="0.31504000000000004"/>
    <n v="4.2530400000000013"/>
    <x v="31"/>
    <n v="153.10944000000003"/>
    <n v="0.08"/>
    <n v="12.248755200000003"/>
    <x v="62"/>
    <n v="146.38068480000004"/>
    <n v="0.31504000000000065"/>
  </r>
  <r>
    <x v="946"/>
    <x v="665"/>
    <n v="2016"/>
    <s v="BARRY SANCHEZ"/>
    <s v="919 Corona Street Hamlin, Melrose,  NY 14464"/>
    <s v="New York"/>
    <x v="1"/>
    <x v="3"/>
    <x v="13"/>
    <x v="4"/>
    <x v="0"/>
    <s v="Small Box"/>
    <x v="0"/>
    <d v="2016-10-29T00:00:00"/>
    <x v="24"/>
    <n v="2.871"/>
    <n v="0.64150943396226379"/>
    <n v="0.08"/>
    <n v="0.22968"/>
    <n v="3.1006800000000001"/>
    <x v="42"/>
    <n v="142.63128"/>
    <n v="0.08"/>
    <n v="11.4105024"/>
    <x v="23"/>
    <n v="131.7707776"/>
    <n v="0.22968000000000011"/>
  </r>
  <r>
    <x v="947"/>
    <x v="666"/>
    <n v="2016"/>
    <s v="TIM GOMEZ"/>
    <s v="9031 Butcher Street Pittsford, Woodlawn,  NY 14534"/>
    <s v="New York"/>
    <x v="1"/>
    <x v="2"/>
    <x v="10"/>
    <x v="1"/>
    <x v="1"/>
    <s v="Medium Box"/>
    <x v="0"/>
    <d v="2016-10-30T00:00:00"/>
    <x v="22"/>
    <n v="23.088999999999999"/>
    <n v="1.3798185941043077"/>
    <n v="0.08"/>
    <n v="1.8471199999999999"/>
    <n v="24.936119999999999"/>
    <x v="3"/>
    <n v="473.78627999999998"/>
    <n v="0.01"/>
    <n v="4.7378628000000003"/>
    <x v="21"/>
    <n v="473.90841719999997"/>
    <n v="1.8471200000000003"/>
  </r>
  <r>
    <x v="948"/>
    <x v="666"/>
    <n v="2016"/>
    <s v="JOSEPH CARTER"/>
    <s v="792 South Applegate Street Galt, Avondale,  IL 61037"/>
    <s v="Chicago"/>
    <x v="0"/>
    <x v="1"/>
    <x v="0"/>
    <x v="3"/>
    <x v="2"/>
    <s v="Large Box"/>
    <x v="0"/>
    <d v="2016-11-04T00:00:00"/>
    <x v="87"/>
    <n v="150.678"/>
    <n v="1.4391025641025639"/>
    <n v="0.08"/>
    <n v="12.05424"/>
    <n v="162.73224000000002"/>
    <x v="4"/>
    <n v="813.66120000000012"/>
    <n v="0.11"/>
    <n v="89.502732000000009"/>
    <x v="65"/>
    <n v="748.69846800000005"/>
    <n v="12.054240000000021"/>
  </r>
  <r>
    <x v="949"/>
    <x v="666"/>
    <n v="2016"/>
    <s v="MIGUEL DUNCAN"/>
    <s v="117 Greenrose Street Lake View, Fordham,  NY 14085"/>
    <s v="New York"/>
    <x v="1"/>
    <x v="2"/>
    <x v="13"/>
    <x v="2"/>
    <x v="0"/>
    <s v="Small Box"/>
    <x v="0"/>
    <d v="2016-10-30T00:00:00"/>
    <x v="77"/>
    <n v="3.1680000000000001"/>
    <n v="0.56521739130434756"/>
    <n v="0.08"/>
    <n v="0.25344"/>
    <n v="3.4214400000000005"/>
    <x v="6"/>
    <n v="116.32896000000002"/>
    <n v="0.02"/>
    <n v="2.3265792000000007"/>
    <x v="12"/>
    <n v="115.54238080000003"/>
    <n v="0.25344000000000033"/>
  </r>
  <r>
    <x v="950"/>
    <x v="667"/>
    <n v="2016"/>
    <s v="GENE MENDEZ"/>
    <s v="21 N. Lumber St. Omaha, Riverdale,  IL 62871"/>
    <s v="Chicago"/>
    <x v="0"/>
    <x v="1"/>
    <x v="0"/>
    <x v="1"/>
    <x v="0"/>
    <s v="Small Box"/>
    <x v="1"/>
    <d v="2016-11-01T00:00:00"/>
    <x v="24"/>
    <n v="2.871"/>
    <n v="0.64150943396226379"/>
    <n v="0.08"/>
    <n v="0.22968"/>
    <n v="3.1006800000000001"/>
    <x v="41"/>
    <n v="83.718360000000004"/>
    <n v="0.05"/>
    <n v="4.185918"/>
    <x v="23"/>
    <n v="80.082442"/>
    <n v="0.22968000000000011"/>
  </r>
  <r>
    <x v="951"/>
    <x v="667"/>
    <n v="2016"/>
    <s v="JAY ALVARADO"/>
    <s v="18 Morris St. Middletown, West Farms,  NY 10941"/>
    <s v="New York"/>
    <x v="1"/>
    <x v="1"/>
    <x v="5"/>
    <x v="0"/>
    <x v="0"/>
    <s v="Wrap Bag"/>
    <x v="0"/>
    <d v="2016-11-01T00:00:00"/>
    <x v="4"/>
    <n v="2.3100000000000005"/>
    <n v="1.3333333333333335"/>
    <n v="0.08"/>
    <n v="0.18480000000000005"/>
    <n v="2.4948000000000006"/>
    <x v="7"/>
    <n v="87.318000000000026"/>
    <n v="6.0000000000000005E-2"/>
    <n v="5.2390800000000022"/>
    <x v="4"/>
    <n v="82.828920000000025"/>
    <n v="0.18480000000000008"/>
  </r>
  <r>
    <x v="952"/>
    <x v="668"/>
    <n v="2016"/>
    <s v="CHARLIE GOMEZ"/>
    <s v="749 North Carriage Street Des Plaines, Irving Park,  IL 60016"/>
    <s v="Chicago"/>
    <x v="0"/>
    <x v="0"/>
    <x v="0"/>
    <x v="2"/>
    <x v="1"/>
    <s v="Small Box"/>
    <x v="0"/>
    <d v="2016-11-02T00:00:00"/>
    <x v="32"/>
    <n v="111.06700000000001"/>
    <n v="0.85198092443140117"/>
    <n v="0.08"/>
    <n v="8.8853600000000004"/>
    <n v="119.95236000000001"/>
    <x v="0"/>
    <n v="3718.5231600000002"/>
    <n v="6.0000000000000005E-2"/>
    <n v="223.11138960000002"/>
    <x v="28"/>
    <n v="3502.6417704"/>
    <n v="8.8853600000000057"/>
  </r>
  <r>
    <x v="953"/>
    <x v="668"/>
    <n v="2016"/>
    <s v="CHARLIE GOMEZ"/>
    <s v="749 North Carriage Street Des Plaines, Irving Park,  IL 60016"/>
    <s v="Chicago"/>
    <x v="0"/>
    <x v="0"/>
    <x v="0"/>
    <x v="2"/>
    <x v="0"/>
    <s v="Wrap Bag"/>
    <x v="0"/>
    <d v="2016-11-01T00:00:00"/>
    <x v="109"/>
    <n v="4.3780000000000001"/>
    <n v="0.53667953667953661"/>
    <n v="0.08"/>
    <n v="0.35024"/>
    <n v="4.7282400000000004"/>
    <x v="20"/>
    <n v="28.369440000000004"/>
    <n v="9.9999999999999992E-2"/>
    <n v="2.8369440000000004"/>
    <x v="87"/>
    <n v="28.552496000000005"/>
    <n v="0.35024000000000033"/>
  </r>
  <r>
    <x v="954"/>
    <x v="669"/>
    <n v="2016"/>
    <s v="ERIC MILLER"/>
    <s v="66 East Pawnee St. Golden, Hermosa,  IL 62339"/>
    <s v="Chicago"/>
    <x v="0"/>
    <x v="0"/>
    <x v="1"/>
    <x v="3"/>
    <x v="0"/>
    <s v="Small Box"/>
    <x v="1"/>
    <d v="2016-11-11T00:00:00"/>
    <x v="72"/>
    <n v="11.979000000000001"/>
    <n v="1.4417040358744393"/>
    <n v="0.08"/>
    <n v="0.95832000000000006"/>
    <n v="12.937320000000001"/>
    <x v="17"/>
    <n v="413.99424000000005"/>
    <n v="0.09"/>
    <n v="37.259481600000001"/>
    <x v="58"/>
    <n v="381.28475840000004"/>
    <n v="0.9583200000000005"/>
  </r>
  <r>
    <x v="955"/>
    <x v="669"/>
    <n v="2016"/>
    <s v="DERRICK WALLACE"/>
    <s v="27 Border Street Prospect Heights, Irving Park,  IL 60070"/>
    <s v="Chicago"/>
    <x v="0"/>
    <x v="1"/>
    <x v="0"/>
    <x v="1"/>
    <x v="0"/>
    <s v="Small Box"/>
    <x v="0"/>
    <d v="2016-11-04T00:00:00"/>
    <x v="62"/>
    <n v="3.4650000000000003"/>
    <n v="0.59090909090909105"/>
    <n v="0.08"/>
    <n v="0.27720000000000006"/>
    <n v="3.7422000000000004"/>
    <x v="19"/>
    <n v="97.297200000000004"/>
    <n v="0.03"/>
    <n v="2.9189159999999998"/>
    <x v="50"/>
    <n v="94.918284000000014"/>
    <n v="0.27720000000000011"/>
  </r>
  <r>
    <x v="956"/>
    <x v="670"/>
    <n v="2016"/>
    <s v="LARRY COLLINS"/>
    <s v="603 South Lawrence St. Purchase, Wakefield,  NY 10577"/>
    <s v="New York"/>
    <x v="1"/>
    <x v="0"/>
    <x v="11"/>
    <x v="1"/>
    <x v="1"/>
    <s v="Small Box"/>
    <x v="0"/>
    <d v="2016-11-04T00:00:00"/>
    <x v="25"/>
    <n v="21.978000000000002"/>
    <n v="2.126760563380282"/>
    <n v="0.08"/>
    <n v="1.7582400000000002"/>
    <n v="23.736240000000002"/>
    <x v="24"/>
    <n v="261.09864000000005"/>
    <n v="9.9999999999999992E-2"/>
    <n v="26.109864000000002"/>
    <x v="24"/>
    <n v="239.03877600000004"/>
    <n v="1.7582400000000007"/>
  </r>
  <r>
    <x v="957"/>
    <x v="671"/>
    <n v="2016"/>
    <s v="BEN MORALES"/>
    <s v="84 Acorn Road Crittenden, Williamsbridge,  NY 14038"/>
    <s v="New York"/>
    <x v="1"/>
    <x v="1"/>
    <x v="8"/>
    <x v="2"/>
    <x v="1"/>
    <s v="Medium Box"/>
    <x v="0"/>
    <d v="2016-11-05T00:00:00"/>
    <x v="36"/>
    <n v="17.589000000000002"/>
    <n v="0.61352169525731581"/>
    <n v="0.08"/>
    <n v="1.4071200000000001"/>
    <n v="18.996120000000005"/>
    <x v="7"/>
    <n v="664.86420000000021"/>
    <n v="0.02"/>
    <n v="13.297284000000005"/>
    <x v="32"/>
    <n v="662.89691600000026"/>
    <n v="1.4071200000000026"/>
  </r>
  <r>
    <x v="958"/>
    <x v="671"/>
    <n v="2016"/>
    <s v="RUBEN CARTER"/>
    <s v="9427 Sapphire Ave. Beaverville, Ashburn,  IL 60912"/>
    <s v="Chicago"/>
    <x v="0"/>
    <x v="1"/>
    <x v="1"/>
    <x v="2"/>
    <x v="0"/>
    <s v="Small Box"/>
    <x v="0"/>
    <d v="2016-11-06T00:00:00"/>
    <x v="71"/>
    <n v="6.5780000000000012"/>
    <n v="0.63835616438356169"/>
    <n v="0.08"/>
    <n v="0.52624000000000015"/>
    <n v="7.1042400000000017"/>
    <x v="43"/>
    <n v="177.60600000000005"/>
    <n v="0.02"/>
    <n v="3.5521200000000013"/>
    <x v="12"/>
    <n v="175.59388000000004"/>
    <n v="0.52624000000000049"/>
  </r>
  <r>
    <x v="959"/>
    <x v="671"/>
    <n v="2016"/>
    <s v="DAN GRANT"/>
    <s v="7048 Alderwood Drive Ballston Lake, Eastchester,  NY 12019"/>
    <s v="New York"/>
    <x v="1"/>
    <x v="0"/>
    <x v="8"/>
    <x v="4"/>
    <x v="0"/>
    <s v="Small Box"/>
    <x v="0"/>
    <d v="2016-11-08T00:00:00"/>
    <x v="83"/>
    <n v="6.3140000000000009"/>
    <n v="0.64"/>
    <n v="0.08"/>
    <n v="0.50512000000000012"/>
    <n v="6.8191200000000016"/>
    <x v="9"/>
    <n v="340.95600000000007"/>
    <n v="6.0000000000000005E-2"/>
    <n v="20.457360000000005"/>
    <x v="66"/>
    <n v="325.55864000000008"/>
    <n v="0.50512000000000068"/>
  </r>
  <r>
    <x v="960"/>
    <x v="672"/>
    <n v="2016"/>
    <s v="JOEL WILLIAMS"/>
    <s v="31 East Cavern Dr. Grafton, Port Morris,  NY 12082"/>
    <s v="New York"/>
    <x v="1"/>
    <x v="1"/>
    <x v="5"/>
    <x v="1"/>
    <x v="1"/>
    <s v="Small Box"/>
    <x v="0"/>
    <d v="2016-11-08T00:00:00"/>
    <x v="73"/>
    <n v="167.72800000000001"/>
    <n v="2.8466195761856703"/>
    <n v="0.08"/>
    <n v="13.418240000000001"/>
    <n v="181.14624000000003"/>
    <x v="42"/>
    <n v="8332.7270400000016"/>
    <n v="0.04"/>
    <n v="333.30908160000007"/>
    <x v="57"/>
    <n v="8005.9679584000014"/>
    <n v="13.418240000000026"/>
  </r>
  <r>
    <x v="961"/>
    <x v="672"/>
    <n v="2016"/>
    <s v="WILLIAM KELLEY"/>
    <s v="590 S. Pendergast Street Sagaponack, Wakefield,  NY 11962"/>
    <s v="New York"/>
    <x v="1"/>
    <x v="0"/>
    <x v="2"/>
    <x v="4"/>
    <x v="0"/>
    <s v="Small Pack"/>
    <x v="0"/>
    <d v="2016-11-08T00:00:00"/>
    <x v="91"/>
    <n v="6.2480000000000002"/>
    <n v="1.272"/>
    <n v="0.08"/>
    <n v="0.49984000000000001"/>
    <n v="6.7478400000000009"/>
    <x v="31"/>
    <n v="242.92224000000004"/>
    <n v="0.01"/>
    <n v="2.4292224000000004"/>
    <x v="70"/>
    <n v="244.14301760000004"/>
    <n v="0.49984000000000073"/>
  </r>
  <r>
    <x v="962"/>
    <x v="672"/>
    <n v="2016"/>
    <s v="DENNIS MOORE"/>
    <s v="819 Andover Ave. Schodack Landing, Port Morris,  NY 12156"/>
    <s v="New York"/>
    <x v="1"/>
    <x v="0"/>
    <x v="6"/>
    <x v="4"/>
    <x v="0"/>
    <s v="Small Pack"/>
    <x v="0"/>
    <d v="2016-11-09T00:00:00"/>
    <x v="98"/>
    <n v="45.067"/>
    <n v="1.4386904761904757"/>
    <n v="0.08"/>
    <n v="3.6053600000000001"/>
    <n v="48.672360000000005"/>
    <x v="32"/>
    <n v="1362.82608"/>
    <n v="6.9999999999999993E-2"/>
    <n v="95.39782559999999"/>
    <x v="72"/>
    <n v="1276.4682544"/>
    <n v="3.6053600000000046"/>
  </r>
  <r>
    <x v="963"/>
    <x v="672"/>
    <n v="2016"/>
    <s v="FRANKLIN COOPER"/>
    <s v="9312 Winter Lane New York, City Island,  NY 10269"/>
    <s v="New York"/>
    <x v="1"/>
    <x v="0"/>
    <x v="3"/>
    <x v="3"/>
    <x v="0"/>
    <s v="Wrap Bag"/>
    <x v="0"/>
    <d v="2016-11-11T00:00:00"/>
    <x v="16"/>
    <n v="3.1680000000000001"/>
    <n v="1.2153846153846153"/>
    <n v="0.08"/>
    <n v="0.25344"/>
    <n v="3.4214400000000005"/>
    <x v="10"/>
    <n v="147.12192000000002"/>
    <n v="0.11"/>
    <n v="16.183411200000002"/>
    <x v="15"/>
    <n v="131.99850880000002"/>
    <n v="0.25344000000000033"/>
  </r>
  <r>
    <x v="964"/>
    <x v="673"/>
    <n v="2016"/>
    <s v="ERIK SIMMONS"/>
    <s v="9673 Fletcher St. Rome, Pelham Parkway,  NY 13442"/>
    <s v="New York"/>
    <x v="1"/>
    <x v="1"/>
    <x v="7"/>
    <x v="4"/>
    <x v="0"/>
    <s v="Small Box"/>
    <x v="0"/>
    <d v="2016-11-09T00:00:00"/>
    <x v="41"/>
    <n v="6.9300000000000006"/>
    <n v="0.64062500000000011"/>
    <n v="0.08"/>
    <n v="0.55440000000000011"/>
    <n v="7.4844000000000008"/>
    <x v="36"/>
    <n v="276.92280000000005"/>
    <n v="0.04"/>
    <n v="11.076912000000002"/>
    <x v="23"/>
    <n v="266.39588800000007"/>
    <n v="0.55440000000000023"/>
  </r>
  <r>
    <x v="965"/>
    <x v="674"/>
    <n v="2016"/>
    <s v="JOEL HAWKINS"/>
    <s v="3 Grotto Rd. Sylvan Beach, East Tremont,  NY 13157"/>
    <s v="New York"/>
    <x v="1"/>
    <x v="3"/>
    <x v="6"/>
    <x v="3"/>
    <x v="0"/>
    <s v="Small Box"/>
    <x v="0"/>
    <d v="2016-11-17T00:00:00"/>
    <x v="83"/>
    <n v="6.3140000000000009"/>
    <n v="0.64"/>
    <n v="0.08"/>
    <n v="0.50512000000000012"/>
    <n v="6.8191200000000016"/>
    <x v="16"/>
    <n v="47.733840000000015"/>
    <n v="0.08"/>
    <n v="3.8187072000000013"/>
    <x v="66"/>
    <n v="48.975132800000019"/>
    <n v="0.50512000000000068"/>
  </r>
  <r>
    <x v="966"/>
    <x v="675"/>
    <n v="2016"/>
    <s v="BILLY OLSON"/>
    <s v="152 Parker St. Piermont, East Tremont,  NY 10968"/>
    <s v="New York"/>
    <x v="1"/>
    <x v="2"/>
    <x v="6"/>
    <x v="3"/>
    <x v="0"/>
    <s v="Small Box"/>
    <x v="0"/>
    <d v="2016-11-18T00:00:00"/>
    <x v="46"/>
    <n v="32.713999999999999"/>
    <n v="2.3340807174887885"/>
    <n v="0.08"/>
    <n v="2.6171199999999999"/>
    <n v="35.331119999999999"/>
    <x v="22"/>
    <n v="1165.92696"/>
    <n v="0.01"/>
    <n v="11.6592696"/>
    <x v="37"/>
    <n v="1160.9576904"/>
    <n v="2.6171199999999999"/>
  </r>
  <r>
    <x v="967"/>
    <x v="675"/>
    <n v="2016"/>
    <s v="JEFFREY MENDEZ"/>
    <s v="5 Cooper St. Ransomville, Woodlawn,  NY 14131"/>
    <s v="New York"/>
    <x v="1"/>
    <x v="0"/>
    <x v="4"/>
    <x v="3"/>
    <x v="0"/>
    <s v="Wrap Bag"/>
    <x v="0"/>
    <d v="2016-11-15T00:00:00"/>
    <x v="6"/>
    <n v="2.0020000000000002"/>
    <n v="0.66972477064220159"/>
    <n v="0.08"/>
    <n v="0.16016000000000002"/>
    <n v="2.1621600000000005"/>
    <x v="48"/>
    <n v="90.810720000000018"/>
    <n v="6.0000000000000005E-2"/>
    <n v="5.4486432000000011"/>
    <x v="8"/>
    <n v="86.412076800000008"/>
    <n v="0.1601600000000003"/>
  </r>
  <r>
    <x v="968"/>
    <x v="675"/>
    <n v="2016"/>
    <s v="BRENT HICKS"/>
    <s v="23 Princess Lane Chicago, Belmont Cragin,  IL 60624"/>
    <s v="Chicago"/>
    <x v="0"/>
    <x v="2"/>
    <x v="0"/>
    <x v="4"/>
    <x v="0"/>
    <s v="Wrap Bag"/>
    <x v="0"/>
    <d v="2016-11-13T00:00:00"/>
    <x v="4"/>
    <n v="2.3100000000000005"/>
    <n v="1.3333333333333335"/>
    <n v="0.08"/>
    <n v="0.18480000000000005"/>
    <n v="2.4948000000000006"/>
    <x v="26"/>
    <n v="72.34920000000001"/>
    <n v="0.05"/>
    <n v="3.6174600000000008"/>
    <x v="4"/>
    <n v="69.481740000000016"/>
    <n v="0.18480000000000008"/>
  </r>
  <r>
    <x v="969"/>
    <x v="676"/>
    <n v="2016"/>
    <s v="SHAWN SANCHEZ"/>
    <s v="18 S. Blue Spring Ave. Charlotteville, Kingsbridge,  NY 12036"/>
    <s v="New York"/>
    <x v="1"/>
    <x v="1"/>
    <x v="3"/>
    <x v="0"/>
    <x v="0"/>
    <s v="Small Pack"/>
    <x v="0"/>
    <d v="2016-11-16T00:00:00"/>
    <x v="20"/>
    <n v="2.2880000000000003"/>
    <n v="1.2127659574468086"/>
    <n v="0.08"/>
    <n v="0.18304000000000004"/>
    <n v="2.4710400000000003"/>
    <x v="27"/>
    <n v="101.31264000000002"/>
    <n v="0.05"/>
    <n v="5.0656320000000008"/>
    <x v="19"/>
    <n v="98.857008000000022"/>
    <n v="0.18304000000000009"/>
  </r>
  <r>
    <x v="970"/>
    <x v="677"/>
    <n v="2016"/>
    <s v="CURTIS LOPEZ"/>
    <s v="7486 San Carlos Court Sea Cliff, Melrose,  NY 11579"/>
    <s v="New York"/>
    <x v="1"/>
    <x v="2"/>
    <x v="3"/>
    <x v="4"/>
    <x v="1"/>
    <s v="Small Pack"/>
    <x v="0"/>
    <d v="2016-11-17T00:00:00"/>
    <x v="49"/>
    <n v="38.951000000000001"/>
    <n v="0.75470763131813678"/>
    <n v="0.08"/>
    <n v="3.1160800000000002"/>
    <n v="42.067080000000004"/>
    <x v="44"/>
    <n v="967.54284000000007"/>
    <n v="9.9999999999999992E-2"/>
    <n v="96.754283999999998"/>
    <x v="39"/>
    <n v="872.82855600000005"/>
    <n v="3.1160800000000037"/>
  </r>
  <r>
    <x v="971"/>
    <x v="678"/>
    <n v="2016"/>
    <s v="CURTIS WEAVER"/>
    <s v="696 Jones Drive Great Valley, Norwood,  NY 14741"/>
    <s v="New York"/>
    <x v="1"/>
    <x v="3"/>
    <x v="2"/>
    <x v="4"/>
    <x v="0"/>
    <s v="Small Box"/>
    <x v="0"/>
    <d v="2016-11-17T00:00:00"/>
    <x v="52"/>
    <n v="34.078000000000003"/>
    <n v="0.56227937468482114"/>
    <n v="0.08"/>
    <n v="2.7262400000000002"/>
    <n v="36.804240000000007"/>
    <x v="28"/>
    <n v="625.67208000000016"/>
    <n v="0.01"/>
    <n v="6.2567208000000019"/>
    <x v="42"/>
    <n v="638.97535920000018"/>
    <n v="2.7262400000000042"/>
  </r>
  <r>
    <x v="972"/>
    <x v="679"/>
    <n v="2016"/>
    <s v="WESLEY MUNOZ"/>
    <s v="625 Bay Meadows Lane Troupsburg, City Island,  NY 14885"/>
    <s v="New York"/>
    <x v="1"/>
    <x v="3"/>
    <x v="11"/>
    <x v="3"/>
    <x v="0"/>
    <s v="Small Box"/>
    <x v="0"/>
    <d v="2016-11-20T00:00:00"/>
    <x v="62"/>
    <n v="3.4650000000000003"/>
    <n v="0.59090909090909105"/>
    <n v="0.08"/>
    <n v="0.27720000000000006"/>
    <n v="3.7422000000000004"/>
    <x v="10"/>
    <n v="160.91460000000001"/>
    <n v="6.9999999999999993E-2"/>
    <n v="11.264021999999999"/>
    <x v="50"/>
    <n v="150.19057799999999"/>
    <n v="0.27720000000000011"/>
  </r>
  <r>
    <x v="973"/>
    <x v="680"/>
    <n v="2016"/>
    <s v="DANNY RICHARDSON"/>
    <s v="9260 Big Rock Cove Drive Gainesville, Pelham Parkway,  NY 14066"/>
    <s v="New York"/>
    <x v="1"/>
    <x v="1"/>
    <x v="6"/>
    <x v="2"/>
    <x v="0"/>
    <s v="Wrap Bag"/>
    <x v="0"/>
    <d v="2016-11-20T00:00:00"/>
    <x v="6"/>
    <n v="2.8600000000000003"/>
    <n v="1.3853211009174309"/>
    <n v="0.08"/>
    <n v="0.22880000000000003"/>
    <n v="3.0888000000000004"/>
    <x v="35"/>
    <n v="40.154400000000003"/>
    <n v="9.9999999999999992E-2"/>
    <n v="4.0154399999999999"/>
    <x v="6"/>
    <n v="38.588960000000007"/>
    <n v="0.22880000000000011"/>
  </r>
  <r>
    <x v="974"/>
    <x v="681"/>
    <n v="2016"/>
    <s v="VICTOR WATSON"/>
    <s v="358 Cliff Street Schenectady, Wakefield,  NY 12301"/>
    <s v="New York"/>
    <x v="1"/>
    <x v="1"/>
    <x v="7"/>
    <x v="0"/>
    <x v="0"/>
    <s v="Wrap Bag"/>
    <x v="0"/>
    <d v="2016-11-21T00:00:00"/>
    <x v="43"/>
    <n v="3.9380000000000006"/>
    <n v="0.56331877729257662"/>
    <n v="0.08"/>
    <n v="0.31504000000000004"/>
    <n v="4.2530400000000013"/>
    <x v="6"/>
    <n v="144.60336000000004"/>
    <n v="9.9999999999999992E-2"/>
    <n v="14.460336000000003"/>
    <x v="34"/>
    <n v="131.82302400000003"/>
    <n v="0.31504000000000065"/>
  </r>
  <r>
    <x v="975"/>
    <x v="682"/>
    <n v="2016"/>
    <s v="MIKE WILSON"/>
    <s v="31 Campus St. Shumway, Dunning,  IL 62461"/>
    <s v="Chicago"/>
    <x v="0"/>
    <x v="3"/>
    <x v="1"/>
    <x v="0"/>
    <x v="0"/>
    <s v="Small Box"/>
    <x v="0"/>
    <d v="2016-11-24T00:00:00"/>
    <x v="38"/>
    <n v="23.078000000000003"/>
    <n v="0.5381231671554253"/>
    <n v="0.08"/>
    <n v="1.8462400000000003"/>
    <n v="24.924240000000005"/>
    <x v="1"/>
    <n v="1096.6665600000001"/>
    <n v="0.11"/>
    <n v="120.63332160000002"/>
    <x v="12"/>
    <n v="977.57323840000004"/>
    <n v="1.8462400000000017"/>
  </r>
  <r>
    <x v="976"/>
    <x v="682"/>
    <n v="2016"/>
    <s v="REGINALD WEST"/>
    <s v="7006 Liberty Dr. Forestburgh, Port Morris,  NY 12777"/>
    <s v="New York"/>
    <x v="1"/>
    <x v="1"/>
    <x v="13"/>
    <x v="2"/>
    <x v="0"/>
    <s v="Small Box"/>
    <x v="0"/>
    <d v="2016-11-24T00:00:00"/>
    <x v="97"/>
    <n v="18.678000000000001"/>
    <n v="0.53804347826086962"/>
    <n v="0.08"/>
    <n v="1.49424"/>
    <n v="20.172240000000002"/>
    <x v="49"/>
    <n v="968.2675200000001"/>
    <n v="9.9999999999999992E-2"/>
    <n v="96.826751999999999"/>
    <x v="75"/>
    <n v="883.88076800000022"/>
    <n v="1.4942400000000013"/>
  </r>
  <r>
    <x v="977"/>
    <x v="683"/>
    <n v="2016"/>
    <s v="DARRELL HUNTER"/>
    <s v="320 Innovation St. Bradley, Hermosa,  IL 60915"/>
    <s v="Chicago"/>
    <x v="0"/>
    <x v="0"/>
    <x v="0"/>
    <x v="1"/>
    <x v="0"/>
    <s v="Wrap Bag"/>
    <x v="0"/>
    <d v="2016-11-26T00:00:00"/>
    <x v="119"/>
    <n v="2.145"/>
    <n v="0.85714285714285676"/>
    <n v="0.08"/>
    <n v="0.1716"/>
    <n v="2.3166000000000002"/>
    <x v="29"/>
    <n v="50.965200000000003"/>
    <n v="6.9999999999999993E-2"/>
    <n v="3.567564"/>
    <x v="34"/>
    <n v="49.077636000000005"/>
    <n v="0.1716000000000002"/>
  </r>
  <r>
    <x v="978"/>
    <x v="684"/>
    <n v="2016"/>
    <s v="RUSSELL WILLIAMS"/>
    <s v="7 N. Rock Maple Court Lawrenceville, Baychester,  NY 12949"/>
    <s v="New York"/>
    <x v="1"/>
    <x v="1"/>
    <x v="10"/>
    <x v="3"/>
    <x v="0"/>
    <s v="Small Box"/>
    <x v="0"/>
    <d v="2016-12-02T00:00:00"/>
    <x v="0"/>
    <n v="6.2480000000000002"/>
    <n v="0.61363636363636354"/>
    <n v="0.08"/>
    <n v="0.49984000000000001"/>
    <n v="6.7478400000000009"/>
    <x v="39"/>
    <n v="80.974080000000015"/>
    <n v="9.9999999999999992E-2"/>
    <n v="8.0974080000000015"/>
    <x v="11"/>
    <n v="74.316672000000011"/>
    <n v="0.49984000000000073"/>
  </r>
  <r>
    <x v="979"/>
    <x v="685"/>
    <n v="2016"/>
    <s v="JERRY HILL"/>
    <s v="886 Vermont St. Uniondale, Bedford Park,  NY 11555"/>
    <s v="New York"/>
    <x v="1"/>
    <x v="1"/>
    <x v="7"/>
    <x v="1"/>
    <x v="0"/>
    <s v="Wrap Bag"/>
    <x v="0"/>
    <d v="2016-11-30T00:00:00"/>
    <x v="37"/>
    <n v="7.7880000000000011"/>
    <n v="0.88800000000000023"/>
    <n v="0.08"/>
    <n v="0.62304000000000015"/>
    <n v="8.4110400000000016"/>
    <x v="0"/>
    <n v="260.74224000000004"/>
    <n v="0.08"/>
    <n v="20.859379200000003"/>
    <x v="33"/>
    <n v="242.28286080000004"/>
    <n v="0.62304000000000048"/>
  </r>
  <r>
    <x v="980"/>
    <x v="686"/>
    <n v="2016"/>
    <s v="DUANE EVANS"/>
    <s v="847 East Campus Ave. Hamilton, Melrose,  NY 13346"/>
    <s v="New York"/>
    <x v="1"/>
    <x v="3"/>
    <x v="11"/>
    <x v="2"/>
    <x v="0"/>
    <s v="Small Box"/>
    <x v="0"/>
    <d v="2016-12-03T00:00:00"/>
    <x v="55"/>
    <n v="5.9400000000000013"/>
    <n v="0.5882352941176473"/>
    <n v="0.08"/>
    <n v="0.47520000000000012"/>
    <n v="6.4152000000000022"/>
    <x v="37"/>
    <n v="19.245600000000007"/>
    <n v="0.01"/>
    <n v="0.19245600000000007"/>
    <x v="45"/>
    <n v="26.883144000000009"/>
    <n v="0.47520000000000095"/>
  </r>
  <r>
    <x v="981"/>
    <x v="686"/>
    <n v="2016"/>
    <s v="NATHAN COLE"/>
    <s v="7195 E. Apostle St. Jay, High  Bridge,  NY 12941"/>
    <s v="New York"/>
    <x v="1"/>
    <x v="0"/>
    <x v="12"/>
    <x v="2"/>
    <x v="0"/>
    <s v="Small Box"/>
    <x v="0"/>
    <d v="2016-12-03T00:00:00"/>
    <x v="77"/>
    <n v="3.1680000000000001"/>
    <n v="0.56521739130434756"/>
    <n v="0.08"/>
    <n v="0.25344"/>
    <n v="3.4214400000000005"/>
    <x v="2"/>
    <n v="27.371520000000004"/>
    <n v="6.9999999999999993E-2"/>
    <n v="1.9160064000000001"/>
    <x v="59"/>
    <n v="26.495513600000002"/>
    <n v="0.25344000000000033"/>
  </r>
  <r>
    <x v="982"/>
    <x v="686"/>
    <n v="2016"/>
    <s v="MIKE BUTLER"/>
    <s v="572 Broad Lane Mount Vernon, Riverdale,  NY 10558"/>
    <s v="New York"/>
    <x v="1"/>
    <x v="2"/>
    <x v="2"/>
    <x v="3"/>
    <x v="0"/>
    <s v="Wrap Bag"/>
    <x v="0"/>
    <d v="2016-12-05T00:00:00"/>
    <x v="10"/>
    <n v="1.9910000000000003"/>
    <n v="1.0804597701149428"/>
    <n v="0.08"/>
    <n v="0.15928000000000003"/>
    <n v="2.1502800000000004"/>
    <x v="11"/>
    <n v="43.005600000000008"/>
    <n v="6.9999999999999993E-2"/>
    <n v="3.0103920000000004"/>
    <x v="10"/>
    <n v="40.795208000000002"/>
    <n v="0.15928000000000009"/>
  </r>
  <r>
    <x v="983"/>
    <x v="687"/>
    <n v="2016"/>
    <s v="RODNEY FLORES"/>
    <s v="14 School Drive New York, Port Morris,  NY 10072"/>
    <s v="New York"/>
    <x v="1"/>
    <x v="1"/>
    <x v="8"/>
    <x v="4"/>
    <x v="1"/>
    <s v="Small Box"/>
    <x v="0"/>
    <d v="2016-12-04T00:00:00"/>
    <x v="95"/>
    <n v="171.58900000000003"/>
    <n v="1.4998397435897439"/>
    <n v="0.08"/>
    <n v="13.727120000000003"/>
    <n v="185.31612000000004"/>
    <x v="19"/>
    <n v="4818.2191200000007"/>
    <n v="0.05"/>
    <n v="240.91095600000006"/>
    <x v="73"/>
    <n v="4585.4381640000011"/>
    <n v="13.727120000000014"/>
  </r>
  <r>
    <x v="984"/>
    <x v="687"/>
    <n v="2016"/>
    <s v="JAMIE WARREN"/>
    <s v="9666 Pleasant Ave. Deer River, Fieldston,  NY 13627"/>
    <s v="New York"/>
    <x v="1"/>
    <x v="3"/>
    <x v="5"/>
    <x v="3"/>
    <x v="1"/>
    <s v="Jumbo Drum"/>
    <x v="2"/>
    <d v="2016-12-02T00:00:00"/>
    <x v="69"/>
    <n v="494.98900000000003"/>
    <n v="0.61292519445141413"/>
    <n v="0.08"/>
    <n v="39.599120000000006"/>
    <n v="534.58812000000012"/>
    <x v="11"/>
    <n v="10691.762400000003"/>
    <n v="9.9999999999999992E-2"/>
    <n v="1069.1762400000002"/>
    <x v="56"/>
    <n v="9671.6361600000018"/>
    <n v="39.599120000000084"/>
  </r>
  <r>
    <x v="985"/>
    <x v="688"/>
    <n v="2016"/>
    <s v="ALBERT MUNOZ"/>
    <s v="9112 General St. Roosevelt, Pelham Parkway,  NY 11575"/>
    <s v="New York"/>
    <x v="1"/>
    <x v="3"/>
    <x v="12"/>
    <x v="1"/>
    <x v="0"/>
    <s v="Small Box"/>
    <x v="0"/>
    <d v="2016-12-04T00:00:00"/>
    <x v="75"/>
    <n v="3.3880000000000003"/>
    <n v="0.58762886597938169"/>
    <n v="0.08"/>
    <n v="0.27104000000000006"/>
    <n v="3.6590400000000005"/>
    <x v="11"/>
    <n v="73.180800000000005"/>
    <n v="0.03"/>
    <n v="2.195424"/>
    <x v="59"/>
    <n v="72.025376000000009"/>
    <n v="0.27104000000000017"/>
  </r>
  <r>
    <x v="986"/>
    <x v="689"/>
    <n v="2016"/>
    <s v="JERRY OLSON"/>
    <s v="552 Galvin Court Argyle, Morris Heights,  NY 12809"/>
    <s v="New York"/>
    <x v="1"/>
    <x v="3"/>
    <x v="10"/>
    <x v="4"/>
    <x v="0"/>
    <s v="Wrap Bag"/>
    <x v="0"/>
    <d v="2016-12-05T00:00:00"/>
    <x v="132"/>
    <n v="6.6880000000000006"/>
    <n v="1.2686567164179103"/>
    <n v="0.08"/>
    <n v="0.53504000000000007"/>
    <n v="7.223040000000001"/>
    <x v="40"/>
    <n v="368.37504000000007"/>
    <n v="0.09"/>
    <n v="33.153753600000002"/>
    <x v="107"/>
    <n v="336.44128640000008"/>
    <n v="0.5350400000000004"/>
  </r>
  <r>
    <x v="987"/>
    <x v="690"/>
    <n v="2016"/>
    <s v="DANIEL MENDOZA"/>
    <s v="43 Locust Street Hoosick, Pelham Parkway,  NY 12089"/>
    <s v="New York"/>
    <x v="1"/>
    <x v="2"/>
    <x v="2"/>
    <x v="0"/>
    <x v="1"/>
    <s v="Small Box"/>
    <x v="0"/>
    <d v="2016-12-07T00:00:00"/>
    <x v="32"/>
    <n v="111.06700000000001"/>
    <n v="0.85198092443140117"/>
    <n v="0.08"/>
    <n v="8.8853600000000004"/>
    <n v="119.95236000000001"/>
    <x v="1"/>
    <n v="5277.9038400000009"/>
    <n v="0.11"/>
    <n v="580.56942240000012"/>
    <x v="28"/>
    <n v="4704.5644176000005"/>
    <n v="8.8853600000000057"/>
  </r>
  <r>
    <x v="988"/>
    <x v="691"/>
    <n v="2016"/>
    <s v="RICK BENNETT"/>
    <s v="860 Mayflower Ave. Auburn, Fieldston,  NY 13022"/>
    <s v="New York"/>
    <x v="1"/>
    <x v="3"/>
    <x v="11"/>
    <x v="2"/>
    <x v="0"/>
    <s v="Small Box"/>
    <x v="0"/>
    <d v="2016-12-10T00:00:00"/>
    <x v="77"/>
    <n v="3.1680000000000001"/>
    <n v="0.56521739130434756"/>
    <n v="0.08"/>
    <n v="0.25344"/>
    <n v="3.4214400000000005"/>
    <x v="48"/>
    <n v="143.70048000000003"/>
    <n v="0.01"/>
    <n v="1.4370048000000002"/>
    <x v="12"/>
    <n v="143.80347520000001"/>
    <n v="0.25344000000000033"/>
  </r>
  <r>
    <x v="989"/>
    <x v="692"/>
    <n v="2016"/>
    <s v="TOMMY DELGADO"/>
    <s v="66 East Pawnee St. Golden, Hermosa,  IL 62339"/>
    <s v="Chicago"/>
    <x v="0"/>
    <x v="0"/>
    <x v="1"/>
    <x v="0"/>
    <x v="1"/>
    <s v="Small Box"/>
    <x v="0"/>
    <d v="2016-12-10T00:00:00"/>
    <x v="25"/>
    <n v="21.978000000000002"/>
    <n v="2.126760563380282"/>
    <n v="0.08"/>
    <n v="1.7582400000000002"/>
    <n v="23.736240000000002"/>
    <x v="0"/>
    <n v="735.82344000000012"/>
    <n v="6.9999999999999993E-2"/>
    <n v="51.507640800000004"/>
    <x v="24"/>
    <n v="688.36579920000008"/>
    <n v="1.7582400000000007"/>
  </r>
  <r>
    <x v="990"/>
    <x v="693"/>
    <n v="2016"/>
    <s v="WARREN SCHMIDT"/>
    <s v="464 Vista Court Cassville, Wakefield,  NY 13318"/>
    <s v="New York"/>
    <x v="1"/>
    <x v="1"/>
    <x v="7"/>
    <x v="0"/>
    <x v="0"/>
    <s v="Small Pack"/>
    <x v="1"/>
    <d v="2016-12-12T00:00:00"/>
    <x v="80"/>
    <n v="3.927"/>
    <n v="1.4452054794520546"/>
    <n v="0.08"/>
    <n v="0.31415999999999999"/>
    <n v="4.2411600000000007"/>
    <x v="39"/>
    <n v="50.893920000000008"/>
    <n v="0.02"/>
    <n v="1.0178784000000003"/>
    <x v="63"/>
    <n v="54.096041600000007"/>
    <n v="0.31416000000000066"/>
  </r>
  <r>
    <x v="991"/>
    <x v="694"/>
    <n v="2016"/>
    <s v="TIMOTHY MENDEZ"/>
    <s v="19 Mason Lane Wappingers Falls, Pelham Parkway,  NY 12590"/>
    <s v="New York"/>
    <x v="1"/>
    <x v="1"/>
    <x v="2"/>
    <x v="3"/>
    <x v="1"/>
    <s v="Small Box"/>
    <x v="0"/>
    <d v="2016-12-13T00:00:00"/>
    <x v="26"/>
    <n v="167.72800000000001"/>
    <n v="3.7620237351655206"/>
    <n v="0.08"/>
    <n v="13.418240000000001"/>
    <n v="181.14624000000003"/>
    <x v="49"/>
    <n v="8695.0195200000016"/>
    <n v="0.02"/>
    <n v="173.90039040000005"/>
    <x v="24"/>
    <n v="8525.1691296000008"/>
    <n v="13.418240000000026"/>
  </r>
  <r>
    <x v="992"/>
    <x v="695"/>
    <n v="2016"/>
    <s v="JOE HANSEN"/>
    <s v="7101 South Livingston Lane Hankins, Port Morris,  NY 12741"/>
    <s v="New York"/>
    <x v="1"/>
    <x v="3"/>
    <x v="3"/>
    <x v="3"/>
    <x v="0"/>
    <s v="Small Box"/>
    <x v="0"/>
    <d v="2016-12-20T00:00:00"/>
    <x v="15"/>
    <n v="8.0080000000000009"/>
    <n v="0.58605664488017439"/>
    <n v="0.08"/>
    <n v="0.6406400000000001"/>
    <n v="8.6486400000000021"/>
    <x v="11"/>
    <n v="172.97280000000003"/>
    <n v="9.9999999999999992E-2"/>
    <n v="17.297280000000001"/>
    <x v="14"/>
    <n v="166.87552000000002"/>
    <n v="0.64064000000000121"/>
  </r>
  <r>
    <x v="993"/>
    <x v="695"/>
    <n v="2016"/>
    <s v="JEFF GRIFFIN"/>
    <s v="66 East Pawnee St. Golden, Hermosa,  IL 62339"/>
    <s v="Chicago"/>
    <x v="0"/>
    <x v="3"/>
    <x v="0"/>
    <x v="0"/>
    <x v="0"/>
    <s v="Small Box"/>
    <x v="0"/>
    <d v="2016-12-15T00:00:00"/>
    <x v="92"/>
    <n v="38.236000000000004"/>
    <n v="1.3250836120401339"/>
    <n v="0.08"/>
    <n v="3.0588800000000003"/>
    <n v="41.294880000000006"/>
    <x v="39"/>
    <n v="495.53856000000007"/>
    <n v="6.9999999999999993E-2"/>
    <n v="34.687699200000004"/>
    <x v="71"/>
    <n v="469.12086080000006"/>
    <n v="3.058880000000002"/>
  </r>
  <r>
    <x v="994"/>
    <x v="695"/>
    <n v="2016"/>
    <s v="JOE HANSEN"/>
    <s v="7101 South Livingston Lane Hankins, Port Morris,  NY 12741"/>
    <s v="New York"/>
    <x v="1"/>
    <x v="3"/>
    <x v="3"/>
    <x v="3"/>
    <x v="0"/>
    <s v="Wrap Bag"/>
    <x v="0"/>
    <d v="2016-12-17T00:00:00"/>
    <x v="13"/>
    <n v="1.254"/>
    <n v="0.60563380281690138"/>
    <n v="0.08"/>
    <n v="0.10032000000000001"/>
    <n v="1.3543200000000002"/>
    <x v="45"/>
    <n v="40.629600000000003"/>
    <n v="9.9999999999999992E-2"/>
    <n v="4.0629600000000003"/>
    <x v="4"/>
    <n v="37.316640000000007"/>
    <n v="0.10032000000000019"/>
  </r>
  <r>
    <x v="995"/>
    <x v="696"/>
    <n v="2016"/>
    <s v="BERNARD DUNCAN"/>
    <s v="8982 Bedford Drive Rochester, East Tremont,  NY 14639"/>
    <s v="New York"/>
    <x v="1"/>
    <x v="1"/>
    <x v="8"/>
    <x v="0"/>
    <x v="0"/>
    <s v="Wrap Bag"/>
    <x v="0"/>
    <d v="2016-12-15T00:00:00"/>
    <x v="6"/>
    <n v="2.8600000000000003"/>
    <n v="1.3853211009174309"/>
    <n v="0.08"/>
    <n v="0.22880000000000003"/>
    <n v="3.0888000000000004"/>
    <x v="8"/>
    <n v="30.888000000000005"/>
    <n v="0.03"/>
    <n v="0.92664000000000013"/>
    <x v="6"/>
    <n v="32.411360000000009"/>
    <n v="0.22880000000000011"/>
  </r>
  <r>
    <x v="996"/>
    <x v="697"/>
    <n v="2016"/>
    <s v="DERRICK RYAN"/>
    <s v="522 S. Beaver Ridge Road West Monroe, Woodlawn,  NY 13167"/>
    <s v="New York"/>
    <x v="1"/>
    <x v="1"/>
    <x v="7"/>
    <x v="1"/>
    <x v="0"/>
    <s v="Wrap Bag"/>
    <x v="0"/>
    <d v="2016-12-17T00:00:00"/>
    <x v="68"/>
    <n v="1.3860000000000001"/>
    <n v="4.25"/>
    <n v="0.08"/>
    <n v="0.11088000000000001"/>
    <n v="1.4968800000000002"/>
    <x v="18"/>
    <n v="58.378320000000009"/>
    <n v="0.04"/>
    <n v="2.3351328000000002"/>
    <x v="4"/>
    <n v="56.793187200000006"/>
    <n v="0.11088000000000009"/>
  </r>
  <r>
    <x v="997"/>
    <x v="697"/>
    <n v="2016"/>
    <s v="ROY MORALES"/>
    <s v="8874 South Talbot St. Paw Paw, New City,  IL 61353"/>
    <s v="Chicago"/>
    <x v="0"/>
    <x v="2"/>
    <x v="1"/>
    <x v="3"/>
    <x v="0"/>
    <s v="Wrap Bag"/>
    <x v="0"/>
    <d v="2016-12-19T00:00:00"/>
    <x v="1"/>
    <n v="4.6859999999999999"/>
    <n v="0.78242677824267748"/>
    <n v="0.08"/>
    <n v="0.37487999999999999"/>
    <n v="5.06088"/>
    <x v="42"/>
    <n v="232.80047999999999"/>
    <n v="0.02"/>
    <n v="4.6560096"/>
    <x v="1"/>
    <n v="229.39447039999999"/>
    <n v="0.3748800000000001"/>
  </r>
  <r>
    <x v="998"/>
    <x v="697"/>
    <n v="2016"/>
    <s v="RANDY BENNETT"/>
    <s v="911 Cathedral Street Staten Island, City Island,  NY 10310"/>
    <s v="New York"/>
    <x v="1"/>
    <x v="0"/>
    <x v="12"/>
    <x v="4"/>
    <x v="0"/>
    <s v="Small Pack"/>
    <x v="0"/>
    <d v="2016-12-17T00:00:00"/>
    <x v="20"/>
    <n v="2.2880000000000003"/>
    <n v="1.2127659574468086"/>
    <n v="0.08"/>
    <n v="0.18304000000000004"/>
    <n v="2.4710400000000003"/>
    <x v="21"/>
    <n v="93.89952000000001"/>
    <n v="0.11"/>
    <n v="10.328947200000002"/>
    <x v="19"/>
    <n v="86.180572800000007"/>
    <n v="0.18304000000000009"/>
  </r>
  <r>
    <x v="999"/>
    <x v="697"/>
    <n v="2016"/>
    <s v="BRADLEY HANSEN"/>
    <s v="7775 Kent Dr. Arkville, Fordham,  NY 12406"/>
    <s v="New York"/>
    <x v="1"/>
    <x v="1"/>
    <x v="7"/>
    <x v="3"/>
    <x v="0"/>
    <s v="Wrap Bag"/>
    <x v="0"/>
    <d v="2016-12-20T00:00:00"/>
    <x v="18"/>
    <n v="3.278"/>
    <n v="0.63736263736263721"/>
    <n v="0.08"/>
    <n v="0.26224000000000003"/>
    <n v="3.5402400000000003"/>
    <x v="33"/>
    <n v="166.39128000000002"/>
    <n v="6.0000000000000005E-2"/>
    <n v="9.9834768000000018"/>
    <x v="17"/>
    <n v="158.03780320000001"/>
    <n v="0.26224000000000025"/>
  </r>
  <r>
    <x v="1000"/>
    <x v="698"/>
    <n v="2016"/>
    <s v="CRAIG STEPHENS"/>
    <s v="8650 Middle River Court Albany, Pelham Parkway,  NY 12226"/>
    <s v="New York"/>
    <x v="1"/>
    <x v="0"/>
    <x v="5"/>
    <x v="0"/>
    <x v="0"/>
    <s v="Small Box"/>
    <x v="0"/>
    <d v="2016-12-20T00:00:00"/>
    <x v="46"/>
    <n v="32.713999999999999"/>
    <n v="2.3340807174887885"/>
    <n v="0.08"/>
    <n v="2.6171199999999999"/>
    <n v="35.331119999999999"/>
    <x v="15"/>
    <n v="847.94687999999996"/>
    <n v="0.08"/>
    <n v="67.835750399999995"/>
    <x v="37"/>
    <n v="786.80112959999997"/>
    <n v="2.6171199999999999"/>
  </r>
  <r>
    <x v="1001"/>
    <x v="699"/>
    <n v="2016"/>
    <s v="CORY HOWARD"/>
    <s v="910 Meadowbrook Drive New York, Norwood,  NY 10020"/>
    <s v="New York"/>
    <x v="1"/>
    <x v="1"/>
    <x v="12"/>
    <x v="3"/>
    <x v="2"/>
    <s v="Small Pack"/>
    <x v="1"/>
    <d v="2016-12-29T00:00:00"/>
    <x v="17"/>
    <n v="13.442000000000002"/>
    <n v="1.2218181818181819"/>
    <n v="0.08"/>
    <n v="1.0753600000000001"/>
    <n v="14.517360000000004"/>
    <x v="3"/>
    <n v="275.82984000000005"/>
    <n v="0.02"/>
    <n v="5.5165968000000012"/>
    <x v="16"/>
    <n v="273.21324320000002"/>
    <n v="1.0753600000000016"/>
  </r>
  <r>
    <x v="1002"/>
    <x v="700"/>
    <n v="2016"/>
    <s v="RONALD WALLACE"/>
    <s v="8346 Elm St. Owego, Mott Haven,  NY 13827"/>
    <s v="New York"/>
    <x v="1"/>
    <x v="0"/>
    <x v="7"/>
    <x v="0"/>
    <x v="0"/>
    <s v="Wrap Bag"/>
    <x v="0"/>
    <d v="2016-12-24T00:00:00"/>
    <x v="21"/>
    <n v="4.4000000000000004"/>
    <n v="0.58730158730158732"/>
    <n v="0.08"/>
    <n v="0.35200000000000004"/>
    <n v="4.7520000000000007"/>
    <x v="45"/>
    <n v="142.56000000000003"/>
    <n v="0.05"/>
    <n v="7.1280000000000019"/>
    <x v="20"/>
    <n v="136.78200000000001"/>
    <n v="0.35200000000000031"/>
  </r>
  <r>
    <x v="1003"/>
    <x v="701"/>
    <n v="2016"/>
    <s v="RYAN WALKER"/>
    <s v="991 NW. Livingston Drive Meridian, Eastchester,  NY 13113"/>
    <s v="New York"/>
    <x v="1"/>
    <x v="0"/>
    <x v="7"/>
    <x v="1"/>
    <x v="0"/>
    <s v="Small Pack"/>
    <x v="0"/>
    <d v="2016-12-24T00:00:00"/>
    <x v="114"/>
    <n v="11.253000000000002"/>
    <n v="1.4415274463007159"/>
    <n v="0.08"/>
    <n v="0.90024000000000015"/>
    <n v="12.153240000000002"/>
    <x v="23"/>
    <n v="255.21804000000003"/>
    <n v="6.0000000000000005E-2"/>
    <n v="15.313082400000003"/>
    <x v="90"/>
    <n v="244.63495760000001"/>
    <n v="0.90024000000000015"/>
  </r>
  <r>
    <x v="1004"/>
    <x v="702"/>
    <n v="2016"/>
    <s v="JAMES PRICE"/>
    <s v="267 Queen Ave. Newcomb, City Island,  NY 12879"/>
    <s v="New York"/>
    <x v="1"/>
    <x v="0"/>
    <x v="13"/>
    <x v="1"/>
    <x v="1"/>
    <s v="Small Box"/>
    <x v="0"/>
    <d v="2016-12-26T00:00:00"/>
    <x v="26"/>
    <n v="167.72800000000001"/>
    <n v="3.7620237351655206"/>
    <n v="0.08"/>
    <n v="13.418240000000001"/>
    <n v="181.14624000000003"/>
    <x v="46"/>
    <n v="2536.0473600000005"/>
    <n v="0.08"/>
    <n v="202.88378880000005"/>
    <x v="24"/>
    <n v="2337.2135712000008"/>
    <n v="13.418240000000026"/>
  </r>
  <r>
    <x v="1005"/>
    <x v="703"/>
    <n v="2016"/>
    <s v="ANTONIO JENKINS"/>
    <s v="571 Delaware St. Clayville, Mott Haven,  NY 13322"/>
    <s v="New York"/>
    <x v="1"/>
    <x v="0"/>
    <x v="7"/>
    <x v="1"/>
    <x v="0"/>
    <s v="Small Pack"/>
    <x v="0"/>
    <d v="2016-12-27T00:00:00"/>
    <x v="20"/>
    <n v="2.2880000000000003"/>
    <n v="1.2127659574468086"/>
    <n v="0.08"/>
    <n v="0.18304000000000004"/>
    <n v="2.4710400000000003"/>
    <x v="40"/>
    <n v="126.02304000000002"/>
    <n v="0.08"/>
    <n v="10.081843200000002"/>
    <x v="19"/>
    <n v="118.55119680000003"/>
    <n v="0.18304000000000009"/>
  </r>
  <r>
    <x v="1006"/>
    <x v="704"/>
    <n v="2016"/>
    <s v="BENJAMIN RAMOS"/>
    <s v="168 Sleepy Hollow St. Elmira, Eastchester,  NY 14901"/>
    <s v="New York"/>
    <x v="1"/>
    <x v="0"/>
    <x v="6"/>
    <x v="1"/>
    <x v="0"/>
    <s v="Small Box"/>
    <x v="0"/>
    <d v="2016-12-28T00:00:00"/>
    <x v="39"/>
    <n v="2.0680000000000001"/>
    <n v="0.59322033898305082"/>
    <n v="0.08"/>
    <n v="0.16544"/>
    <n v="2.2334400000000003"/>
    <x v="23"/>
    <n v="46.902240000000006"/>
    <n v="6.9999999999999993E-2"/>
    <n v="3.2831568"/>
    <x v="12"/>
    <n v="45.159083200000005"/>
    <n v="0.16544000000000025"/>
  </r>
  <r>
    <x v="1007"/>
    <x v="705"/>
    <n v="2016"/>
    <s v="HERBERT ARNOLD"/>
    <s v="66 East Pawnee St. Golden, Hermosa,  IL 62339"/>
    <s v="Chicago"/>
    <x v="0"/>
    <x v="0"/>
    <x v="0"/>
    <x v="0"/>
    <x v="0"/>
    <s v="Small Box"/>
    <x v="0"/>
    <d v="2016-12-30T00:00:00"/>
    <x v="89"/>
    <n v="4.2790000000000008"/>
    <n v="0.58775510204081649"/>
    <n v="0.08"/>
    <n v="0.34232000000000007"/>
    <n v="4.6213200000000008"/>
    <x v="4"/>
    <n v="23.106600000000004"/>
    <n v="0.01"/>
    <n v="0.23106600000000005"/>
    <x v="69"/>
    <n v="29.935534000000004"/>
    <n v="0.34231999999999996"/>
  </r>
  <r>
    <x v="1008"/>
    <x v="706"/>
    <n v="2016"/>
    <s v="DANIEL MENDOZA"/>
    <s v="43 Locust Street Hoosick, Pelham Parkway,  NY 12089"/>
    <s v="New York"/>
    <x v="1"/>
    <x v="3"/>
    <x v="2"/>
    <x v="4"/>
    <x v="0"/>
    <s v="Small Box"/>
    <x v="0"/>
    <d v="2016-12-31T00:00:00"/>
    <x v="110"/>
    <n v="92.378000000000014"/>
    <n v="0.61282888419435377"/>
    <n v="0.08"/>
    <n v="7.3902400000000013"/>
    <n v="99.76824000000002"/>
    <x v="14"/>
    <n v="3990.7296000000006"/>
    <n v="0.01"/>
    <n v="39.907296000000009"/>
    <x v="66"/>
    <n v="3955.8823040000007"/>
    <n v="7.3902400000000057"/>
  </r>
  <r>
    <x v="1009"/>
    <x v="707"/>
    <n v="2016"/>
    <s v="DERRICK RYAN"/>
    <s v="522 S. Beaver Ridge Road West Monroe, Woodlawn,  NY 13167"/>
    <s v="New York"/>
    <x v="1"/>
    <x v="2"/>
    <x v="7"/>
    <x v="0"/>
    <x v="0"/>
    <s v="Small Box"/>
    <x v="0"/>
    <d v="2017-01-04T00:00:00"/>
    <x v="37"/>
    <n v="6.3470000000000004"/>
    <n v="0.53866666666666674"/>
    <n v="0.08"/>
    <n v="0.50775999999999999"/>
    <n v="6.8547600000000006"/>
    <x v="1"/>
    <n v="301.60944000000001"/>
    <n v="0.01"/>
    <n v="3.0160944000000001"/>
    <x v="82"/>
    <n v="303.6133456"/>
    <n v="0.50776000000000021"/>
  </r>
  <r>
    <x v="1010"/>
    <x v="707"/>
    <n v="2016"/>
    <s v="RICK JACKSON"/>
    <s v="67 Delta Rd. Hinckley, Eastchester,  NY 13352"/>
    <s v="New York"/>
    <x v="1"/>
    <x v="2"/>
    <x v="4"/>
    <x v="2"/>
    <x v="0"/>
    <s v="Wrap Bag"/>
    <x v="0"/>
    <d v="2017-01-03T00:00:00"/>
    <x v="136"/>
    <n v="3.0579999999999998"/>
    <n v="1.3760683760683761"/>
    <n v="0.08"/>
    <n v="0.24464"/>
    <n v="3.3026400000000002"/>
    <x v="9"/>
    <n v="165.13200000000001"/>
    <n v="0.04"/>
    <n v="6.6052800000000005"/>
    <x v="1"/>
    <n v="159.77672000000001"/>
    <n v="0.24464000000000041"/>
  </r>
  <r>
    <x v="1011"/>
    <x v="707"/>
    <n v="2016"/>
    <s v="BERNARD DUNCAN"/>
    <s v="8982 Bedford Drive Rochester, East Tremont,  NY 14639"/>
    <s v="New York"/>
    <x v="1"/>
    <x v="1"/>
    <x v="8"/>
    <x v="2"/>
    <x v="1"/>
    <s v="Small Box"/>
    <x v="0"/>
    <d v="2017-01-03T00:00:00"/>
    <x v="27"/>
    <n v="17.578000000000003"/>
    <n v="0.58689175769612711"/>
    <n v="0.08"/>
    <n v="1.4062400000000002"/>
    <n v="18.984240000000003"/>
    <x v="34"/>
    <n v="303.74784000000005"/>
    <n v="6.0000000000000005E-2"/>
    <n v="18.224870400000004"/>
    <x v="24"/>
    <n v="289.57296960000008"/>
    <n v="1.4062400000000004"/>
  </r>
  <r>
    <x v="1012"/>
    <x v="708"/>
    <n v="2016"/>
    <s v="BARRY GORDON"/>
    <s v="571 Old Judge St. New York, Fieldston,  NY 10072"/>
    <s v="New York"/>
    <x v="1"/>
    <x v="1"/>
    <x v="11"/>
    <x v="3"/>
    <x v="0"/>
    <s v="Small Box"/>
    <x v="0"/>
    <d v="2017-01-09T00:00:00"/>
    <x v="39"/>
    <n v="2.0680000000000001"/>
    <n v="0.59322033898305082"/>
    <n v="0.08"/>
    <n v="0.16544"/>
    <n v="2.2334400000000003"/>
    <x v="15"/>
    <n v="53.602560000000011"/>
    <n v="0.05"/>
    <n v="2.6801280000000007"/>
    <x v="12"/>
    <n v="52.462432000000007"/>
    <n v="0.16544000000000025"/>
  </r>
  <r>
    <x v="1013"/>
    <x v="709"/>
    <n v="2017"/>
    <s v="ERNEST GOMEZ"/>
    <s v="401 Sunny Road Salisbury Mills, Co-op City,  NY 12577"/>
    <s v="New York"/>
    <x v="1"/>
    <x v="0"/>
    <x v="2"/>
    <x v="4"/>
    <x v="1"/>
    <s v="Small Box"/>
    <x v="0"/>
    <d v="2017-01-09T00:00:00"/>
    <x v="26"/>
    <n v="167.72800000000001"/>
    <n v="3.7620237351655206"/>
    <n v="0.08"/>
    <n v="13.418240000000001"/>
    <n v="181.14624000000003"/>
    <x v="49"/>
    <n v="8695.0195200000016"/>
    <n v="0.05"/>
    <n v="434.75097600000009"/>
    <x v="24"/>
    <n v="8264.3185440000016"/>
    <n v="13.418240000000026"/>
  </r>
  <r>
    <x v="1014"/>
    <x v="710"/>
    <n v="2017"/>
    <s v="RONALD GONZALES"/>
    <s v="82 Stillwater Dr. Dolgeville, University Heights,  NY 13329"/>
    <s v="New York"/>
    <x v="1"/>
    <x v="2"/>
    <x v="3"/>
    <x v="4"/>
    <x v="0"/>
    <s v="Small Box"/>
    <x v="0"/>
    <d v="2017-01-10T00:00:00"/>
    <x v="77"/>
    <n v="3.1680000000000001"/>
    <n v="0.56521739130434756"/>
    <n v="0.08"/>
    <n v="0.25344"/>
    <n v="3.4214400000000005"/>
    <x v="32"/>
    <n v="95.800320000000013"/>
    <n v="0.02"/>
    <n v="1.9160064000000003"/>
    <x v="59"/>
    <n v="94.924313600000019"/>
    <n v="0.25344000000000033"/>
  </r>
  <r>
    <x v="1015"/>
    <x v="710"/>
    <n v="2017"/>
    <s v="BRIAN LOPEZ"/>
    <s v="975 W. Boulder Lane Prospect, Pelham Parkway,  NY 13435"/>
    <s v="New York"/>
    <x v="1"/>
    <x v="3"/>
    <x v="7"/>
    <x v="2"/>
    <x v="0"/>
    <s v="Wrap Bag"/>
    <x v="0"/>
    <d v="2017-01-11T00:00:00"/>
    <x v="54"/>
    <n v="2.8820000000000006"/>
    <n v="0.63750000000000007"/>
    <n v="0.08"/>
    <n v="0.23056000000000004"/>
    <n v="3.1125600000000007"/>
    <x v="36"/>
    <n v="115.16472000000003"/>
    <n v="0.05"/>
    <n v="5.7582360000000019"/>
    <x v="44"/>
    <n v="110.25648400000003"/>
    <n v="0.2305600000000001"/>
  </r>
  <r>
    <x v="1016"/>
    <x v="711"/>
    <n v="2017"/>
    <s v="BARRY RICHARDS"/>
    <s v="38 Meadow Street Spencerport, Marble Hill,  NY 14559"/>
    <s v="New York"/>
    <x v="1"/>
    <x v="2"/>
    <x v="11"/>
    <x v="2"/>
    <x v="1"/>
    <s v="Small Box"/>
    <x v="0"/>
    <d v="2017-01-12T00:00:00"/>
    <x v="47"/>
    <n v="111.07800000000002"/>
    <n v="0.66661165208780315"/>
    <n v="0.08"/>
    <n v="8.8862400000000008"/>
    <n v="119.96424000000003"/>
    <x v="46"/>
    <n v="1679.4993600000005"/>
    <n v="0.01"/>
    <n v="16.794993600000005"/>
    <x v="28"/>
    <n v="1669.9343664000005"/>
    <n v="8.886240000000015"/>
  </r>
  <r>
    <x v="1017"/>
    <x v="712"/>
    <n v="2017"/>
    <s v="CHRIS OWENS"/>
    <s v="9698 Parkview Ave. Victor, Woodlawn,  NY 14564"/>
    <s v="New York"/>
    <x v="1"/>
    <x v="0"/>
    <x v="12"/>
    <x v="2"/>
    <x v="0"/>
    <s v="Small Box"/>
    <x v="0"/>
    <d v="2017-01-16T00:00:00"/>
    <x v="77"/>
    <n v="3.1680000000000001"/>
    <n v="0.56521739130434756"/>
    <n v="0.08"/>
    <n v="0.25344"/>
    <n v="3.4214400000000005"/>
    <x v="15"/>
    <n v="82.114560000000012"/>
    <n v="0.03"/>
    <n v="2.4634368000000002"/>
    <x v="59"/>
    <n v="80.691123200000021"/>
    <n v="0.25344000000000033"/>
  </r>
  <r>
    <x v="1018"/>
    <x v="713"/>
    <n v="2017"/>
    <s v="CHAD SCHMIDT"/>
    <s v="7764 Frost Court Redwood, High  Bridge,  NY 13679"/>
    <s v="New York"/>
    <x v="1"/>
    <x v="1"/>
    <x v="3"/>
    <x v="1"/>
    <x v="0"/>
    <s v="Small Pack"/>
    <x v="0"/>
    <d v="2017-01-18T00:00:00"/>
    <x v="88"/>
    <n v="14.278000000000002"/>
    <n v="1.5009633911368019"/>
    <n v="0.08"/>
    <n v="1.1422400000000001"/>
    <n v="15.420240000000003"/>
    <x v="40"/>
    <n v="786.43224000000021"/>
    <n v="0.03"/>
    <n v="23.592967200000004"/>
    <x v="68"/>
    <n v="766.02927280000029"/>
    <n v="1.142240000000001"/>
  </r>
  <r>
    <x v="1019"/>
    <x v="714"/>
    <n v="2017"/>
    <s v="LEON JOHNSTON"/>
    <s v="17 Lakewood St. Center Moriches, West Farms,  NY 11934"/>
    <s v="New York"/>
    <x v="1"/>
    <x v="0"/>
    <x v="10"/>
    <x v="2"/>
    <x v="0"/>
    <s v="Small Box"/>
    <x v="0"/>
    <d v="2017-01-20T00:00:00"/>
    <x v="79"/>
    <n v="3.9380000000000006"/>
    <n v="0.58407079646017734"/>
    <n v="0.08"/>
    <n v="0.31504000000000004"/>
    <n v="4.2530400000000013"/>
    <x v="14"/>
    <n v="170.12160000000006"/>
    <n v="0.04"/>
    <n v="6.804864000000002"/>
    <x v="62"/>
    <n v="168.83673600000006"/>
    <n v="0.31504000000000065"/>
  </r>
  <r>
    <x v="1020"/>
    <x v="715"/>
    <n v="2017"/>
    <s v="KYLE SILVA"/>
    <s v="9533 E. Glenridge Lane Interlaken, High  Bridge,  NY 14847"/>
    <s v="New York"/>
    <x v="1"/>
    <x v="1"/>
    <x v="3"/>
    <x v="1"/>
    <x v="0"/>
    <s v="Small Box"/>
    <x v="0"/>
    <d v="2017-01-23T00:00:00"/>
    <x v="15"/>
    <n v="8.0080000000000009"/>
    <n v="0.58605664488017439"/>
    <n v="0.08"/>
    <n v="0.6406400000000001"/>
    <n v="8.6486400000000021"/>
    <x v="27"/>
    <n v="354.59424000000007"/>
    <n v="0.09"/>
    <n v="31.913481600000004"/>
    <x v="14"/>
    <n v="333.88075840000005"/>
    <n v="0.64064000000000121"/>
  </r>
  <r>
    <x v="1021"/>
    <x v="716"/>
    <n v="2017"/>
    <s v="RAYMOND CARTER"/>
    <s v="891 Mount Dr. Duanesburg, Marble Hill,  NY 12056"/>
    <s v="New York"/>
    <x v="1"/>
    <x v="0"/>
    <x v="8"/>
    <x v="4"/>
    <x v="0"/>
    <s v="Wrap Bag"/>
    <x v="1"/>
    <d v="2017-01-25T00:00:00"/>
    <x v="13"/>
    <n v="1.254"/>
    <n v="0.60563380281690138"/>
    <n v="0.08"/>
    <n v="0.10032000000000001"/>
    <n v="1.3543200000000002"/>
    <x v="34"/>
    <n v="21.669120000000003"/>
    <n v="0.01"/>
    <n v="0.21669120000000003"/>
    <x v="4"/>
    <n v="22.202428800000003"/>
    <n v="0.10032000000000019"/>
  </r>
  <r>
    <x v="1022"/>
    <x v="717"/>
    <n v="2017"/>
    <s v="ELMER FERGUSON"/>
    <s v="7257 Cactus St. Avon, Marble Hill,  NY 14414"/>
    <s v="New York"/>
    <x v="1"/>
    <x v="1"/>
    <x v="12"/>
    <x v="4"/>
    <x v="1"/>
    <s v="Medium Box"/>
    <x v="0"/>
    <d v="2017-01-26T00:00:00"/>
    <x v="22"/>
    <n v="23.088999999999999"/>
    <n v="1.3798185941043077"/>
    <n v="0.08"/>
    <n v="1.8471199999999999"/>
    <n v="24.936119999999999"/>
    <x v="0"/>
    <n v="773.01972000000001"/>
    <n v="0.04"/>
    <n v="30.9207888"/>
    <x v="21"/>
    <n v="746.95893120000005"/>
    <n v="1.8471200000000003"/>
  </r>
  <r>
    <x v="1023"/>
    <x v="717"/>
    <n v="2017"/>
    <s v="JOHN MORALES"/>
    <s v="175 Courtland Ave. New York, Mott Haven,  NY 10172"/>
    <s v="New York"/>
    <x v="1"/>
    <x v="0"/>
    <x v="6"/>
    <x v="2"/>
    <x v="0"/>
    <s v="Small Pack"/>
    <x v="1"/>
    <d v="2017-01-26T00:00:00"/>
    <x v="88"/>
    <n v="14.278000000000002"/>
    <n v="1.5009633911368019"/>
    <n v="0.08"/>
    <n v="1.1422400000000001"/>
    <n v="15.420240000000003"/>
    <x v="39"/>
    <n v="185.04288000000003"/>
    <n v="6.0000000000000005E-2"/>
    <n v="11.102572800000003"/>
    <x v="68"/>
    <n v="177.13030720000003"/>
    <n v="1.142240000000001"/>
  </r>
  <r>
    <x v="1024"/>
    <x v="717"/>
    <n v="2017"/>
    <s v="HAROLD HUNTER"/>
    <s v="544 Lincoln Drive Staunton, Edgewater,  IL 62088"/>
    <s v="Chicago"/>
    <x v="0"/>
    <x v="3"/>
    <x v="0"/>
    <x v="3"/>
    <x v="0"/>
    <s v="Small Box"/>
    <x v="1"/>
    <d v="2017-01-31T00:00:00"/>
    <x v="52"/>
    <n v="34.078000000000003"/>
    <n v="0.56227937468482114"/>
    <n v="0.08"/>
    <n v="2.7262400000000002"/>
    <n v="36.804240000000007"/>
    <x v="10"/>
    <n v="1582.5823200000002"/>
    <n v="0.05"/>
    <n v="79.12911600000001"/>
    <x v="42"/>
    <n v="1523.0132040000001"/>
    <n v="2.7262400000000042"/>
  </r>
  <r>
    <x v="1025"/>
    <x v="718"/>
    <n v="2017"/>
    <s v="ERNEST GOMEZ"/>
    <s v="401 Sunny Road Salisbury Mills, Co-op City,  NY 12577"/>
    <s v="New York"/>
    <x v="1"/>
    <x v="1"/>
    <x v="2"/>
    <x v="4"/>
    <x v="0"/>
    <s v="Small Box"/>
    <x v="0"/>
    <d v="2017-01-26T00:00:00"/>
    <x v="15"/>
    <n v="8.0080000000000009"/>
    <n v="0.58605664488017439"/>
    <n v="0.08"/>
    <n v="0.6406400000000001"/>
    <n v="8.6486400000000021"/>
    <x v="19"/>
    <n v="224.86464000000007"/>
    <n v="0.11"/>
    <n v="24.735110400000007"/>
    <x v="14"/>
    <n v="211.32952960000006"/>
    <n v="0.64064000000000121"/>
  </r>
  <r>
    <x v="1026"/>
    <x v="719"/>
    <n v="2017"/>
    <s v="GERALD PATTERSON"/>
    <s v="9397 NE. Ironwood St. Schenectady, Melrose,  NY 12302"/>
    <s v="New York"/>
    <x v="1"/>
    <x v="1"/>
    <x v="11"/>
    <x v="4"/>
    <x v="0"/>
    <s v="Wrap Bag"/>
    <x v="0"/>
    <d v="2017-01-30T00:00:00"/>
    <x v="111"/>
    <n v="4.2350000000000003"/>
    <n v="0.78240740740740733"/>
    <n v="0.08"/>
    <n v="0.33880000000000005"/>
    <n v="4.5738000000000003"/>
    <x v="11"/>
    <n v="91.475999999999999"/>
    <n v="0.05"/>
    <n v="4.5738000000000003"/>
    <x v="4"/>
    <n v="87.652199999999993"/>
    <n v="0.33879999999999999"/>
  </r>
  <r>
    <x v="1027"/>
    <x v="720"/>
    <n v="2017"/>
    <s v="STEVEN CASTRO"/>
    <s v="10 San Carlos Street Patchogue, East Tremont,  NY 11772"/>
    <s v="New York"/>
    <x v="1"/>
    <x v="1"/>
    <x v="6"/>
    <x v="4"/>
    <x v="0"/>
    <s v="Small Box"/>
    <x v="0"/>
    <d v="2017-01-31T00:00:00"/>
    <x v="83"/>
    <n v="6.3140000000000009"/>
    <n v="0.64"/>
    <n v="0.08"/>
    <n v="0.50512000000000012"/>
    <n v="6.8191200000000016"/>
    <x v="49"/>
    <n v="327.31776000000008"/>
    <n v="6.0000000000000005E-2"/>
    <n v="19.639065600000006"/>
    <x v="66"/>
    <n v="312.7386944000001"/>
    <n v="0.50512000000000068"/>
  </r>
  <r>
    <x v="1028"/>
    <x v="721"/>
    <n v="2017"/>
    <s v="RYAN KENNEDY"/>
    <s v="150 West Valley Farms Rd. Carrollton, Archer Heights,  IL 62016"/>
    <s v="Chicago"/>
    <x v="0"/>
    <x v="3"/>
    <x v="1"/>
    <x v="0"/>
    <x v="1"/>
    <s v="Small Box"/>
    <x v="0"/>
    <d v="2017-02-01T00:00:00"/>
    <x v="42"/>
    <n v="331.06700000000006"/>
    <n v="0.92313099041533575"/>
    <n v="0.08"/>
    <n v="26.485360000000007"/>
    <n v="357.55236000000008"/>
    <x v="0"/>
    <n v="11084.123160000003"/>
    <n v="0.04"/>
    <n v="443.36492640000012"/>
    <x v="28"/>
    <n v="10647.988233600003"/>
    <n v="26.485360000000014"/>
  </r>
  <r>
    <x v="1029"/>
    <x v="722"/>
    <n v="2017"/>
    <s v="CHAD CUNNINGHAM"/>
    <s v="125 Branch St. Lockwood, Marble Hill,  NY 14859"/>
    <s v="New York"/>
    <x v="1"/>
    <x v="1"/>
    <x v="6"/>
    <x v="1"/>
    <x v="0"/>
    <s v="Small Box"/>
    <x v="0"/>
    <d v="2017-02-02T00:00:00"/>
    <x v="133"/>
    <n v="6.8530000000000006"/>
    <n v="0.5614035087719299"/>
    <n v="0.08"/>
    <n v="0.54824000000000006"/>
    <n v="7.4012400000000014"/>
    <x v="41"/>
    <n v="199.83348000000004"/>
    <n v="0.08"/>
    <n v="15.986678400000004"/>
    <x v="108"/>
    <n v="190.86680160000003"/>
    <n v="0.54824000000000073"/>
  </r>
  <r>
    <x v="1030"/>
    <x v="723"/>
    <n v="2017"/>
    <s v="BRETT PARKER"/>
    <s v="7333 Catherine Dr. Southampton, Woodlawn,  NY 11968"/>
    <s v="New York"/>
    <x v="1"/>
    <x v="0"/>
    <x v="3"/>
    <x v="4"/>
    <x v="1"/>
    <s v="Jumbo Drum"/>
    <x v="2"/>
    <d v="2017-02-07T00:00:00"/>
    <x v="3"/>
    <n v="133.06700000000001"/>
    <n v="0.61293333333333344"/>
    <n v="0.08"/>
    <n v="10.64536"/>
    <n v="143.71236000000002"/>
    <x v="20"/>
    <n v="862.27416000000017"/>
    <n v="0.08"/>
    <n v="68.98193280000001"/>
    <x v="3"/>
    <n v="819.64222720000021"/>
    <n v="10.645360000000011"/>
  </r>
  <r>
    <x v="1031"/>
    <x v="724"/>
    <n v="2017"/>
    <s v="NORMAN ROSE"/>
    <s v="7725 Grime Drive New York, Baychester,  NY 10154"/>
    <s v="New York"/>
    <x v="1"/>
    <x v="1"/>
    <x v="3"/>
    <x v="3"/>
    <x v="0"/>
    <s v="Small Pack"/>
    <x v="0"/>
    <d v="2017-02-10T00:00:00"/>
    <x v="80"/>
    <n v="3.927"/>
    <n v="1.4452054794520546"/>
    <n v="0.08"/>
    <n v="0.31415999999999999"/>
    <n v="4.2411600000000007"/>
    <x v="41"/>
    <n v="114.51132000000001"/>
    <n v="0.02"/>
    <n v="2.2902264000000003"/>
    <x v="63"/>
    <n v="116.44109360000002"/>
    <n v="0.31416000000000066"/>
  </r>
  <r>
    <x v="1032"/>
    <x v="725"/>
    <n v="2017"/>
    <s v="DERRICK RYAN"/>
    <s v="522 S. Beaver Ridge Road West Monroe, Woodlawn,  NY 13167"/>
    <s v="New York"/>
    <x v="1"/>
    <x v="1"/>
    <x v="7"/>
    <x v="4"/>
    <x v="0"/>
    <s v="Wrap Bag"/>
    <x v="0"/>
    <d v="2017-02-09T00:00:00"/>
    <x v="37"/>
    <n v="7.7880000000000011"/>
    <n v="0.88800000000000023"/>
    <n v="0.08"/>
    <n v="0.62304000000000015"/>
    <n v="8.4110400000000016"/>
    <x v="49"/>
    <n v="403.72992000000011"/>
    <n v="0.11"/>
    <n v="44.41029120000001"/>
    <x v="33"/>
    <n v="361.71962880000007"/>
    <n v="0.62304000000000048"/>
  </r>
  <r>
    <x v="1033"/>
    <x v="726"/>
    <n v="2017"/>
    <s v="EDDIE FREEMAN"/>
    <s v="93 Church Rd. Brookfield, Ashburn,  IL 60513"/>
    <s v="Chicago"/>
    <x v="0"/>
    <x v="0"/>
    <x v="1"/>
    <x v="0"/>
    <x v="0"/>
    <s v="Small Box"/>
    <x v="0"/>
    <d v="2017-02-10T00:00:00"/>
    <x v="24"/>
    <n v="2.871"/>
    <n v="0.64150943396226379"/>
    <n v="0.08"/>
    <n v="0.22968"/>
    <n v="3.1006800000000001"/>
    <x v="14"/>
    <n v="124.02720000000001"/>
    <n v="0.05"/>
    <n v="6.2013600000000011"/>
    <x v="23"/>
    <n v="118.37584"/>
    <n v="0.22968000000000011"/>
  </r>
  <r>
    <x v="1034"/>
    <x v="727"/>
    <n v="2017"/>
    <s v="DON HUNT"/>
    <s v="9221 Boston Avenue Climax, Morris Heights,  NY 12042"/>
    <s v="New York"/>
    <x v="1"/>
    <x v="3"/>
    <x v="6"/>
    <x v="0"/>
    <x v="0"/>
    <s v="Small Box"/>
    <x v="0"/>
    <d v="2017-02-10T00:00:00"/>
    <x v="38"/>
    <n v="23.078000000000003"/>
    <n v="0.5381231671554253"/>
    <n v="0.08"/>
    <n v="1.8462400000000003"/>
    <n v="24.924240000000005"/>
    <x v="10"/>
    <n v="1071.7423200000003"/>
    <n v="6.0000000000000005E-2"/>
    <n v="64.304539200000022"/>
    <x v="12"/>
    <n v="1008.9777808000002"/>
    <n v="1.8462400000000017"/>
  </r>
  <r>
    <x v="1035"/>
    <x v="728"/>
    <n v="2017"/>
    <s v="LOUIS CASTILLO"/>
    <s v="39 Justice St. Buffalo, Mott Haven,  NY 14276"/>
    <s v="New York"/>
    <x v="1"/>
    <x v="0"/>
    <x v="9"/>
    <x v="2"/>
    <x v="0"/>
    <s v="Small Box"/>
    <x v="0"/>
    <d v="2017-02-12T00:00:00"/>
    <x v="38"/>
    <n v="23.078000000000003"/>
    <n v="0.5381231671554253"/>
    <n v="0.08"/>
    <n v="1.8462400000000003"/>
    <n v="24.924240000000005"/>
    <x v="30"/>
    <n v="99.696960000000018"/>
    <n v="0.02"/>
    <n v="1.9939392000000005"/>
    <x v="12"/>
    <n v="99.243020800000025"/>
    <n v="1.8462400000000017"/>
  </r>
  <r>
    <x v="1036"/>
    <x v="729"/>
    <n v="2017"/>
    <s v="RONNIE PETERS"/>
    <s v="6 E. Leatherwood Ave. Coello, Armour Square,  IL 62825"/>
    <s v="Chicago"/>
    <x v="0"/>
    <x v="0"/>
    <x v="1"/>
    <x v="3"/>
    <x v="1"/>
    <s v="Small Box"/>
    <x v="0"/>
    <d v="2017-02-12T00:00:00"/>
    <x v="25"/>
    <n v="21.978000000000002"/>
    <n v="2.126760563380282"/>
    <n v="0.08"/>
    <n v="1.7582400000000002"/>
    <n v="23.736240000000002"/>
    <x v="22"/>
    <n v="783.29592000000002"/>
    <n v="0.01"/>
    <n v="7.8329592000000003"/>
    <x v="24"/>
    <n v="779.51296079999997"/>
    <n v="1.7582400000000007"/>
  </r>
  <r>
    <x v="1037"/>
    <x v="729"/>
    <n v="2017"/>
    <s v="DEAN DUNCAN"/>
    <s v="66 East Pawnee St. Golden, Hermosa,  IL 62339"/>
    <s v="Chicago"/>
    <x v="0"/>
    <x v="2"/>
    <x v="1"/>
    <x v="2"/>
    <x v="0"/>
    <s v="Wrap Bag"/>
    <x v="0"/>
    <d v="2017-02-12T00:00:00"/>
    <x v="84"/>
    <n v="1.6280000000000001"/>
    <n v="0.59139784946236551"/>
    <n v="0.08"/>
    <n v="0.13024000000000002"/>
    <n v="1.7582400000000002"/>
    <x v="39"/>
    <n v="21.098880000000001"/>
    <n v="0.11"/>
    <n v="2.3208768000000002"/>
    <x v="4"/>
    <n v="19.528003200000001"/>
    <n v="0.13024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8B13C-2071-D145-8C37-480FDE176E14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10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383AD-EC16-43A3-9ADC-E44B1A865D9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6" firstHeaderRow="0" firstDataRow="1" firstDataCol="1"/>
  <pivotFields count="28">
    <pivotField showAll="0"/>
    <pivotField dataField="1"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 Date" fld="1" subtotal="max" baseField="6" baseItem="0"/>
    <dataField name="Average of Discount $" fld="23" subtotal="average" baseField="6" baseItem="0"/>
    <dataField name="Sum of Customer Payable" fld="25" baseField="0" baseItem="0"/>
  </dataFields>
  <formats count="1">
    <format dxfId="50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D80B4-958B-476D-9FB6-B245709D4E42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J4:O2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>
      <items count="111">
        <item x="50"/>
        <item x="23"/>
        <item x="4"/>
        <item x="85"/>
        <item x="10"/>
        <item x="93"/>
        <item x="105"/>
        <item x="44"/>
        <item x="78"/>
        <item x="48"/>
        <item x="40"/>
        <item x="88"/>
        <item x="43"/>
        <item x="55"/>
        <item x="38"/>
        <item x="89"/>
        <item x="59"/>
        <item x="8"/>
        <item x="15"/>
        <item x="98"/>
        <item x="97"/>
        <item x="107"/>
        <item x="1"/>
        <item x="54"/>
        <item x="81"/>
        <item x="20"/>
        <item x="61"/>
        <item x="11"/>
        <item x="12"/>
        <item x="26"/>
        <item x="101"/>
        <item x="17"/>
        <item x="34"/>
        <item x="109"/>
        <item x="83"/>
        <item x="2"/>
        <item x="102"/>
        <item x="39"/>
        <item x="47"/>
        <item x="53"/>
        <item x="33"/>
        <item x="6"/>
        <item x="35"/>
        <item x="19"/>
        <item x="13"/>
        <item x="27"/>
        <item x="16"/>
        <item x="87"/>
        <item x="0"/>
        <item x="104"/>
        <item x="68"/>
        <item x="70"/>
        <item x="80"/>
        <item x="84"/>
        <item x="24"/>
        <item x="46"/>
        <item x="63"/>
        <item x="106"/>
        <item x="58"/>
        <item x="90"/>
        <item x="5"/>
        <item x="21"/>
        <item x="76"/>
        <item x="91"/>
        <item x="82"/>
        <item x="31"/>
        <item x="66"/>
        <item x="99"/>
        <item x="92"/>
        <item x="100"/>
        <item x="62"/>
        <item x="18"/>
        <item x="36"/>
        <item x="25"/>
        <item x="79"/>
        <item x="9"/>
        <item x="96"/>
        <item x="64"/>
        <item x="22"/>
        <item x="57"/>
        <item x="37"/>
        <item x="52"/>
        <item x="67"/>
        <item x="108"/>
        <item x="77"/>
        <item x="69"/>
        <item x="28"/>
        <item x="103"/>
        <item x="74"/>
        <item x="45"/>
        <item x="73"/>
        <item x="71"/>
        <item x="51"/>
        <item x="72"/>
        <item x="49"/>
        <item x="95"/>
        <item x="14"/>
        <item x="32"/>
        <item x="41"/>
        <item x="75"/>
        <item x="30"/>
        <item x="60"/>
        <item x="86"/>
        <item x="29"/>
        <item x="42"/>
        <item x="7"/>
        <item x="65"/>
        <item x="3"/>
        <item x="56"/>
        <item x="94"/>
        <item t="default"/>
      </items>
    </pivotField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8" baseItem="2" numFmtId="10"/>
  </dataFields>
  <formats count="9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7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6" type="button" dataOnly="0" labelOnly="1" outline="0"/>
    </format>
    <format dxfId="53">
      <pivotArea dataOnly="0" labelOnly="1" grandRow="1" outline="0" fieldPosition="0"/>
    </format>
    <format dxfId="52">
      <pivotArea dataOnly="0" labelOnly="1" grandCol="1" outline="0" fieldPosition="0"/>
    </format>
    <format dxfId="5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045CF-C788-48A0-A9B0-E3D7A2E5DB98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J24:O4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>
      <items count="111">
        <item x="50"/>
        <item x="23"/>
        <item x="4"/>
        <item x="85"/>
        <item x="10"/>
        <item x="93"/>
        <item x="105"/>
        <item x="44"/>
        <item x="78"/>
        <item x="48"/>
        <item x="40"/>
        <item x="88"/>
        <item x="43"/>
        <item x="55"/>
        <item x="38"/>
        <item x="89"/>
        <item x="59"/>
        <item x="8"/>
        <item x="15"/>
        <item x="98"/>
        <item x="97"/>
        <item x="107"/>
        <item x="1"/>
        <item x="54"/>
        <item x="81"/>
        <item x="20"/>
        <item x="61"/>
        <item x="11"/>
        <item x="12"/>
        <item x="26"/>
        <item x="101"/>
        <item x="17"/>
        <item x="34"/>
        <item x="109"/>
        <item x="83"/>
        <item x="2"/>
        <item x="102"/>
        <item x="39"/>
        <item x="47"/>
        <item x="53"/>
        <item x="33"/>
        <item x="6"/>
        <item x="35"/>
        <item x="19"/>
        <item x="13"/>
        <item x="27"/>
        <item x="16"/>
        <item x="87"/>
        <item x="0"/>
        <item x="104"/>
        <item x="68"/>
        <item x="70"/>
        <item x="80"/>
        <item x="84"/>
        <item x="24"/>
        <item x="46"/>
        <item x="63"/>
        <item x="106"/>
        <item x="58"/>
        <item x="90"/>
        <item x="5"/>
        <item x="21"/>
        <item x="76"/>
        <item x="91"/>
        <item x="82"/>
        <item x="31"/>
        <item x="66"/>
        <item x="99"/>
        <item x="92"/>
        <item x="100"/>
        <item x="62"/>
        <item x="18"/>
        <item x="36"/>
        <item x="25"/>
        <item x="79"/>
        <item x="9"/>
        <item x="96"/>
        <item x="64"/>
        <item x="22"/>
        <item x="57"/>
        <item x="37"/>
        <item x="52"/>
        <item x="67"/>
        <item x="108"/>
        <item x="77"/>
        <item x="69"/>
        <item x="28"/>
        <item x="103"/>
        <item x="74"/>
        <item x="45"/>
        <item x="73"/>
        <item x="71"/>
        <item x="51"/>
        <item x="72"/>
        <item x="49"/>
        <item x="95"/>
        <item x="14"/>
        <item x="32"/>
        <item x="41"/>
        <item x="75"/>
        <item x="30"/>
        <item x="60"/>
        <item x="86"/>
        <item x="29"/>
        <item x="42"/>
        <item x="7"/>
        <item x="65"/>
        <item x="3"/>
        <item x="56"/>
        <item x="94"/>
        <item t="default"/>
      </items>
    </pivotField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Row" baseField="8" baseItem="2" numFmtId="10"/>
  </dataFields>
  <formats count="9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7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6" type="button" dataOnly="0" labelOnly="1" outline="0"/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D1543-CF14-4C0D-845B-134B81525674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26:E111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>
      <items count="111">
        <item x="50"/>
        <item x="23"/>
        <item x="4"/>
        <item x="85"/>
        <item x="10"/>
        <item x="93"/>
        <item x="105"/>
        <item x="44"/>
        <item x="78"/>
        <item x="48"/>
        <item x="40"/>
        <item x="88"/>
        <item x="43"/>
        <item x="55"/>
        <item x="38"/>
        <item x="89"/>
        <item x="59"/>
        <item x="8"/>
        <item x="15"/>
        <item x="98"/>
        <item x="97"/>
        <item x="107"/>
        <item x="1"/>
        <item x="54"/>
        <item x="81"/>
        <item x="20"/>
        <item x="61"/>
        <item x="11"/>
        <item x="12"/>
        <item x="26"/>
        <item x="101"/>
        <item x="17"/>
        <item x="34"/>
        <item x="109"/>
        <item x="83"/>
        <item x="2"/>
        <item x="102"/>
        <item x="39"/>
        <item x="47"/>
        <item x="53"/>
        <item x="33"/>
        <item x="6"/>
        <item x="35"/>
        <item x="19"/>
        <item x="13"/>
        <item x="27"/>
        <item x="16"/>
        <item x="87"/>
        <item x="0"/>
        <item x="104"/>
        <item x="68"/>
        <item x="70"/>
        <item x="80"/>
        <item x="84"/>
        <item x="24"/>
        <item x="46"/>
        <item x="63"/>
        <item x="106"/>
        <item x="58"/>
        <item x="90"/>
        <item x="5"/>
        <item x="21"/>
        <item x="76"/>
        <item x="91"/>
        <item x="82"/>
        <item x="31"/>
        <item x="66"/>
        <item x="99"/>
        <item x="92"/>
        <item x="100"/>
        <item x="62"/>
        <item x="18"/>
        <item x="36"/>
        <item x="25"/>
        <item x="79"/>
        <item x="9"/>
        <item x="96"/>
        <item x="64"/>
        <item x="22"/>
        <item x="57"/>
        <item x="37"/>
        <item x="52"/>
        <item x="67"/>
        <item x="108"/>
        <item x="77"/>
        <item x="69"/>
        <item x="28"/>
        <item x="103"/>
        <item x="74"/>
        <item x="45"/>
        <item x="73"/>
        <item x="71"/>
        <item x="51"/>
        <item x="72"/>
        <item x="49"/>
        <item x="95"/>
        <item x="14"/>
        <item x="32"/>
        <item x="41"/>
        <item x="75"/>
        <item x="30"/>
        <item x="60"/>
        <item x="86"/>
        <item x="29"/>
        <item x="42"/>
        <item x="7"/>
        <item x="65"/>
        <item x="3"/>
        <item x="56"/>
        <item x="94"/>
        <item t="default"/>
      </items>
    </pivotField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8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7" type="button" dataOnly="0" labelOnly="1" outline="0"/>
    </format>
    <format dxfId="72">
      <pivotArea type="topRight" dataOnly="0" labelOnly="1" outline="0" fieldPosition="0"/>
    </format>
    <format dxfId="71">
      <pivotArea field="6" type="button" dataOnly="0" labelOnly="1" outline="0"/>
    </format>
    <format dxfId="70">
      <pivotArea dataOnly="0" labelOnly="1" grandRow="1" outline="0" fieldPosition="0"/>
    </format>
    <format dxfId="6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8EF4A-148C-46DC-B5E5-CCA256F40EBF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J47:O52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>
      <items count="111">
        <item x="50"/>
        <item x="23"/>
        <item x="4"/>
        <item x="85"/>
        <item x="10"/>
        <item x="93"/>
        <item x="105"/>
        <item x="44"/>
        <item x="78"/>
        <item x="48"/>
        <item x="40"/>
        <item x="88"/>
        <item x="43"/>
        <item x="55"/>
        <item x="38"/>
        <item x="89"/>
        <item x="59"/>
        <item x="8"/>
        <item x="15"/>
        <item x="98"/>
        <item x="97"/>
        <item x="107"/>
        <item x="1"/>
        <item x="54"/>
        <item x="81"/>
        <item x="20"/>
        <item x="61"/>
        <item x="11"/>
        <item x="12"/>
        <item x="26"/>
        <item x="101"/>
        <item x="17"/>
        <item x="34"/>
        <item x="109"/>
        <item x="83"/>
        <item x="2"/>
        <item x="102"/>
        <item x="39"/>
        <item x="47"/>
        <item x="53"/>
        <item x="33"/>
        <item x="6"/>
        <item x="35"/>
        <item x="19"/>
        <item x="13"/>
        <item x="27"/>
        <item x="16"/>
        <item x="87"/>
        <item x="0"/>
        <item x="104"/>
        <item x="68"/>
        <item x="70"/>
        <item x="80"/>
        <item x="84"/>
        <item x="24"/>
        <item x="46"/>
        <item x="63"/>
        <item x="106"/>
        <item x="58"/>
        <item x="90"/>
        <item x="5"/>
        <item x="21"/>
        <item x="76"/>
        <item x="91"/>
        <item x="82"/>
        <item x="31"/>
        <item x="66"/>
        <item x="99"/>
        <item x="92"/>
        <item x="100"/>
        <item x="62"/>
        <item x="18"/>
        <item x="36"/>
        <item x="25"/>
        <item x="79"/>
        <item x="9"/>
        <item x="96"/>
        <item x="64"/>
        <item x="22"/>
        <item x="57"/>
        <item x="37"/>
        <item x="52"/>
        <item x="67"/>
        <item x="108"/>
        <item x="77"/>
        <item x="69"/>
        <item x="28"/>
        <item x="103"/>
        <item x="74"/>
        <item x="45"/>
        <item x="73"/>
        <item x="71"/>
        <item x="51"/>
        <item x="72"/>
        <item x="49"/>
        <item x="95"/>
        <item x="14"/>
        <item x="32"/>
        <item x="41"/>
        <item x="75"/>
        <item x="30"/>
        <item x="60"/>
        <item x="86"/>
        <item x="29"/>
        <item x="42"/>
        <item x="7"/>
        <item x="65"/>
        <item x="3"/>
        <item x="56"/>
        <item x="94"/>
        <item t="default"/>
      </items>
    </pivotField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6" item="1" hier="-1"/>
  </pageFields>
  <dataFields count="1">
    <dataField name="Sum of Average price per unit" fld="27" baseField="0" baseItem="0" numFmtId="168"/>
  </dataFields>
  <formats count="8"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7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6" type="button" dataOnly="0" labelOnly="1" outline="0" axis="axisPage" fieldPosition="1"/>
    </format>
    <format dxfId="78">
      <pivotArea dataOnly="0" labelOnly="1" grandRow="1" outline="0" fieldPosition="0"/>
    </format>
    <format dxfId="7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D9BA1-12A9-485C-A45B-B60AA6555A8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9:F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>
      <items count="111">
        <item x="50"/>
        <item x="23"/>
        <item x="4"/>
        <item x="85"/>
        <item x="10"/>
        <item x="93"/>
        <item x="105"/>
        <item x="44"/>
        <item x="78"/>
        <item x="48"/>
        <item x="40"/>
        <item x="88"/>
        <item x="43"/>
        <item x="55"/>
        <item x="38"/>
        <item x="89"/>
        <item x="59"/>
        <item x="8"/>
        <item x="15"/>
        <item x="98"/>
        <item x="97"/>
        <item x="107"/>
        <item x="1"/>
        <item x="54"/>
        <item x="81"/>
        <item x="20"/>
        <item x="61"/>
        <item x="11"/>
        <item x="12"/>
        <item x="26"/>
        <item x="101"/>
        <item x="17"/>
        <item x="34"/>
        <item x="109"/>
        <item x="83"/>
        <item x="2"/>
        <item x="102"/>
        <item x="39"/>
        <item x="47"/>
        <item x="53"/>
        <item x="33"/>
        <item x="6"/>
        <item x="35"/>
        <item x="19"/>
        <item x="13"/>
        <item x="27"/>
        <item x="16"/>
        <item x="87"/>
        <item x="0"/>
        <item x="104"/>
        <item x="68"/>
        <item x="70"/>
        <item x="80"/>
        <item x="84"/>
        <item x="24"/>
        <item x="46"/>
        <item x="63"/>
        <item x="106"/>
        <item x="58"/>
        <item x="90"/>
        <item x="5"/>
        <item x="21"/>
        <item x="76"/>
        <item x="91"/>
        <item x="82"/>
        <item x="31"/>
        <item x="66"/>
        <item x="99"/>
        <item x="92"/>
        <item x="100"/>
        <item x="62"/>
        <item x="18"/>
        <item x="36"/>
        <item x="25"/>
        <item x="79"/>
        <item x="9"/>
        <item x="96"/>
        <item x="64"/>
        <item x="22"/>
        <item x="57"/>
        <item x="37"/>
        <item x="52"/>
        <item x="67"/>
        <item x="108"/>
        <item x="77"/>
        <item x="69"/>
        <item x="28"/>
        <item x="103"/>
        <item x="74"/>
        <item x="45"/>
        <item x="73"/>
        <item x="71"/>
        <item x="51"/>
        <item x="72"/>
        <item x="49"/>
        <item x="95"/>
        <item x="14"/>
        <item x="32"/>
        <item x="41"/>
        <item x="75"/>
        <item x="30"/>
        <item x="60"/>
        <item x="86"/>
        <item x="29"/>
        <item x="42"/>
        <item x="7"/>
        <item x="65"/>
        <item x="3"/>
        <item x="56"/>
        <item x="94"/>
        <item t="default"/>
      </items>
    </pivotField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0"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7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6" type="button" dataOnly="0" labelOnly="1" outline="0" axis="axisRow" fieldPosition="0"/>
    </format>
    <format dxfId="88">
      <pivotArea dataOnly="0" labelOnly="1" fieldPosition="0">
        <references count="1">
          <reference field="6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7" count="0"/>
        </references>
      </pivotArea>
    </format>
    <format dxfId="8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CAD99-CDC8-42B3-BB39-175D6EE0A85B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1:F15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>
      <items count="111">
        <item x="50"/>
        <item x="23"/>
        <item x="4"/>
        <item x="85"/>
        <item x="10"/>
        <item x="93"/>
        <item x="105"/>
        <item x="44"/>
        <item x="78"/>
        <item x="48"/>
        <item x="40"/>
        <item x="88"/>
        <item x="43"/>
        <item x="55"/>
        <item x="38"/>
        <item x="89"/>
        <item x="59"/>
        <item x="8"/>
        <item x="15"/>
        <item x="98"/>
        <item x="97"/>
        <item x="107"/>
        <item x="1"/>
        <item x="54"/>
        <item x="81"/>
        <item x="20"/>
        <item x="61"/>
        <item x="11"/>
        <item x="12"/>
        <item x="26"/>
        <item x="101"/>
        <item x="17"/>
        <item x="34"/>
        <item x="109"/>
        <item x="83"/>
        <item x="2"/>
        <item x="102"/>
        <item x="39"/>
        <item x="47"/>
        <item x="53"/>
        <item x="33"/>
        <item x="6"/>
        <item x="35"/>
        <item x="19"/>
        <item x="13"/>
        <item x="27"/>
        <item x="16"/>
        <item x="87"/>
        <item x="0"/>
        <item x="104"/>
        <item x="68"/>
        <item x="70"/>
        <item x="80"/>
        <item x="84"/>
        <item x="24"/>
        <item x="46"/>
        <item x="63"/>
        <item x="106"/>
        <item x="58"/>
        <item x="90"/>
        <item x="5"/>
        <item x="21"/>
        <item x="76"/>
        <item x="91"/>
        <item x="82"/>
        <item x="31"/>
        <item x="66"/>
        <item x="99"/>
        <item x="92"/>
        <item x="100"/>
        <item x="62"/>
        <item x="18"/>
        <item x="36"/>
        <item x="25"/>
        <item x="79"/>
        <item x="9"/>
        <item x="96"/>
        <item x="64"/>
        <item x="22"/>
        <item x="57"/>
        <item x="37"/>
        <item x="52"/>
        <item x="67"/>
        <item x="108"/>
        <item x="77"/>
        <item x="69"/>
        <item x="28"/>
        <item x="103"/>
        <item x="74"/>
        <item x="45"/>
        <item x="73"/>
        <item x="71"/>
        <item x="51"/>
        <item x="72"/>
        <item x="49"/>
        <item x="95"/>
        <item x="14"/>
        <item x="32"/>
        <item x="41"/>
        <item x="75"/>
        <item x="30"/>
        <item x="60"/>
        <item x="86"/>
        <item x="29"/>
        <item x="42"/>
        <item x="7"/>
        <item x="65"/>
        <item x="3"/>
        <item x="56"/>
        <item x="94"/>
        <item t="default"/>
      </items>
    </pivotField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0"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7" type="button" dataOnly="0" labelOnly="1" outline="0" axis="axisCol" fieldPosition="0"/>
    </format>
    <format dxfId="100">
      <pivotArea type="topRight" dataOnly="0" labelOnly="1" outline="0" fieldPosition="0"/>
    </format>
    <format dxfId="99">
      <pivotArea field="6" type="button" dataOnly="0" labelOnly="1" outline="0" axis="axisRow" fieldPosition="0"/>
    </format>
    <format dxfId="98">
      <pivotArea dataOnly="0" labelOnly="1" fieldPosition="0">
        <references count="1">
          <reference field="6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1">
          <reference field="7" count="0"/>
        </references>
      </pivotArea>
    </format>
    <format dxfId="9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5B9BF-C0A0-46D9-BB9E-40E7D9075090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J59:K66" firstHeaderRow="1" firstDataRow="1" firstDataCol="1" rowPageCount="2" colPageCount="1"/>
  <pivotFields count="28">
    <pivotField dataField="1"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/>
    <pivotField numFmtI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item="0" hier="-1"/>
    <pageField fld="6" item="1" hier="-1"/>
  </pageFields>
  <dataFields count="1">
    <dataField name="Count of Order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CB4EF-1FE3-0E44-AC04-5D94F9940E1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10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0A1B-E2CD-3649-9DAA-6AF2073DF836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10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309AF-41FA-6245-BC34-E492C691707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109">
      <pivotArea outline="0" collapsedLevelsAreSubtotals="1" fieldPosition="0"/>
    </format>
    <format dxfId="10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7F0B5-E900-A041-80AD-EDD955A8CB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94C8-CB49-5E44-B2DE-4CA2B50D78F4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112">
      <pivotArea outline="0" collapsedLevelsAreSubtotals="1" fieldPosition="0"/>
    </format>
    <format dxfId="1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2D4F9-0DDD-5245-9F1F-63D5FF9683C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1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16FD1-6354-5445-BD69-34B9CE6B42CC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1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488D2-6F05-E84B-B57D-B026EA655B7C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116">
      <pivotArea outline="0" collapsedLevelsAreSubtotals="1" fieldPosition="0"/>
    </format>
    <format dxfId="1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594831-82B1-47D8-90C0-D2306A147652}" name="Table3" displayName="Table3" ref="B2:R1040" totalsRowShown="0">
  <autoFilter ref="B2:R1040" xr:uid="{15594831-82B1-47D8-90C0-D2306A147652}"/>
  <tableColumns count="17">
    <tableColumn id="1" xr3:uid="{B97557F4-5345-4C02-9E86-BD3947B26931}" name="Order No"/>
    <tableColumn id="2" xr3:uid="{88D23345-60D4-4240-90F1-4B44A38275E0}" name="Order Date" dataDxfId="49"/>
    <tableColumn id="3" xr3:uid="{A126A240-B1E2-4802-AD74-BE68ECC9CEB7}" name="Customer Name"/>
    <tableColumn id="4" xr3:uid="{78C86057-5CAF-49CA-824A-E4694CFCC5CA}" name="City"/>
    <tableColumn id="5" xr3:uid="{066276E7-DA63-46BC-A40A-7CCD26FF0D3A}" name="State"/>
    <tableColumn id="6" xr3:uid="{9F589430-5F56-41C8-8F6F-B212C6EC6C6B}" name="Customer Type"/>
    <tableColumn id="7" xr3:uid="{C1B57E1B-F7BE-4FFD-A3AC-09F2D3F95686}" name="Account Manager"/>
    <tableColumn id="8" xr3:uid="{38555325-32AF-4116-9CDD-60C1ADF5D11C}" name="Order Priority"/>
    <tableColumn id="9" xr3:uid="{D1A6BA0E-25C8-4C16-979E-4616E1C208F8}" name="Product Category"/>
    <tableColumn id="10" xr3:uid="{1773E289-4662-457F-A577-89917A4188D8}" name="Product Container"/>
    <tableColumn id="11" xr3:uid="{6CCC5666-4704-4848-818A-A7E5DFCEBBD2}" name="Ship Mode"/>
    <tableColumn id="12" xr3:uid="{D17C9290-A65B-4538-8DC6-9C215C36472D}" name="Ship Date" dataDxfId="48"/>
    <tableColumn id="13" xr3:uid="{53C2268D-711A-48ED-BFDD-E0ABA7221675}" name="Cost Price"/>
    <tableColumn id="14" xr3:uid="{96793CC1-1732-497E-BC4D-2CBF3788959E}" name="Retail Price"/>
    <tableColumn id="15" xr3:uid="{7DFADB53-4BE3-4516-9F13-898AB359D256}" name="Profit Margin%"/>
    <tableColumn id="16" xr3:uid="{E2081171-6810-44B2-9716-6FAF5B265CE8}" name="Tax"/>
    <tableColumn id="17" xr3:uid="{3FA48812-0131-49DF-AEB0-69948C269F97}" name="Price including t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975845-104E-43EC-8B89-3F99A46BA8E1}" name="Table7" displayName="Table7" ref="A4:A6" totalsRowShown="0" headerRowDxfId="47" dataDxfId="45" headerRowBorderDxfId="46" tableBorderDxfId="44" totalsRowBorderDxfId="43">
  <autoFilter ref="A4:A6" xr:uid="{54975845-104E-43EC-8B89-3F99A46BA8E1}"/>
  <sortState xmlns:xlrd2="http://schemas.microsoft.com/office/spreadsheetml/2017/richdata2" ref="A5:A6">
    <sortCondition ref="A4:A6"/>
  </sortState>
  <tableColumns count="1">
    <tableColumn id="1" xr3:uid="{72DF9FC6-7F47-4A73-B243-C94B06647FCE}" name="City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EC7E6C-44B2-461A-AEB3-35A9F20BEF09}" name="Table8" displayName="Table8" ref="C4:C6" totalsRowShown="0" headerRowDxfId="41" dataDxfId="39" headerRowBorderDxfId="40" tableBorderDxfId="38" totalsRowBorderDxfId="37">
  <autoFilter ref="C4:C6" xr:uid="{6DEC7E6C-44B2-461A-AEB3-35A9F20BEF09}"/>
  <sortState xmlns:xlrd2="http://schemas.microsoft.com/office/spreadsheetml/2017/richdata2" ref="C5:C6">
    <sortCondition ref="C4:C6"/>
  </sortState>
  <tableColumns count="1">
    <tableColumn id="1" xr3:uid="{8131CB60-138D-41AE-AE22-2451C03F9352}" name="Stat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CB2AD-DD7C-4FFC-821A-D9EF462611DF}" name="Table1" displayName="Table1" ref="E4:E8" totalsRowShown="0" headerRowDxfId="35" dataDxfId="33" headerRowBorderDxfId="34" tableBorderDxfId="32" totalsRowBorderDxfId="31">
  <autoFilter ref="E4:E8" xr:uid="{B52CB2AD-DD7C-4FFC-821A-D9EF462611DF}"/>
  <tableColumns count="1">
    <tableColumn id="1" xr3:uid="{566E0820-8AD1-4F0F-89DC-B46B46163D79}" name="Customer Type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EDAE3D-3F0B-49FB-84A3-C720DA16A5A3}" name="Table2" displayName="Table2" ref="G4:G18" totalsRowShown="0" headerRowDxfId="29" dataDxfId="27" headerRowBorderDxfId="28" tableBorderDxfId="26" totalsRowBorderDxfId="25">
  <autoFilter ref="G4:G18" xr:uid="{24EDAE3D-3F0B-49FB-84A3-C720DA16A5A3}"/>
  <tableColumns count="1">
    <tableColumn id="1" xr3:uid="{E276226F-3037-4CA9-A0EB-74148AF742E8}" name="Account Manager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CF3293-BA6F-4CD1-B13F-8D0DFF248722}" name="Table4" displayName="Table4" ref="I4:I9" totalsRowShown="0" headerRowDxfId="23" dataDxfId="21" headerRowBorderDxfId="22" tableBorderDxfId="20" totalsRowBorderDxfId="19">
  <autoFilter ref="I4:I9" xr:uid="{E4CF3293-BA6F-4CD1-B13F-8D0DFF248722}"/>
  <tableColumns count="1">
    <tableColumn id="1" xr3:uid="{739EA070-392B-4C97-AE70-7DA9C9278BDB}" name="Order Priority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6AD48E-0E0A-460F-8E83-6BF34A455C58}" name="Table5" displayName="Table5" ref="K4:K8" totalsRowShown="0" headerRowDxfId="17" dataDxfId="15" headerRowBorderDxfId="16" tableBorderDxfId="14" totalsRowBorderDxfId="13">
  <autoFilter ref="K4:K8" xr:uid="{F46AD48E-0E0A-460F-8E83-6BF34A455C58}"/>
  <tableColumns count="1">
    <tableColumn id="1" xr3:uid="{F74BBB9C-970D-4CED-AE3D-8F354A1D1F17}" name="Product Category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7EDC50-2988-4A5D-BA79-BE96FFE2A652}" name="Table6" displayName="Table6" ref="M4:M10" totalsRowShown="0" headerRowDxfId="11" dataDxfId="9" headerRowBorderDxfId="10" tableBorderDxfId="8" totalsRowBorderDxfId="7">
  <autoFilter ref="M4:M10" xr:uid="{547EDC50-2988-4A5D-BA79-BE96FFE2A652}"/>
  <tableColumns count="1">
    <tableColumn id="1" xr3:uid="{A1E38A10-5C7F-4BDD-955C-F710B27F5285}" name="Product Container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37386A-8173-4ABB-9028-B993C102F4BE}" name="Table9" displayName="Table9" ref="O4:O7" totalsRowShown="0" headerRowDxfId="5" dataDxfId="3" headerRowBorderDxfId="4" tableBorderDxfId="2" totalsRowBorderDxfId="1">
  <autoFilter ref="O4:O7" xr:uid="{FD37386A-8173-4ABB-9028-B993C102F4BE}"/>
  <tableColumns count="1">
    <tableColumn id="1" xr3:uid="{6F8F172F-80AC-4987-94C1-0F74D9CE27DE}" name="Ship M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8"/>
  <sheetViews>
    <sheetView topLeftCell="G1" workbookViewId="0">
      <selection activeCell="O17" sqref="O17"/>
    </sheetView>
  </sheetViews>
  <sheetFormatPr defaultColWidth="8.77734375" defaultRowHeight="14.4" x14ac:dyDescent="0.3"/>
  <cols>
    <col min="1" max="1" width="7.44140625" style="3" bestFit="1" customWidth="1"/>
    <col min="2" max="2" width="10" bestFit="1" customWidth="1"/>
    <col min="3" max="3" width="11.6640625" customWidth="1"/>
    <col min="4" max="4" width="33.33203125" hidden="1" customWidth="1"/>
    <col min="5" max="5" width="12.33203125" style="3" bestFit="1" customWidth="1"/>
    <col min="6" max="6" width="7.44140625" bestFit="1" customWidth="1"/>
    <col min="7" max="7" width="16.77734375" bestFit="1" customWidth="1"/>
    <col min="8" max="8" width="13.44140625" hidden="1" customWidth="1"/>
    <col min="9" max="9" width="5.44140625" hidden="1" customWidth="1"/>
    <col min="10" max="10" width="10" hidden="1" customWidth="1"/>
    <col min="11" max="11" width="12.109375" hidden="1" customWidth="1"/>
    <col min="12" max="12" width="12.44140625" hidden="1" customWidth="1"/>
    <col min="13" max="13" width="12.44140625" customWidth="1"/>
    <col min="14" max="14" width="9.109375" bestFit="1" customWidth="1"/>
    <col min="15" max="15" width="11.109375" bestFit="1" customWidth="1"/>
    <col min="16" max="16" width="9" bestFit="1" customWidth="1"/>
    <col min="17" max="18" width="12.6640625" customWidth="1"/>
    <col min="19" max="19" width="15.44140625" customWidth="1"/>
    <col min="20" max="20" width="18.44140625" customWidth="1"/>
    <col min="21" max="21" width="20.33203125" customWidth="1"/>
    <col min="22" max="22" width="15" customWidth="1"/>
    <col min="23" max="23" width="12.77734375" customWidth="1"/>
    <col min="24" max="24" width="10.77734375" customWidth="1"/>
    <col min="25" max="25" width="8.77734375" customWidth="1"/>
    <col min="26" max="26" width="6.109375" bestFit="1" customWidth="1"/>
    <col min="27" max="28" width="5" bestFit="1" customWidth="1"/>
  </cols>
  <sheetData>
    <row r="1" spans="1:25" ht="28.8" x14ac:dyDescent="0.55000000000000004">
      <c r="A1" s="10" t="s">
        <v>164</v>
      </c>
      <c r="O1" s="7" t="s">
        <v>92</v>
      </c>
      <c r="P1" s="8">
        <v>0.09</v>
      </c>
    </row>
    <row r="2" spans="1:25" x14ac:dyDescent="0.3">
      <c r="K2">
        <v>1</v>
      </c>
      <c r="S2" s="16"/>
      <c r="T2" s="16"/>
      <c r="U2" s="16"/>
    </row>
    <row r="3" spans="1:25" ht="46.8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163</v>
      </c>
      <c r="Q3" s="2" t="s">
        <v>161</v>
      </c>
      <c r="R3" s="2" t="s">
        <v>174</v>
      </c>
      <c r="S3" s="2" t="s">
        <v>175</v>
      </c>
      <c r="T3" s="2" t="s">
        <v>176</v>
      </c>
      <c r="U3" s="2" t="s">
        <v>177</v>
      </c>
      <c r="V3" s="2" t="s">
        <v>178</v>
      </c>
      <c r="W3" s="2" t="s">
        <v>179</v>
      </c>
      <c r="X3" s="2" t="s">
        <v>180</v>
      </c>
      <c r="Y3" s="2" t="s">
        <v>181</v>
      </c>
    </row>
    <row r="4" spans="1:25" x14ac:dyDescent="0.3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11">
        <v>37010</v>
      </c>
      <c r="F4" s="14">
        <v>19.31388888888889</v>
      </c>
      <c r="G4" s="1" t="s">
        <v>14</v>
      </c>
      <c r="H4" s="4" t="s">
        <v>74</v>
      </c>
      <c r="I4">
        <v>1</v>
      </c>
      <c r="J4" s="5" t="str">
        <f t="shared" ref="J4:J38" si="0">RIGHT(H4,4)</f>
        <v>2321</v>
      </c>
      <c r="K4" s="11">
        <v>42730</v>
      </c>
      <c r="L4" s="6">
        <f t="shared" ref="L4:L38" si="1">K4+365</f>
        <v>43095</v>
      </c>
      <c r="M4" s="13">
        <v>4.2</v>
      </c>
      <c r="N4" s="12">
        <v>100900</v>
      </c>
      <c r="O4" s="9">
        <f>N4*$P$1</f>
        <v>9081</v>
      </c>
      <c r="P4">
        <f>YEAR(E4)</f>
        <v>2001</v>
      </c>
      <c r="Q4" s="15">
        <v>25.31388888888889</v>
      </c>
      <c r="R4" s="15" t="str">
        <f>IF(AND($P4&gt;=2001,$P4&lt;=2010),"Yes","No")</f>
        <v>Yes</v>
      </c>
      <c r="S4">
        <f>IF($G4="IT",10%*$N4,0)</f>
        <v>0</v>
      </c>
      <c r="T4">
        <f>IF(AND($G4="IT",$M4&gt;3.5),5%*$N4,0)</f>
        <v>0</v>
      </c>
      <c r="U4" s="15" t="str">
        <f>IF(AND($M4&lt;2,$N4&gt;80000),"Fire","Safe")</f>
        <v>Safe</v>
      </c>
      <c r="V4">
        <f>IF(AND($M4&gt;4,$N4&lt;40000),15%*$N4,0)</f>
        <v>0</v>
      </c>
      <c r="W4">
        <f>IF($G4="Facilities",5%*$N4,IF($G4="IT",10%*$N4,IF($G4="Sales",15%*$N4,0)))</f>
        <v>0</v>
      </c>
      <c r="X4">
        <f>IF($F4&gt;=15,25%*$N4,0)</f>
        <v>25225</v>
      </c>
      <c r="Y4">
        <f>IF(AND($F4&gt;10,$Q4&gt;15,$M4&gt;3),30%*$N4,0)</f>
        <v>30270</v>
      </c>
    </row>
    <row r="5" spans="1:25" x14ac:dyDescent="0.3">
      <c r="A5" s="3" t="s">
        <v>9</v>
      </c>
      <c r="B5" t="s">
        <v>94</v>
      </c>
      <c r="C5" t="s">
        <v>95</v>
      </c>
      <c r="D5" t="str">
        <f t="shared" ref="D5:D38" si="2">LOWER(C5&amp;"."&amp;B5&amp;"@gmail.com")</f>
        <v>villanueva.bert@gmail.com</v>
      </c>
      <c r="E5" s="11">
        <v>37036</v>
      </c>
      <c r="F5" s="14">
        <v>19.241666666666667</v>
      </c>
      <c r="G5" s="1" t="s">
        <v>18</v>
      </c>
      <c r="H5" s="4" t="s">
        <v>62</v>
      </c>
      <c r="I5">
        <v>3</v>
      </c>
      <c r="J5" s="5" t="str">
        <f t="shared" si="0"/>
        <v>2796</v>
      </c>
      <c r="K5" s="11">
        <v>42644</v>
      </c>
      <c r="L5" s="6">
        <f t="shared" si="1"/>
        <v>43009</v>
      </c>
      <c r="M5" s="13">
        <v>2.5</v>
      </c>
      <c r="N5" s="12">
        <v>69800</v>
      </c>
      <c r="O5" s="9">
        <f t="shared" ref="O5:O38" si="3">N5*$P$1</f>
        <v>6282</v>
      </c>
      <c r="P5">
        <f t="shared" ref="P5:P38" si="4">YEAR(E5)</f>
        <v>2001</v>
      </c>
      <c r="Q5" s="15">
        <v>27.241666666666667</v>
      </c>
      <c r="R5" s="15" t="str">
        <f t="shared" ref="R5:R38" si="5">IF(AND($P5&gt;=2001,$P5&lt;=2010),"Yes","No")</f>
        <v>Yes</v>
      </c>
      <c r="S5">
        <f t="shared" ref="S5:S38" si="6">IF($G5="IT",10%*$N5,0)</f>
        <v>6980</v>
      </c>
      <c r="T5">
        <f t="shared" ref="T5:T38" si="7">IF(AND($G5="IT",$M5&gt;3.5),5%*$N5,0)</f>
        <v>0</v>
      </c>
      <c r="U5" s="15" t="str">
        <f t="shared" ref="U5:U38" si="8">IF(AND($M5&lt;2,$N5&gt;80000),"Fire","Safe")</f>
        <v>Safe</v>
      </c>
      <c r="V5">
        <f t="shared" ref="V5:V38" si="9">IF(AND($M5&gt;4,$N5&lt;40000),15%*$N5,0)</f>
        <v>0</v>
      </c>
      <c r="W5">
        <f t="shared" ref="W5:W38" si="10">IF($G5="Facilities",5%*$N5,IF($G5="IT",10%*$N5,IF($G5="Sales",15%*$N5,0)))</f>
        <v>6980</v>
      </c>
      <c r="X5">
        <f t="shared" ref="X5:X38" si="11">IF($F5&gt;=15,25%*$N5,0)</f>
        <v>17450</v>
      </c>
      <c r="Y5">
        <f t="shared" ref="Y5:Y38" si="12">IF(AND($F5&gt;10,$Q5&gt;15,$M5&gt;3),30%*$N5,0)</f>
        <v>0</v>
      </c>
    </row>
    <row r="6" spans="1:25" x14ac:dyDescent="0.3">
      <c r="A6" s="3" t="s">
        <v>10</v>
      </c>
      <c r="B6" t="s">
        <v>96</v>
      </c>
      <c r="C6" t="s">
        <v>97</v>
      </c>
      <c r="D6" t="str">
        <f t="shared" si="2"/>
        <v>mata.francisco@gmail.com</v>
      </c>
      <c r="E6" s="11">
        <v>37597</v>
      </c>
      <c r="F6" s="14">
        <v>17.708333333333332</v>
      </c>
      <c r="G6" s="1" t="s">
        <v>17</v>
      </c>
      <c r="H6" s="4" t="s">
        <v>80</v>
      </c>
      <c r="I6">
        <v>2</v>
      </c>
      <c r="J6" s="5" t="str">
        <f t="shared" si="0"/>
        <v>2639</v>
      </c>
      <c r="K6" s="11">
        <v>42503</v>
      </c>
      <c r="L6" s="6">
        <f t="shared" si="1"/>
        <v>42868</v>
      </c>
      <c r="M6" s="13">
        <v>1.8</v>
      </c>
      <c r="N6" s="12">
        <v>68300</v>
      </c>
      <c r="O6" s="9">
        <f t="shared" si="3"/>
        <v>6147</v>
      </c>
      <c r="P6">
        <f t="shared" si="4"/>
        <v>2002</v>
      </c>
      <c r="Q6" s="15">
        <v>24.708333333333332</v>
      </c>
      <c r="R6" s="15" t="str">
        <f t="shared" si="5"/>
        <v>Yes</v>
      </c>
      <c r="S6">
        <f t="shared" si="6"/>
        <v>0</v>
      </c>
      <c r="T6">
        <f t="shared" si="7"/>
        <v>0</v>
      </c>
      <c r="U6" s="15" t="str">
        <f t="shared" si="8"/>
        <v>Safe</v>
      </c>
      <c r="V6">
        <f t="shared" si="9"/>
        <v>0</v>
      </c>
      <c r="W6">
        <f t="shared" si="10"/>
        <v>10245</v>
      </c>
      <c r="X6">
        <f t="shared" si="11"/>
        <v>17075</v>
      </c>
      <c r="Y6">
        <f t="shared" si="12"/>
        <v>0</v>
      </c>
    </row>
    <row r="7" spans="1:25" x14ac:dyDescent="0.3">
      <c r="A7" s="3" t="s">
        <v>21</v>
      </c>
      <c r="B7" t="s">
        <v>98</v>
      </c>
      <c r="C7" t="s">
        <v>99</v>
      </c>
      <c r="D7" t="str">
        <f t="shared" si="2"/>
        <v>castaneda.gail@gmail.com</v>
      </c>
      <c r="E7" s="11">
        <v>38186</v>
      </c>
      <c r="F7" s="14">
        <v>16.094444444444445</v>
      </c>
      <c r="G7" s="1" t="s">
        <v>15</v>
      </c>
      <c r="H7" s="4" t="s">
        <v>54</v>
      </c>
      <c r="I7">
        <v>2</v>
      </c>
      <c r="J7" s="5" t="str">
        <f t="shared" si="0"/>
        <v>2018</v>
      </c>
      <c r="K7" s="11">
        <v>42773</v>
      </c>
      <c r="L7" s="6">
        <f t="shared" si="1"/>
        <v>43138</v>
      </c>
      <c r="M7" s="13">
        <v>3.8</v>
      </c>
      <c r="N7" s="12">
        <v>58700</v>
      </c>
      <c r="O7" s="9">
        <f t="shared" si="3"/>
        <v>5283</v>
      </c>
      <c r="P7">
        <f t="shared" si="4"/>
        <v>2004</v>
      </c>
      <c r="Q7" s="15">
        <v>29.094444444444445</v>
      </c>
      <c r="R7" s="15" t="str">
        <f t="shared" si="5"/>
        <v>Yes</v>
      </c>
      <c r="S7">
        <f t="shared" si="6"/>
        <v>0</v>
      </c>
      <c r="T7">
        <f t="shared" si="7"/>
        <v>0</v>
      </c>
      <c r="U7" s="15" t="str">
        <f t="shared" si="8"/>
        <v>Safe</v>
      </c>
      <c r="V7">
        <f t="shared" si="9"/>
        <v>0</v>
      </c>
      <c r="W7">
        <f t="shared" si="10"/>
        <v>0</v>
      </c>
      <c r="X7">
        <f t="shared" si="11"/>
        <v>14675</v>
      </c>
      <c r="Y7">
        <f t="shared" si="12"/>
        <v>17610</v>
      </c>
    </row>
    <row r="8" spans="1:25" x14ac:dyDescent="0.3">
      <c r="A8" s="3" t="s">
        <v>22</v>
      </c>
      <c r="B8" t="s">
        <v>16</v>
      </c>
      <c r="C8" t="s">
        <v>100</v>
      </c>
      <c r="D8" t="str">
        <f t="shared" si="2"/>
        <v>becker.alexandra@gmail.com</v>
      </c>
      <c r="E8" s="11">
        <v>38635</v>
      </c>
      <c r="F8" s="14">
        <v>14.866666666666667</v>
      </c>
      <c r="G8" s="1" t="s">
        <v>17</v>
      </c>
      <c r="H8" s="4" t="s">
        <v>79</v>
      </c>
      <c r="I8">
        <v>3</v>
      </c>
      <c r="J8" s="5" t="str">
        <f t="shared" si="0"/>
        <v>2392</v>
      </c>
      <c r="K8" s="11">
        <v>42511</v>
      </c>
      <c r="L8" s="6">
        <f t="shared" si="1"/>
        <v>42876</v>
      </c>
      <c r="M8" s="13">
        <v>1.1000000000000001</v>
      </c>
      <c r="N8" s="12">
        <v>62400</v>
      </c>
      <c r="O8" s="9">
        <f t="shared" si="3"/>
        <v>5616</v>
      </c>
      <c r="P8">
        <f t="shared" si="4"/>
        <v>2005</v>
      </c>
      <c r="Q8" s="15">
        <v>27.866666666666667</v>
      </c>
      <c r="R8" s="15" t="str">
        <f t="shared" si="5"/>
        <v>Yes</v>
      </c>
      <c r="S8">
        <f t="shared" si="6"/>
        <v>0</v>
      </c>
      <c r="T8">
        <f t="shared" si="7"/>
        <v>0</v>
      </c>
      <c r="U8" s="15" t="str">
        <f t="shared" si="8"/>
        <v>Safe</v>
      </c>
      <c r="V8">
        <f t="shared" si="9"/>
        <v>0</v>
      </c>
      <c r="W8">
        <f t="shared" si="10"/>
        <v>9360</v>
      </c>
      <c r="X8">
        <f t="shared" si="11"/>
        <v>0</v>
      </c>
      <c r="Y8">
        <f t="shared" si="12"/>
        <v>0</v>
      </c>
    </row>
    <row r="9" spans="1:25" x14ac:dyDescent="0.3">
      <c r="A9" s="3" t="s">
        <v>23</v>
      </c>
      <c r="B9" t="s">
        <v>101</v>
      </c>
      <c r="C9" t="s">
        <v>102</v>
      </c>
      <c r="D9" t="str">
        <f t="shared" si="2"/>
        <v>mullins.dorothea@gmail.com</v>
      </c>
      <c r="E9" s="11">
        <v>38831</v>
      </c>
      <c r="F9" s="14">
        <v>14.327777777777778</v>
      </c>
      <c r="G9" s="1" t="s">
        <v>15</v>
      </c>
      <c r="H9" s="4" t="s">
        <v>69</v>
      </c>
      <c r="I9">
        <v>2</v>
      </c>
      <c r="J9" s="5" t="str">
        <f t="shared" si="0"/>
        <v>2279</v>
      </c>
      <c r="K9" s="11">
        <v>42509</v>
      </c>
      <c r="L9" s="6">
        <f t="shared" si="1"/>
        <v>42874</v>
      </c>
      <c r="M9" s="13">
        <v>1.2</v>
      </c>
      <c r="N9" s="12">
        <v>57900</v>
      </c>
      <c r="O9" s="9">
        <f t="shared" si="3"/>
        <v>5211</v>
      </c>
      <c r="P9">
        <f t="shared" si="4"/>
        <v>2006</v>
      </c>
      <c r="Q9" s="15">
        <v>20.327777777777776</v>
      </c>
      <c r="R9" s="15" t="str">
        <f t="shared" si="5"/>
        <v>Yes</v>
      </c>
      <c r="S9">
        <f t="shared" si="6"/>
        <v>0</v>
      </c>
      <c r="T9">
        <f t="shared" si="7"/>
        <v>0</v>
      </c>
      <c r="U9" s="15" t="str">
        <f t="shared" si="8"/>
        <v>Safe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</row>
    <row r="10" spans="1:25" x14ac:dyDescent="0.3">
      <c r="A10" s="3" t="s">
        <v>24</v>
      </c>
      <c r="B10" t="s">
        <v>103</v>
      </c>
      <c r="C10" t="s">
        <v>104</v>
      </c>
      <c r="D10" t="str">
        <f t="shared" si="2"/>
        <v>hawkins.etta@gmail.com</v>
      </c>
      <c r="E10" s="11">
        <v>38885</v>
      </c>
      <c r="F10" s="14">
        <v>14.180555555555555</v>
      </c>
      <c r="G10" s="1" t="s">
        <v>17</v>
      </c>
      <c r="H10" s="4" t="s">
        <v>58</v>
      </c>
      <c r="I10">
        <v>2</v>
      </c>
      <c r="J10" s="5" t="str">
        <f t="shared" si="0"/>
        <v>2699</v>
      </c>
      <c r="K10" s="11">
        <v>42738</v>
      </c>
      <c r="L10" s="6">
        <f t="shared" si="1"/>
        <v>43103</v>
      </c>
      <c r="M10" s="13">
        <v>4.7</v>
      </c>
      <c r="N10" s="12">
        <v>58700</v>
      </c>
      <c r="O10" s="9">
        <f t="shared" si="3"/>
        <v>5283</v>
      </c>
      <c r="P10">
        <f t="shared" si="4"/>
        <v>2006</v>
      </c>
      <c r="Q10" s="15">
        <v>27.180555555555557</v>
      </c>
      <c r="R10" s="15" t="str">
        <f t="shared" si="5"/>
        <v>Yes</v>
      </c>
      <c r="S10">
        <f t="shared" si="6"/>
        <v>0</v>
      </c>
      <c r="T10">
        <f t="shared" si="7"/>
        <v>0</v>
      </c>
      <c r="U10" s="15" t="str">
        <f t="shared" si="8"/>
        <v>Safe</v>
      </c>
      <c r="V10">
        <f t="shared" si="9"/>
        <v>0</v>
      </c>
      <c r="W10">
        <f t="shared" si="10"/>
        <v>8805</v>
      </c>
      <c r="X10">
        <f t="shared" si="11"/>
        <v>0</v>
      </c>
      <c r="Y10">
        <f t="shared" si="12"/>
        <v>17610</v>
      </c>
    </row>
    <row r="11" spans="1:25" x14ac:dyDescent="0.3">
      <c r="A11" s="3" t="s">
        <v>25</v>
      </c>
      <c r="B11" t="s">
        <v>105</v>
      </c>
      <c r="C11" t="s">
        <v>106</v>
      </c>
      <c r="D11" t="str">
        <f t="shared" si="2"/>
        <v>wolf.kurt@gmail.com</v>
      </c>
      <c r="E11" s="11">
        <v>39110</v>
      </c>
      <c r="F11" s="14">
        <v>13.566666666666666</v>
      </c>
      <c r="G11" s="1" t="s">
        <v>12</v>
      </c>
      <c r="H11" s="4" t="s">
        <v>78</v>
      </c>
      <c r="I11">
        <v>2</v>
      </c>
      <c r="J11" s="5" t="str">
        <f t="shared" si="0"/>
        <v>2372</v>
      </c>
      <c r="K11" s="11">
        <v>42527</v>
      </c>
      <c r="L11" s="6">
        <f t="shared" si="1"/>
        <v>42892</v>
      </c>
      <c r="M11" s="13">
        <v>1.6</v>
      </c>
      <c r="N11" s="12">
        <v>51100</v>
      </c>
      <c r="O11" s="9">
        <f t="shared" si="3"/>
        <v>4599</v>
      </c>
      <c r="P11">
        <f t="shared" si="4"/>
        <v>2007</v>
      </c>
      <c r="Q11" s="15">
        <v>19.566666666666666</v>
      </c>
      <c r="R11" s="15" t="str">
        <f t="shared" si="5"/>
        <v>Yes</v>
      </c>
      <c r="S11">
        <f t="shared" si="6"/>
        <v>0</v>
      </c>
      <c r="T11">
        <f t="shared" si="7"/>
        <v>0</v>
      </c>
      <c r="U11" s="15" t="str">
        <f t="shared" si="8"/>
        <v>Safe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</row>
    <row r="12" spans="1:25" x14ac:dyDescent="0.3">
      <c r="A12" s="3" t="s">
        <v>26</v>
      </c>
      <c r="B12" t="s">
        <v>107</v>
      </c>
      <c r="C12" t="s">
        <v>108</v>
      </c>
      <c r="D12" t="str">
        <f t="shared" si="2"/>
        <v>trevino.wilford@gmail.com</v>
      </c>
      <c r="E12" s="11">
        <v>39638</v>
      </c>
      <c r="F12" s="14">
        <v>12.119444444444444</v>
      </c>
      <c r="G12" s="1" t="s">
        <v>17</v>
      </c>
      <c r="H12" s="4" t="s">
        <v>53</v>
      </c>
      <c r="I12">
        <v>2</v>
      </c>
      <c r="J12" s="5" t="str">
        <f t="shared" si="0"/>
        <v>2635</v>
      </c>
      <c r="K12" s="11">
        <v>42420</v>
      </c>
      <c r="L12" s="6">
        <f t="shared" si="1"/>
        <v>42785</v>
      </c>
      <c r="M12" s="13">
        <v>2.9</v>
      </c>
      <c r="N12" s="12">
        <v>57700</v>
      </c>
      <c r="O12" s="9">
        <f t="shared" si="3"/>
        <v>5193</v>
      </c>
      <c r="P12">
        <f t="shared" si="4"/>
        <v>2008</v>
      </c>
      <c r="Q12" s="15">
        <v>24.119444444444444</v>
      </c>
      <c r="R12" s="15" t="str">
        <f t="shared" si="5"/>
        <v>Yes</v>
      </c>
      <c r="S12">
        <f t="shared" si="6"/>
        <v>0</v>
      </c>
      <c r="T12">
        <f t="shared" si="7"/>
        <v>0</v>
      </c>
      <c r="U12" s="15" t="str">
        <f t="shared" si="8"/>
        <v>Safe</v>
      </c>
      <c r="V12">
        <f t="shared" si="9"/>
        <v>0</v>
      </c>
      <c r="W12">
        <f t="shared" si="10"/>
        <v>8655</v>
      </c>
      <c r="X12">
        <f t="shared" si="11"/>
        <v>0</v>
      </c>
      <c r="Y12">
        <f t="shared" si="12"/>
        <v>0</v>
      </c>
    </row>
    <row r="13" spans="1:25" x14ac:dyDescent="0.3">
      <c r="A13" s="3" t="s">
        <v>27</v>
      </c>
      <c r="B13" t="s">
        <v>109</v>
      </c>
      <c r="C13" t="s">
        <v>110</v>
      </c>
      <c r="D13" t="str">
        <f t="shared" si="2"/>
        <v>wilkinson.alfredo@gmail.com</v>
      </c>
      <c r="E13" s="11">
        <v>39773</v>
      </c>
      <c r="F13" s="14">
        <v>11.752777777777778</v>
      </c>
      <c r="G13" s="1" t="s">
        <v>15</v>
      </c>
      <c r="H13" s="4" t="s">
        <v>66</v>
      </c>
      <c r="I13">
        <v>2</v>
      </c>
      <c r="J13" s="5" t="str">
        <f t="shared" si="0"/>
        <v>2286</v>
      </c>
      <c r="K13" s="11">
        <v>42571</v>
      </c>
      <c r="L13" s="6">
        <f t="shared" si="1"/>
        <v>42936</v>
      </c>
      <c r="M13" s="13">
        <v>4.3</v>
      </c>
      <c r="N13" s="12">
        <v>55300</v>
      </c>
      <c r="O13" s="9">
        <f t="shared" si="3"/>
        <v>4977</v>
      </c>
      <c r="P13">
        <f t="shared" si="4"/>
        <v>2008</v>
      </c>
      <c r="Q13" s="15">
        <v>19.75277777777778</v>
      </c>
      <c r="R13" s="15" t="str">
        <f t="shared" si="5"/>
        <v>Yes</v>
      </c>
      <c r="S13">
        <f t="shared" si="6"/>
        <v>0</v>
      </c>
      <c r="T13">
        <f t="shared" si="7"/>
        <v>0</v>
      </c>
      <c r="U13" s="15" t="str">
        <f t="shared" si="8"/>
        <v>Safe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16590</v>
      </c>
    </row>
    <row r="14" spans="1:25" x14ac:dyDescent="0.3">
      <c r="A14" s="3" t="s">
        <v>28</v>
      </c>
      <c r="B14" t="s">
        <v>111</v>
      </c>
      <c r="C14" t="s">
        <v>112</v>
      </c>
      <c r="D14" t="str">
        <f t="shared" si="2"/>
        <v>benitez.lilian@gmail.com</v>
      </c>
      <c r="E14" s="11">
        <v>40247</v>
      </c>
      <c r="F14" s="14">
        <v>10.45</v>
      </c>
      <c r="G14" s="1" t="s">
        <v>17</v>
      </c>
      <c r="H14" s="4" t="s">
        <v>83</v>
      </c>
      <c r="I14">
        <v>2</v>
      </c>
      <c r="J14" s="5" t="str">
        <f t="shared" si="0"/>
        <v>2294</v>
      </c>
      <c r="K14" s="11">
        <v>42479</v>
      </c>
      <c r="L14" s="6">
        <f t="shared" si="1"/>
        <v>42844</v>
      </c>
      <c r="M14" s="13">
        <v>3.1</v>
      </c>
      <c r="N14" s="12">
        <v>55000</v>
      </c>
      <c r="O14" s="9">
        <f t="shared" si="3"/>
        <v>4950</v>
      </c>
      <c r="P14">
        <f t="shared" si="4"/>
        <v>2010</v>
      </c>
      <c r="Q14" s="15">
        <v>19.45</v>
      </c>
      <c r="R14" s="15" t="str">
        <f t="shared" si="5"/>
        <v>Yes</v>
      </c>
      <c r="S14">
        <f t="shared" si="6"/>
        <v>0</v>
      </c>
      <c r="T14">
        <f t="shared" si="7"/>
        <v>0</v>
      </c>
      <c r="U14" s="15" t="str">
        <f t="shared" si="8"/>
        <v>Safe</v>
      </c>
      <c r="V14">
        <f t="shared" si="9"/>
        <v>0</v>
      </c>
      <c r="W14">
        <f t="shared" si="10"/>
        <v>8250</v>
      </c>
      <c r="X14">
        <f t="shared" si="11"/>
        <v>0</v>
      </c>
      <c r="Y14">
        <f t="shared" si="12"/>
        <v>16500</v>
      </c>
    </row>
    <row r="15" spans="1:25" x14ac:dyDescent="0.3">
      <c r="A15" s="3" t="s">
        <v>29</v>
      </c>
      <c r="B15" t="s">
        <v>113</v>
      </c>
      <c r="C15" t="s">
        <v>114</v>
      </c>
      <c r="D15" t="str">
        <f t="shared" si="2"/>
        <v>choi.patricia@gmail.com</v>
      </c>
      <c r="E15" s="11">
        <v>40307</v>
      </c>
      <c r="F15" s="14">
        <v>10.286111111111111</v>
      </c>
      <c r="G15" s="1" t="s">
        <v>18</v>
      </c>
      <c r="H15" s="4" t="s">
        <v>61</v>
      </c>
      <c r="I15">
        <v>1</v>
      </c>
      <c r="J15" s="5" t="str">
        <f t="shared" si="0"/>
        <v>2425</v>
      </c>
      <c r="K15" s="11">
        <v>42674</v>
      </c>
      <c r="L15" s="6">
        <f t="shared" si="1"/>
        <v>43039</v>
      </c>
      <c r="M15" s="13">
        <v>1.8</v>
      </c>
      <c r="N15" s="12">
        <v>47900</v>
      </c>
      <c r="O15" s="9">
        <f t="shared" si="3"/>
        <v>4311</v>
      </c>
      <c r="P15">
        <f t="shared" si="4"/>
        <v>2010</v>
      </c>
      <c r="Q15" s="15">
        <v>25.286111111111111</v>
      </c>
      <c r="R15" s="15" t="str">
        <f t="shared" si="5"/>
        <v>Yes</v>
      </c>
      <c r="S15">
        <f t="shared" si="6"/>
        <v>4790</v>
      </c>
      <c r="T15">
        <f t="shared" si="7"/>
        <v>0</v>
      </c>
      <c r="U15" s="15" t="str">
        <f t="shared" si="8"/>
        <v>Safe</v>
      </c>
      <c r="V15">
        <f t="shared" si="9"/>
        <v>0</v>
      </c>
      <c r="W15">
        <f t="shared" si="10"/>
        <v>4790</v>
      </c>
      <c r="X15">
        <f t="shared" si="11"/>
        <v>0</v>
      </c>
      <c r="Y15">
        <f t="shared" si="12"/>
        <v>0</v>
      </c>
    </row>
    <row r="16" spans="1:25" x14ac:dyDescent="0.3">
      <c r="A16" s="3" t="s">
        <v>30</v>
      </c>
      <c r="B16" t="s">
        <v>115</v>
      </c>
      <c r="C16" t="s">
        <v>116</v>
      </c>
      <c r="D16" t="str">
        <f t="shared" si="2"/>
        <v>meza.sonja@gmail.com</v>
      </c>
      <c r="E16" s="11">
        <v>40682</v>
      </c>
      <c r="F16" s="14">
        <v>9.2583333333333329</v>
      </c>
      <c r="G16" s="1" t="s">
        <v>17</v>
      </c>
      <c r="H16" s="4" t="s">
        <v>60</v>
      </c>
      <c r="I16">
        <v>2</v>
      </c>
      <c r="J16" s="5" t="str">
        <f t="shared" si="0"/>
        <v>2962</v>
      </c>
      <c r="K16" s="11">
        <v>42714</v>
      </c>
      <c r="L16" s="6">
        <f t="shared" si="1"/>
        <v>43079</v>
      </c>
      <c r="M16" s="13">
        <v>2.4</v>
      </c>
      <c r="N16" s="12">
        <v>58800</v>
      </c>
      <c r="O16" s="9">
        <f t="shared" si="3"/>
        <v>5292</v>
      </c>
      <c r="P16">
        <f t="shared" si="4"/>
        <v>2011</v>
      </c>
      <c r="Q16" s="15">
        <v>24.258333333333333</v>
      </c>
      <c r="R16" s="15" t="str">
        <f t="shared" si="5"/>
        <v>No</v>
      </c>
      <c r="S16">
        <f t="shared" si="6"/>
        <v>0</v>
      </c>
      <c r="T16">
        <f t="shared" si="7"/>
        <v>0</v>
      </c>
      <c r="U16" s="15" t="str">
        <f t="shared" si="8"/>
        <v>Safe</v>
      </c>
      <c r="V16">
        <f t="shared" si="9"/>
        <v>0</v>
      </c>
      <c r="W16">
        <f t="shared" si="10"/>
        <v>8820</v>
      </c>
      <c r="X16">
        <f t="shared" si="11"/>
        <v>0</v>
      </c>
      <c r="Y16">
        <f t="shared" si="12"/>
        <v>0</v>
      </c>
    </row>
    <row r="17" spans="1:25" x14ac:dyDescent="0.3">
      <c r="A17" s="3" t="s">
        <v>31</v>
      </c>
      <c r="B17" t="s">
        <v>117</v>
      </c>
      <c r="C17" t="s">
        <v>118</v>
      </c>
      <c r="D17" t="str">
        <f t="shared" si="2"/>
        <v>tran.emanuel@gmail.com</v>
      </c>
      <c r="E17" s="11">
        <v>40800</v>
      </c>
      <c r="F17" s="14">
        <v>8.9388888888888882</v>
      </c>
      <c r="G17" s="1" t="s">
        <v>17</v>
      </c>
      <c r="H17" s="4" t="s">
        <v>85</v>
      </c>
      <c r="I17">
        <v>2</v>
      </c>
      <c r="J17" s="5" t="str">
        <f t="shared" si="0"/>
        <v>2578</v>
      </c>
      <c r="K17" s="11">
        <v>42465</v>
      </c>
      <c r="L17" s="6">
        <f t="shared" si="1"/>
        <v>42830</v>
      </c>
      <c r="M17" s="13">
        <v>4.5999999999999996</v>
      </c>
      <c r="N17" s="12">
        <v>55500</v>
      </c>
      <c r="O17" s="9">
        <f t="shared" si="3"/>
        <v>4995</v>
      </c>
      <c r="P17">
        <f t="shared" si="4"/>
        <v>2011</v>
      </c>
      <c r="Q17" s="15">
        <v>17.93888888888889</v>
      </c>
      <c r="R17" s="15" t="str">
        <f t="shared" si="5"/>
        <v>No</v>
      </c>
      <c r="S17">
        <f t="shared" si="6"/>
        <v>0</v>
      </c>
      <c r="T17">
        <f t="shared" si="7"/>
        <v>0</v>
      </c>
      <c r="U17" s="15" t="str">
        <f t="shared" si="8"/>
        <v>Safe</v>
      </c>
      <c r="V17">
        <f t="shared" si="9"/>
        <v>0</v>
      </c>
      <c r="W17">
        <f t="shared" si="10"/>
        <v>8325</v>
      </c>
      <c r="X17">
        <f t="shared" si="11"/>
        <v>0</v>
      </c>
      <c r="Y17">
        <f t="shared" si="12"/>
        <v>0</v>
      </c>
    </row>
    <row r="18" spans="1:25" x14ac:dyDescent="0.3">
      <c r="A18" s="3" t="s">
        <v>32</v>
      </c>
      <c r="B18" t="s">
        <v>119</v>
      </c>
      <c r="C18" t="s">
        <v>120</v>
      </c>
      <c r="D18" t="str">
        <f t="shared" si="2"/>
        <v>figueroa.kelley@gmail.com</v>
      </c>
      <c r="E18" s="11">
        <v>41081</v>
      </c>
      <c r="F18" s="14">
        <v>8.1694444444444443</v>
      </c>
      <c r="G18" s="1" t="s">
        <v>13</v>
      </c>
      <c r="H18" s="4" t="s">
        <v>75</v>
      </c>
      <c r="I18">
        <v>3</v>
      </c>
      <c r="J18" s="5" t="str">
        <f t="shared" si="0"/>
        <v>2134</v>
      </c>
      <c r="K18" s="11">
        <v>42689</v>
      </c>
      <c r="L18" s="6">
        <f t="shared" si="1"/>
        <v>43054</v>
      </c>
      <c r="M18" s="13">
        <v>3.1</v>
      </c>
      <c r="N18" s="12">
        <v>62700</v>
      </c>
      <c r="O18" s="9">
        <f t="shared" si="3"/>
        <v>5643</v>
      </c>
      <c r="P18">
        <f t="shared" si="4"/>
        <v>2012</v>
      </c>
      <c r="Q18" s="15">
        <v>13.169444444444444</v>
      </c>
      <c r="R18" s="15" t="str">
        <f t="shared" si="5"/>
        <v>No</v>
      </c>
      <c r="S18">
        <f t="shared" si="6"/>
        <v>0</v>
      </c>
      <c r="T18">
        <f t="shared" si="7"/>
        <v>0</v>
      </c>
      <c r="U18" s="15" t="str">
        <f t="shared" si="8"/>
        <v>Safe</v>
      </c>
      <c r="V18">
        <f t="shared" si="9"/>
        <v>0</v>
      </c>
      <c r="W18">
        <f t="shared" si="10"/>
        <v>0</v>
      </c>
      <c r="X18">
        <f t="shared" si="11"/>
        <v>0</v>
      </c>
      <c r="Y18">
        <f t="shared" si="12"/>
        <v>0</v>
      </c>
    </row>
    <row r="19" spans="1:25" x14ac:dyDescent="0.3">
      <c r="A19" s="3" t="s">
        <v>33</v>
      </c>
      <c r="B19" t="s">
        <v>121</v>
      </c>
      <c r="C19" t="s">
        <v>122</v>
      </c>
      <c r="D19" t="str">
        <f t="shared" si="2"/>
        <v>sutton.marco@gmail.com</v>
      </c>
      <c r="E19" s="11">
        <v>41262</v>
      </c>
      <c r="F19" s="14">
        <v>7.6749999999999998</v>
      </c>
      <c r="G19" t="s">
        <v>18</v>
      </c>
      <c r="H19" s="4" t="s">
        <v>77</v>
      </c>
      <c r="I19">
        <v>1</v>
      </c>
      <c r="J19" s="5" t="str">
        <f t="shared" si="0"/>
        <v>2358</v>
      </c>
      <c r="K19" s="11">
        <v>42565</v>
      </c>
      <c r="L19" s="6">
        <f t="shared" si="1"/>
        <v>42930</v>
      </c>
      <c r="M19" s="13">
        <v>1</v>
      </c>
      <c r="N19" s="12">
        <v>51200</v>
      </c>
      <c r="O19" s="9">
        <f t="shared" si="3"/>
        <v>4608</v>
      </c>
      <c r="P19">
        <f t="shared" si="4"/>
        <v>2012</v>
      </c>
      <c r="Q19" s="15">
        <v>17.675000000000001</v>
      </c>
      <c r="R19" s="15" t="str">
        <f t="shared" si="5"/>
        <v>No</v>
      </c>
      <c r="S19">
        <f t="shared" si="6"/>
        <v>5120</v>
      </c>
      <c r="T19">
        <f t="shared" si="7"/>
        <v>0</v>
      </c>
      <c r="U19" s="15" t="str">
        <f t="shared" si="8"/>
        <v>Safe</v>
      </c>
      <c r="V19">
        <f t="shared" si="9"/>
        <v>0</v>
      </c>
      <c r="W19">
        <f t="shared" si="10"/>
        <v>5120</v>
      </c>
      <c r="X19">
        <f t="shared" si="11"/>
        <v>0</v>
      </c>
      <c r="Y19">
        <f t="shared" si="12"/>
        <v>0</v>
      </c>
    </row>
    <row r="20" spans="1:25" x14ac:dyDescent="0.3">
      <c r="A20" s="3" t="s">
        <v>34</v>
      </c>
      <c r="B20" t="s">
        <v>123</v>
      </c>
      <c r="C20" t="s">
        <v>124</v>
      </c>
      <c r="D20" t="str">
        <f t="shared" si="2"/>
        <v>wu.dona@gmail.com</v>
      </c>
      <c r="E20" s="11">
        <v>41297</v>
      </c>
      <c r="F20" s="14">
        <v>7.5805555555555557</v>
      </c>
      <c r="G20" s="1" t="s">
        <v>18</v>
      </c>
      <c r="H20" s="4" t="s">
        <v>76</v>
      </c>
      <c r="I20">
        <v>1</v>
      </c>
      <c r="J20" s="5" t="str">
        <f t="shared" si="0"/>
        <v>2086</v>
      </c>
      <c r="K20" s="11">
        <v>42569</v>
      </c>
      <c r="L20" s="6">
        <f t="shared" si="1"/>
        <v>42934</v>
      </c>
      <c r="M20" s="13">
        <v>4.3</v>
      </c>
      <c r="N20" s="12">
        <v>49100</v>
      </c>
      <c r="O20" s="9">
        <f t="shared" si="3"/>
        <v>4419</v>
      </c>
      <c r="P20">
        <f t="shared" si="4"/>
        <v>2013</v>
      </c>
      <c r="Q20" s="15">
        <v>14.580555555555556</v>
      </c>
      <c r="R20" s="15" t="str">
        <f t="shared" si="5"/>
        <v>No</v>
      </c>
      <c r="S20">
        <f t="shared" si="6"/>
        <v>4910</v>
      </c>
      <c r="T20">
        <f t="shared" si="7"/>
        <v>2455</v>
      </c>
      <c r="U20" s="15" t="str">
        <f t="shared" si="8"/>
        <v>Safe</v>
      </c>
      <c r="V20">
        <f t="shared" si="9"/>
        <v>0</v>
      </c>
      <c r="W20">
        <f t="shared" si="10"/>
        <v>4910</v>
      </c>
      <c r="X20">
        <f t="shared" si="11"/>
        <v>0</v>
      </c>
      <c r="Y20">
        <f t="shared" si="12"/>
        <v>0</v>
      </c>
    </row>
    <row r="21" spans="1:25" x14ac:dyDescent="0.3">
      <c r="A21" s="3" t="s">
        <v>35</v>
      </c>
      <c r="B21" t="s">
        <v>125</v>
      </c>
      <c r="C21" t="s">
        <v>126</v>
      </c>
      <c r="D21" t="str">
        <f t="shared" si="2"/>
        <v>carson.gilda@gmail.com</v>
      </c>
      <c r="E21" s="11">
        <v>41488</v>
      </c>
      <c r="F21" s="14">
        <v>7.0555555555555554</v>
      </c>
      <c r="G21" s="1" t="s">
        <v>15</v>
      </c>
      <c r="H21" s="4" t="s">
        <v>65</v>
      </c>
      <c r="I21">
        <v>2</v>
      </c>
      <c r="J21" s="5" t="str">
        <f t="shared" si="0"/>
        <v>2537</v>
      </c>
      <c r="K21" s="11">
        <v>42623</v>
      </c>
      <c r="L21" s="6">
        <f t="shared" si="1"/>
        <v>42988</v>
      </c>
      <c r="M21" s="13">
        <v>3.4</v>
      </c>
      <c r="N21" s="12">
        <v>44600</v>
      </c>
      <c r="O21" s="9">
        <f t="shared" si="3"/>
        <v>4014</v>
      </c>
      <c r="P21">
        <f t="shared" si="4"/>
        <v>2013</v>
      </c>
      <c r="Q21" s="15">
        <v>14.055555555555555</v>
      </c>
      <c r="R21" s="15" t="str">
        <f t="shared" si="5"/>
        <v>No</v>
      </c>
      <c r="S21">
        <f t="shared" si="6"/>
        <v>0</v>
      </c>
      <c r="T21">
        <f t="shared" si="7"/>
        <v>0</v>
      </c>
      <c r="U21" s="15" t="str">
        <f t="shared" si="8"/>
        <v>Safe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</row>
    <row r="22" spans="1:25" x14ac:dyDescent="0.3">
      <c r="A22" s="3" t="s">
        <v>36</v>
      </c>
      <c r="B22" t="s">
        <v>127</v>
      </c>
      <c r="C22" t="s">
        <v>128</v>
      </c>
      <c r="D22" t="str">
        <f t="shared" si="2"/>
        <v>gonzales.dora@gmail.com</v>
      </c>
      <c r="E22" s="11">
        <v>41874</v>
      </c>
      <c r="F22" s="14">
        <v>5.9972222222222218</v>
      </c>
      <c r="G22" s="1" t="s">
        <v>11</v>
      </c>
      <c r="H22" s="4" t="s">
        <v>59</v>
      </c>
      <c r="I22">
        <v>3</v>
      </c>
      <c r="J22" s="5" t="str">
        <f t="shared" si="0"/>
        <v>2432</v>
      </c>
      <c r="K22" s="11">
        <v>42717</v>
      </c>
      <c r="L22" s="6">
        <f t="shared" si="1"/>
        <v>43082</v>
      </c>
      <c r="M22" s="13">
        <v>2.2999999999999998</v>
      </c>
      <c r="N22" s="12">
        <v>41600</v>
      </c>
      <c r="O22" s="9">
        <f t="shared" si="3"/>
        <v>3744</v>
      </c>
      <c r="P22">
        <f t="shared" si="4"/>
        <v>2014</v>
      </c>
      <c r="Q22" s="15">
        <v>17.99722222222222</v>
      </c>
      <c r="R22" s="15" t="str">
        <f t="shared" si="5"/>
        <v>No</v>
      </c>
      <c r="S22">
        <f t="shared" si="6"/>
        <v>0</v>
      </c>
      <c r="T22">
        <f t="shared" si="7"/>
        <v>0</v>
      </c>
      <c r="U22" s="15" t="str">
        <f t="shared" si="8"/>
        <v>Safe</v>
      </c>
      <c r="V22">
        <f t="shared" si="9"/>
        <v>0</v>
      </c>
      <c r="W22">
        <f t="shared" si="10"/>
        <v>2080</v>
      </c>
      <c r="X22">
        <f t="shared" si="11"/>
        <v>0</v>
      </c>
      <c r="Y22">
        <f t="shared" si="12"/>
        <v>0</v>
      </c>
    </row>
    <row r="23" spans="1:25" x14ac:dyDescent="0.3">
      <c r="A23" s="3" t="s">
        <v>37</v>
      </c>
      <c r="B23" t="s">
        <v>129</v>
      </c>
      <c r="C23" t="s">
        <v>130</v>
      </c>
      <c r="D23" t="str">
        <f t="shared" si="2"/>
        <v>jarvis.aron@gmail.com</v>
      </c>
      <c r="E23" s="11">
        <v>41980</v>
      </c>
      <c r="F23" s="14">
        <v>5.708333333333333</v>
      </c>
      <c r="G23" s="1" t="s">
        <v>12</v>
      </c>
      <c r="H23" s="4" t="s">
        <v>72</v>
      </c>
      <c r="I23">
        <v>3</v>
      </c>
      <c r="J23" s="5" t="str">
        <f t="shared" si="0"/>
        <v>2318</v>
      </c>
      <c r="K23" s="11">
        <v>42748</v>
      </c>
      <c r="L23" s="6">
        <f t="shared" si="1"/>
        <v>43113</v>
      </c>
      <c r="M23" s="13">
        <v>1.2</v>
      </c>
      <c r="N23" s="12">
        <v>62300</v>
      </c>
      <c r="O23" s="9">
        <f t="shared" si="3"/>
        <v>5607</v>
      </c>
      <c r="P23">
        <f t="shared" si="4"/>
        <v>2014</v>
      </c>
      <c r="Q23" s="15">
        <v>11.708333333333332</v>
      </c>
      <c r="R23" s="15" t="str">
        <f t="shared" si="5"/>
        <v>No</v>
      </c>
      <c r="S23">
        <f t="shared" si="6"/>
        <v>0</v>
      </c>
      <c r="T23">
        <f t="shared" si="7"/>
        <v>0</v>
      </c>
      <c r="U23" s="15" t="str">
        <f t="shared" si="8"/>
        <v>Safe</v>
      </c>
      <c r="V23">
        <f t="shared" si="9"/>
        <v>0</v>
      </c>
      <c r="W23">
        <f t="shared" si="10"/>
        <v>0</v>
      </c>
      <c r="X23">
        <f t="shared" si="11"/>
        <v>0</v>
      </c>
      <c r="Y23">
        <f t="shared" si="12"/>
        <v>0</v>
      </c>
    </row>
    <row r="24" spans="1:25" x14ac:dyDescent="0.3">
      <c r="A24" s="3" t="s">
        <v>38</v>
      </c>
      <c r="B24" t="s">
        <v>131</v>
      </c>
      <c r="C24" t="s">
        <v>132</v>
      </c>
      <c r="D24" t="str">
        <f t="shared" si="2"/>
        <v>barron.ray@gmail.com</v>
      </c>
      <c r="E24" s="11">
        <v>41990</v>
      </c>
      <c r="F24" s="14">
        <v>5.6805555555555554</v>
      </c>
      <c r="G24" s="1" t="s">
        <v>17</v>
      </c>
      <c r="H24" s="4" t="s">
        <v>73</v>
      </c>
      <c r="I24">
        <v>2</v>
      </c>
      <c r="J24" s="5" t="str">
        <f t="shared" si="0"/>
        <v>2694</v>
      </c>
      <c r="K24" s="11">
        <v>42741</v>
      </c>
      <c r="L24" s="6">
        <f t="shared" si="1"/>
        <v>43106</v>
      </c>
      <c r="M24" s="13">
        <v>4.8</v>
      </c>
      <c r="N24" s="12">
        <v>54200</v>
      </c>
      <c r="O24" s="9">
        <f t="shared" si="3"/>
        <v>4878</v>
      </c>
      <c r="P24">
        <f t="shared" si="4"/>
        <v>2014</v>
      </c>
      <c r="Q24" s="15">
        <v>17.680555555555557</v>
      </c>
      <c r="R24" s="15" t="str">
        <f t="shared" si="5"/>
        <v>No</v>
      </c>
      <c r="S24">
        <f t="shared" si="6"/>
        <v>0</v>
      </c>
      <c r="T24">
        <f t="shared" si="7"/>
        <v>0</v>
      </c>
      <c r="U24" s="15" t="str">
        <f t="shared" si="8"/>
        <v>Safe</v>
      </c>
      <c r="V24">
        <f t="shared" si="9"/>
        <v>0</v>
      </c>
      <c r="W24">
        <f t="shared" si="10"/>
        <v>8130</v>
      </c>
      <c r="X24">
        <f t="shared" si="11"/>
        <v>0</v>
      </c>
      <c r="Y24">
        <f t="shared" si="12"/>
        <v>0</v>
      </c>
    </row>
    <row r="25" spans="1:25" x14ac:dyDescent="0.3">
      <c r="A25" s="3" t="s">
        <v>39</v>
      </c>
      <c r="B25" t="s">
        <v>133</v>
      </c>
      <c r="C25" t="s">
        <v>134</v>
      </c>
      <c r="D25" t="str">
        <f t="shared" si="2"/>
        <v>beltran.russel@gmail.com</v>
      </c>
      <c r="E25" s="11">
        <v>42043</v>
      </c>
      <c r="F25" s="14">
        <v>5.5388888888888888</v>
      </c>
      <c r="G25" s="1" t="s">
        <v>17</v>
      </c>
      <c r="H25" s="4" t="s">
        <v>55</v>
      </c>
      <c r="I25">
        <v>2</v>
      </c>
      <c r="J25" s="5" t="str">
        <f t="shared" si="0"/>
        <v>2347</v>
      </c>
      <c r="K25" s="11">
        <v>42761</v>
      </c>
      <c r="L25" s="6">
        <f t="shared" si="1"/>
        <v>43126</v>
      </c>
      <c r="M25" s="13">
        <v>3</v>
      </c>
      <c r="N25" s="12">
        <v>52100</v>
      </c>
      <c r="O25" s="9">
        <f t="shared" si="3"/>
        <v>4689</v>
      </c>
      <c r="P25">
        <f t="shared" si="4"/>
        <v>2015</v>
      </c>
      <c r="Q25" s="15">
        <v>16.538888888888888</v>
      </c>
      <c r="R25" s="15" t="str">
        <f t="shared" si="5"/>
        <v>No</v>
      </c>
      <c r="S25">
        <f t="shared" si="6"/>
        <v>0</v>
      </c>
      <c r="T25">
        <f t="shared" si="7"/>
        <v>0</v>
      </c>
      <c r="U25" s="15" t="str">
        <f t="shared" si="8"/>
        <v>Safe</v>
      </c>
      <c r="V25">
        <f t="shared" si="9"/>
        <v>0</v>
      </c>
      <c r="W25">
        <f t="shared" si="10"/>
        <v>7815</v>
      </c>
      <c r="X25">
        <f t="shared" si="11"/>
        <v>0</v>
      </c>
      <c r="Y25">
        <f t="shared" si="12"/>
        <v>0</v>
      </c>
    </row>
    <row r="26" spans="1:25" x14ac:dyDescent="0.3">
      <c r="A26" s="3" t="s">
        <v>40</v>
      </c>
      <c r="B26" t="s">
        <v>135</v>
      </c>
      <c r="C26" t="s">
        <v>136</v>
      </c>
      <c r="D26" t="str">
        <f t="shared" si="2"/>
        <v>carroll.lucas@gmail.com</v>
      </c>
      <c r="E26" s="11">
        <v>42076</v>
      </c>
      <c r="F26" s="14">
        <v>5.4416666666666664</v>
      </c>
      <c r="G26" s="1" t="s">
        <v>12</v>
      </c>
      <c r="H26" s="4" t="s">
        <v>63</v>
      </c>
      <c r="I26">
        <v>3</v>
      </c>
      <c r="J26" s="5" t="str">
        <f t="shared" si="0"/>
        <v>2601</v>
      </c>
      <c r="K26" s="11">
        <v>42644</v>
      </c>
      <c r="L26" s="6">
        <f t="shared" si="1"/>
        <v>43009</v>
      </c>
      <c r="M26" s="13">
        <v>2.2000000000000002</v>
      </c>
      <c r="N26" s="12">
        <v>58000</v>
      </c>
      <c r="O26" s="9">
        <f t="shared" si="3"/>
        <v>5220</v>
      </c>
      <c r="P26">
        <f t="shared" si="4"/>
        <v>2015</v>
      </c>
      <c r="Q26" s="15">
        <v>20.441666666666666</v>
      </c>
      <c r="R26" s="15" t="str">
        <f t="shared" si="5"/>
        <v>No</v>
      </c>
      <c r="S26">
        <f t="shared" si="6"/>
        <v>0</v>
      </c>
      <c r="T26">
        <f t="shared" si="7"/>
        <v>0</v>
      </c>
      <c r="U26" s="15" t="str">
        <f t="shared" si="8"/>
        <v>Safe</v>
      </c>
      <c r="V26">
        <f t="shared" si="9"/>
        <v>0</v>
      </c>
      <c r="W26">
        <f t="shared" si="10"/>
        <v>0</v>
      </c>
      <c r="X26">
        <f t="shared" si="11"/>
        <v>0</v>
      </c>
      <c r="Y26">
        <f t="shared" si="12"/>
        <v>0</v>
      </c>
    </row>
    <row r="27" spans="1:25" x14ac:dyDescent="0.3">
      <c r="A27" s="3" t="s">
        <v>41</v>
      </c>
      <c r="B27" t="s">
        <v>137</v>
      </c>
      <c r="C27" t="s">
        <v>138</v>
      </c>
      <c r="D27" t="str">
        <f t="shared" si="2"/>
        <v>beasley.allie@gmail.com</v>
      </c>
      <c r="E27" s="11">
        <v>42089</v>
      </c>
      <c r="F27" s="14">
        <v>5.4055555555555559</v>
      </c>
      <c r="G27" s="1" t="s">
        <v>17</v>
      </c>
      <c r="H27" s="4" t="s">
        <v>87</v>
      </c>
      <c r="I27">
        <v>2</v>
      </c>
      <c r="J27" s="5" t="str">
        <f t="shared" si="0"/>
        <v>2793</v>
      </c>
      <c r="K27" s="11">
        <v>42453</v>
      </c>
      <c r="L27" s="6">
        <f t="shared" si="1"/>
        <v>42818</v>
      </c>
      <c r="M27" s="13">
        <v>5</v>
      </c>
      <c r="N27" s="12">
        <v>46000</v>
      </c>
      <c r="O27" s="9">
        <f t="shared" si="3"/>
        <v>4140</v>
      </c>
      <c r="P27">
        <f t="shared" si="4"/>
        <v>2015</v>
      </c>
      <c r="Q27" s="15">
        <v>12.405555555555555</v>
      </c>
      <c r="R27" s="15" t="str">
        <f t="shared" si="5"/>
        <v>No</v>
      </c>
      <c r="S27">
        <f t="shared" si="6"/>
        <v>0</v>
      </c>
      <c r="T27">
        <f t="shared" si="7"/>
        <v>0</v>
      </c>
      <c r="U27" s="15" t="str">
        <f t="shared" si="8"/>
        <v>Safe</v>
      </c>
      <c r="V27">
        <f t="shared" si="9"/>
        <v>0</v>
      </c>
      <c r="W27">
        <f t="shared" si="10"/>
        <v>6900</v>
      </c>
      <c r="X27">
        <f t="shared" si="11"/>
        <v>0</v>
      </c>
      <c r="Y27">
        <f t="shared" si="12"/>
        <v>0</v>
      </c>
    </row>
    <row r="28" spans="1:25" x14ac:dyDescent="0.3">
      <c r="A28" s="3" t="s">
        <v>42</v>
      </c>
      <c r="B28" t="s">
        <v>139</v>
      </c>
      <c r="C28" t="s">
        <v>140</v>
      </c>
      <c r="D28" t="str">
        <f t="shared" si="2"/>
        <v>gordon.olga@gmail.com</v>
      </c>
      <c r="E28" s="11">
        <v>42207</v>
      </c>
      <c r="F28" s="14">
        <v>5.083333333333333</v>
      </c>
      <c r="G28" s="1" t="s">
        <v>17</v>
      </c>
      <c r="H28" s="4" t="s">
        <v>81</v>
      </c>
      <c r="I28">
        <v>2</v>
      </c>
      <c r="J28" s="5" t="str">
        <f t="shared" si="0"/>
        <v>2284</v>
      </c>
      <c r="K28" s="11">
        <v>42499</v>
      </c>
      <c r="L28" s="6">
        <f t="shared" si="1"/>
        <v>42864</v>
      </c>
      <c r="M28" s="13">
        <v>2.5</v>
      </c>
      <c r="N28" s="12">
        <v>55700</v>
      </c>
      <c r="O28" s="9">
        <f t="shared" si="3"/>
        <v>5013</v>
      </c>
      <c r="P28">
        <f t="shared" si="4"/>
        <v>2015</v>
      </c>
      <c r="Q28" s="15">
        <v>20.083333333333332</v>
      </c>
      <c r="R28" s="15" t="str">
        <f t="shared" si="5"/>
        <v>No</v>
      </c>
      <c r="S28">
        <f t="shared" si="6"/>
        <v>0</v>
      </c>
      <c r="T28">
        <f t="shared" si="7"/>
        <v>0</v>
      </c>
      <c r="U28" s="15" t="str">
        <f t="shared" si="8"/>
        <v>Safe</v>
      </c>
      <c r="V28">
        <f t="shared" si="9"/>
        <v>0</v>
      </c>
      <c r="W28">
        <f t="shared" si="10"/>
        <v>8355</v>
      </c>
      <c r="X28">
        <f t="shared" si="11"/>
        <v>0</v>
      </c>
      <c r="Y28">
        <f t="shared" si="12"/>
        <v>0</v>
      </c>
    </row>
    <row r="29" spans="1:25" x14ac:dyDescent="0.3">
      <c r="A29" s="3" t="s">
        <v>43</v>
      </c>
      <c r="B29" t="s">
        <v>141</v>
      </c>
      <c r="C29" t="s">
        <v>142</v>
      </c>
      <c r="D29" t="str">
        <f t="shared" si="2"/>
        <v>bowers.maura@gmail.com</v>
      </c>
      <c r="E29" s="11">
        <v>42315</v>
      </c>
      <c r="F29" s="14">
        <v>4.791666666666667</v>
      </c>
      <c r="G29" s="1" t="s">
        <v>12</v>
      </c>
      <c r="H29" s="4" t="s">
        <v>67</v>
      </c>
      <c r="I29">
        <v>3</v>
      </c>
      <c r="J29" s="5" t="str">
        <f t="shared" si="0"/>
        <v>2082</v>
      </c>
      <c r="K29" s="11">
        <v>42542</v>
      </c>
      <c r="L29" s="6">
        <f t="shared" si="1"/>
        <v>42907</v>
      </c>
      <c r="M29" s="13">
        <v>2.2000000000000002</v>
      </c>
      <c r="N29" s="12">
        <v>54400</v>
      </c>
      <c r="O29" s="9">
        <f t="shared" si="3"/>
        <v>4896</v>
      </c>
      <c r="P29">
        <f t="shared" si="4"/>
        <v>2015</v>
      </c>
      <c r="Q29" s="15">
        <v>11.791666666666668</v>
      </c>
      <c r="R29" s="15" t="str">
        <f t="shared" si="5"/>
        <v>No</v>
      </c>
      <c r="S29">
        <f t="shared" si="6"/>
        <v>0</v>
      </c>
      <c r="T29">
        <f t="shared" si="7"/>
        <v>0</v>
      </c>
      <c r="U29" s="15" t="str">
        <f t="shared" si="8"/>
        <v>Safe</v>
      </c>
      <c r="V29">
        <f t="shared" si="9"/>
        <v>0</v>
      </c>
      <c r="W29">
        <f t="shared" si="10"/>
        <v>0</v>
      </c>
      <c r="X29">
        <f t="shared" si="11"/>
        <v>0</v>
      </c>
      <c r="Y29">
        <f t="shared" si="12"/>
        <v>0</v>
      </c>
    </row>
    <row r="30" spans="1:25" x14ac:dyDescent="0.3">
      <c r="A30" s="3" t="s">
        <v>44</v>
      </c>
      <c r="B30" t="s">
        <v>143</v>
      </c>
      <c r="C30" t="s">
        <v>144</v>
      </c>
      <c r="D30" t="str">
        <f t="shared" si="2"/>
        <v>hancock.claud@gmail.com</v>
      </c>
      <c r="E30" s="11">
        <v>42316</v>
      </c>
      <c r="F30" s="14">
        <v>4.7888888888888888</v>
      </c>
      <c r="G30" s="1" t="s">
        <v>13</v>
      </c>
      <c r="H30" s="4" t="s">
        <v>56</v>
      </c>
      <c r="I30">
        <v>3</v>
      </c>
      <c r="J30" s="5" t="str">
        <f t="shared" si="0"/>
        <v>2764</v>
      </c>
      <c r="K30" s="11">
        <v>42758</v>
      </c>
      <c r="L30" s="6">
        <f t="shared" si="1"/>
        <v>43123</v>
      </c>
      <c r="M30" s="13">
        <v>3.6</v>
      </c>
      <c r="N30" s="12">
        <v>47400</v>
      </c>
      <c r="O30" s="9">
        <f t="shared" si="3"/>
        <v>4266</v>
      </c>
      <c r="P30">
        <f t="shared" si="4"/>
        <v>2015</v>
      </c>
      <c r="Q30" s="15">
        <v>19.788888888888888</v>
      </c>
      <c r="R30" s="15" t="str">
        <f t="shared" si="5"/>
        <v>No</v>
      </c>
      <c r="S30">
        <f t="shared" si="6"/>
        <v>0</v>
      </c>
      <c r="T30">
        <f t="shared" si="7"/>
        <v>0</v>
      </c>
      <c r="U30" s="15" t="str">
        <f t="shared" si="8"/>
        <v>Safe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</row>
    <row r="31" spans="1:25" x14ac:dyDescent="0.3">
      <c r="A31" s="3" t="s">
        <v>45</v>
      </c>
      <c r="B31" t="s">
        <v>145</v>
      </c>
      <c r="C31" t="s">
        <v>146</v>
      </c>
      <c r="D31" t="str">
        <f t="shared" si="2"/>
        <v>giles.floyd@gmail.com</v>
      </c>
      <c r="E31" s="11">
        <v>42408</v>
      </c>
      <c r="F31" s="14">
        <v>4.5388888888888888</v>
      </c>
      <c r="G31" s="1" t="s">
        <v>17</v>
      </c>
      <c r="H31" s="4" t="s">
        <v>86</v>
      </c>
      <c r="I31">
        <v>2</v>
      </c>
      <c r="J31" s="5" t="str">
        <f t="shared" si="0"/>
        <v>2654</v>
      </c>
      <c r="K31" s="11">
        <v>42464</v>
      </c>
      <c r="L31" s="6">
        <f t="shared" si="1"/>
        <v>42829</v>
      </c>
      <c r="M31" s="13">
        <v>4.4000000000000004</v>
      </c>
      <c r="N31" s="12">
        <v>49100</v>
      </c>
      <c r="O31" s="9">
        <f t="shared" si="3"/>
        <v>4419</v>
      </c>
      <c r="P31">
        <f t="shared" si="4"/>
        <v>2016</v>
      </c>
      <c r="Q31" s="15">
        <v>18.538888888888888</v>
      </c>
      <c r="R31" s="15" t="str">
        <f t="shared" si="5"/>
        <v>No</v>
      </c>
      <c r="S31">
        <f t="shared" si="6"/>
        <v>0</v>
      </c>
      <c r="T31">
        <f t="shared" si="7"/>
        <v>0</v>
      </c>
      <c r="U31" s="15" t="str">
        <f t="shared" si="8"/>
        <v>Safe</v>
      </c>
      <c r="V31">
        <f t="shared" si="9"/>
        <v>0</v>
      </c>
      <c r="W31">
        <f t="shared" si="10"/>
        <v>7365</v>
      </c>
      <c r="X31">
        <f t="shared" si="11"/>
        <v>0</v>
      </c>
      <c r="Y31">
        <f t="shared" si="12"/>
        <v>0</v>
      </c>
    </row>
    <row r="32" spans="1:25" x14ac:dyDescent="0.3">
      <c r="A32" s="3" t="s">
        <v>46</v>
      </c>
      <c r="B32" t="s">
        <v>147</v>
      </c>
      <c r="C32" t="s">
        <v>148</v>
      </c>
      <c r="D32" t="str">
        <f t="shared" si="2"/>
        <v>house.paris@gmail.com</v>
      </c>
      <c r="E32" s="11">
        <v>42411</v>
      </c>
      <c r="F32" s="14">
        <v>4.5305555555555559</v>
      </c>
      <c r="G32" s="1" t="s">
        <v>17</v>
      </c>
      <c r="H32" s="4" t="s">
        <v>84</v>
      </c>
      <c r="I32">
        <v>2</v>
      </c>
      <c r="J32" s="5" t="str">
        <f t="shared" si="0"/>
        <v>2260</v>
      </c>
      <c r="K32" s="11">
        <v>42476</v>
      </c>
      <c r="L32" s="6">
        <f t="shared" si="1"/>
        <v>42841</v>
      </c>
      <c r="M32" s="13">
        <v>4.8</v>
      </c>
      <c r="N32" s="12">
        <v>35100</v>
      </c>
      <c r="O32" s="9">
        <f t="shared" si="3"/>
        <v>3159</v>
      </c>
      <c r="P32">
        <f t="shared" si="4"/>
        <v>2016</v>
      </c>
      <c r="Q32" s="15">
        <v>14.530555555555555</v>
      </c>
      <c r="R32" s="15" t="str">
        <f t="shared" si="5"/>
        <v>No</v>
      </c>
      <c r="S32">
        <f t="shared" si="6"/>
        <v>0</v>
      </c>
      <c r="T32">
        <f t="shared" si="7"/>
        <v>0</v>
      </c>
      <c r="U32" s="15" t="str">
        <f t="shared" si="8"/>
        <v>Safe</v>
      </c>
      <c r="V32">
        <f t="shared" si="9"/>
        <v>5265</v>
      </c>
      <c r="W32">
        <f t="shared" si="10"/>
        <v>5265</v>
      </c>
      <c r="X32">
        <f t="shared" si="11"/>
        <v>0</v>
      </c>
      <c r="Y32">
        <f t="shared" si="12"/>
        <v>0</v>
      </c>
    </row>
    <row r="33" spans="1:25" x14ac:dyDescent="0.3">
      <c r="A33" s="3" t="s">
        <v>47</v>
      </c>
      <c r="B33" t="s">
        <v>149</v>
      </c>
      <c r="C33" t="s">
        <v>150</v>
      </c>
      <c r="D33" t="str">
        <f t="shared" si="2"/>
        <v>rhodes.blaine@gmail.com</v>
      </c>
      <c r="E33" s="11">
        <v>42458</v>
      </c>
      <c r="F33" s="14">
        <v>4.3972222222222221</v>
      </c>
      <c r="G33" s="1" t="s">
        <v>18</v>
      </c>
      <c r="H33" s="4" t="s">
        <v>68</v>
      </c>
      <c r="I33">
        <v>3</v>
      </c>
      <c r="J33" s="5" t="str">
        <f t="shared" si="0"/>
        <v>2482</v>
      </c>
      <c r="K33" s="11">
        <v>42532</v>
      </c>
      <c r="L33" s="6">
        <f t="shared" si="1"/>
        <v>42897</v>
      </c>
      <c r="M33" s="13">
        <v>3.6</v>
      </c>
      <c r="N33" s="12">
        <v>58000</v>
      </c>
      <c r="O33" s="9">
        <f t="shared" si="3"/>
        <v>5220</v>
      </c>
      <c r="P33">
        <f t="shared" si="4"/>
        <v>2016</v>
      </c>
      <c r="Q33" s="15">
        <v>15.397222222222222</v>
      </c>
      <c r="R33" s="15" t="str">
        <f t="shared" si="5"/>
        <v>No</v>
      </c>
      <c r="S33">
        <f t="shared" si="6"/>
        <v>5800</v>
      </c>
      <c r="T33">
        <f t="shared" si="7"/>
        <v>2900</v>
      </c>
      <c r="U33" s="15" t="str">
        <f t="shared" si="8"/>
        <v>Safe</v>
      </c>
      <c r="V33">
        <f t="shared" si="9"/>
        <v>0</v>
      </c>
      <c r="W33">
        <f t="shared" si="10"/>
        <v>5800</v>
      </c>
      <c r="X33">
        <f t="shared" si="11"/>
        <v>0</v>
      </c>
      <c r="Y33">
        <f t="shared" si="12"/>
        <v>0</v>
      </c>
    </row>
    <row r="34" spans="1:25" x14ac:dyDescent="0.3">
      <c r="A34" s="3" t="s">
        <v>48</v>
      </c>
      <c r="B34" t="s">
        <v>151</v>
      </c>
      <c r="C34" t="s">
        <v>152</v>
      </c>
      <c r="D34" t="str">
        <f t="shared" si="2"/>
        <v>newman.nick@gmail.com</v>
      </c>
      <c r="E34" s="11">
        <v>42471</v>
      </c>
      <c r="F34" s="14">
        <v>4.3638888888888889</v>
      </c>
      <c r="G34" s="1" t="s">
        <v>17</v>
      </c>
      <c r="H34" s="4" t="s">
        <v>57</v>
      </c>
      <c r="I34">
        <v>2</v>
      </c>
      <c r="J34" s="5" t="str">
        <f t="shared" si="0"/>
        <v>2589</v>
      </c>
      <c r="K34" s="11">
        <v>42752</v>
      </c>
      <c r="L34" s="6">
        <f t="shared" si="1"/>
        <v>43117</v>
      </c>
      <c r="M34" s="13">
        <v>4.5999999999999996</v>
      </c>
      <c r="N34" s="12">
        <v>50900</v>
      </c>
      <c r="O34" s="9">
        <f t="shared" si="3"/>
        <v>4581</v>
      </c>
      <c r="P34">
        <f t="shared" si="4"/>
        <v>2016</v>
      </c>
      <c r="Q34" s="15">
        <v>9.3638888888888889</v>
      </c>
      <c r="R34" s="15" t="str">
        <f t="shared" si="5"/>
        <v>No</v>
      </c>
      <c r="S34">
        <f t="shared" si="6"/>
        <v>0</v>
      </c>
      <c r="T34">
        <f t="shared" si="7"/>
        <v>0</v>
      </c>
      <c r="U34" s="15" t="str">
        <f t="shared" si="8"/>
        <v>Safe</v>
      </c>
      <c r="V34">
        <f t="shared" si="9"/>
        <v>0</v>
      </c>
      <c r="W34">
        <f t="shared" si="10"/>
        <v>7635</v>
      </c>
      <c r="X34">
        <f t="shared" si="11"/>
        <v>0</v>
      </c>
      <c r="Y34">
        <f t="shared" si="12"/>
        <v>0</v>
      </c>
    </row>
    <row r="35" spans="1:25" x14ac:dyDescent="0.3">
      <c r="A35" s="3" t="s">
        <v>49</v>
      </c>
      <c r="B35" t="s">
        <v>153</v>
      </c>
      <c r="C35" t="s">
        <v>154</v>
      </c>
      <c r="D35" t="str">
        <f t="shared" si="2"/>
        <v>wilson.boris@gmail.com</v>
      </c>
      <c r="E35" s="11">
        <v>42778</v>
      </c>
      <c r="F35" s="14">
        <v>3.5277777777777777</v>
      </c>
      <c r="G35" s="1" t="s">
        <v>13</v>
      </c>
      <c r="H35" s="4" t="s">
        <v>70</v>
      </c>
      <c r="I35">
        <v>3</v>
      </c>
      <c r="J35" s="5" t="str">
        <f t="shared" si="0"/>
        <v>2765</v>
      </c>
      <c r="K35" s="11">
        <v>42479</v>
      </c>
      <c r="L35" s="6">
        <f t="shared" si="1"/>
        <v>42844</v>
      </c>
      <c r="M35" s="13">
        <v>2</v>
      </c>
      <c r="N35" s="12">
        <v>38100</v>
      </c>
      <c r="O35" s="9">
        <f t="shared" si="3"/>
        <v>3429</v>
      </c>
      <c r="P35">
        <f t="shared" si="4"/>
        <v>2017</v>
      </c>
      <c r="Q35" s="15">
        <v>8.5277777777777786</v>
      </c>
      <c r="R35" s="15" t="str">
        <f t="shared" si="5"/>
        <v>No</v>
      </c>
      <c r="S35">
        <f t="shared" si="6"/>
        <v>0</v>
      </c>
      <c r="T35">
        <f t="shared" si="7"/>
        <v>0</v>
      </c>
      <c r="U35" s="15" t="str">
        <f t="shared" si="8"/>
        <v>Safe</v>
      </c>
      <c r="V35">
        <f t="shared" si="9"/>
        <v>0</v>
      </c>
      <c r="W35">
        <f t="shared" si="10"/>
        <v>0</v>
      </c>
      <c r="X35">
        <f t="shared" si="11"/>
        <v>0</v>
      </c>
      <c r="Y35">
        <f t="shared" si="12"/>
        <v>0</v>
      </c>
    </row>
    <row r="36" spans="1:25" x14ac:dyDescent="0.3">
      <c r="A36" s="3" t="s">
        <v>50</v>
      </c>
      <c r="B36" t="s">
        <v>155</v>
      </c>
      <c r="C36" t="s">
        <v>156</v>
      </c>
      <c r="D36" t="str">
        <f t="shared" si="2"/>
        <v>black.marianne@gmail.com</v>
      </c>
      <c r="E36" s="11">
        <v>42808</v>
      </c>
      <c r="F36" s="14">
        <v>3.4388888888888891</v>
      </c>
      <c r="G36" s="1" t="s">
        <v>17</v>
      </c>
      <c r="H36" s="4" t="s">
        <v>82</v>
      </c>
      <c r="I36">
        <v>2</v>
      </c>
      <c r="J36" s="5" t="str">
        <f t="shared" si="0"/>
        <v>2910</v>
      </c>
      <c r="K36" s="11">
        <v>42452</v>
      </c>
      <c r="L36" s="6">
        <f t="shared" si="1"/>
        <v>42817</v>
      </c>
      <c r="M36" s="13">
        <v>4.9000000000000004</v>
      </c>
      <c r="N36" s="12">
        <v>40000</v>
      </c>
      <c r="O36" s="9">
        <f t="shared" si="3"/>
        <v>3600</v>
      </c>
      <c r="P36">
        <f t="shared" si="4"/>
        <v>2017</v>
      </c>
      <c r="Q36" s="15">
        <v>10.43888888888889</v>
      </c>
      <c r="R36" s="15" t="str">
        <f t="shared" si="5"/>
        <v>No</v>
      </c>
      <c r="S36">
        <f t="shared" si="6"/>
        <v>0</v>
      </c>
      <c r="T36">
        <f t="shared" si="7"/>
        <v>0</v>
      </c>
      <c r="U36" s="15" t="str">
        <f t="shared" si="8"/>
        <v>Safe</v>
      </c>
      <c r="V36">
        <f t="shared" si="9"/>
        <v>0</v>
      </c>
      <c r="W36">
        <f t="shared" si="10"/>
        <v>6000</v>
      </c>
      <c r="X36">
        <f t="shared" si="11"/>
        <v>0</v>
      </c>
      <c r="Y36">
        <f t="shared" si="12"/>
        <v>0</v>
      </c>
    </row>
    <row r="37" spans="1:25" x14ac:dyDescent="0.3">
      <c r="A37" s="3" t="s">
        <v>51</v>
      </c>
      <c r="B37" t="s">
        <v>157</v>
      </c>
      <c r="C37" t="s">
        <v>158</v>
      </c>
      <c r="D37" t="str">
        <f t="shared" si="2"/>
        <v>ross.cecile@gmail.com</v>
      </c>
      <c r="E37" s="11">
        <v>40275</v>
      </c>
      <c r="F37" s="14">
        <v>10.375</v>
      </c>
      <c r="G37" s="1" t="s">
        <v>14</v>
      </c>
      <c r="H37" s="4" t="s">
        <v>71</v>
      </c>
      <c r="I37">
        <v>1</v>
      </c>
      <c r="J37" s="5" t="str">
        <f t="shared" si="0"/>
        <v>2783</v>
      </c>
      <c r="K37" s="11">
        <v>42457</v>
      </c>
      <c r="L37" s="6">
        <f t="shared" si="1"/>
        <v>42822</v>
      </c>
      <c r="M37" s="13">
        <v>4.2</v>
      </c>
      <c r="N37" s="12">
        <v>95900</v>
      </c>
      <c r="O37" s="9">
        <f t="shared" si="3"/>
        <v>8631</v>
      </c>
      <c r="P37">
        <f t="shared" si="4"/>
        <v>2010</v>
      </c>
      <c r="Q37" s="15">
        <v>18.375</v>
      </c>
      <c r="R37" s="15" t="str">
        <f t="shared" si="5"/>
        <v>Yes</v>
      </c>
      <c r="S37">
        <f t="shared" si="6"/>
        <v>0</v>
      </c>
      <c r="T37">
        <f t="shared" si="7"/>
        <v>0</v>
      </c>
      <c r="U37" s="15" t="str">
        <f t="shared" si="8"/>
        <v>Safe</v>
      </c>
      <c r="V37">
        <f t="shared" si="9"/>
        <v>0</v>
      </c>
      <c r="W37">
        <f t="shared" si="10"/>
        <v>0</v>
      </c>
      <c r="X37">
        <f t="shared" si="11"/>
        <v>0</v>
      </c>
      <c r="Y37">
        <f t="shared" si="12"/>
        <v>28770</v>
      </c>
    </row>
    <row r="38" spans="1:25" x14ac:dyDescent="0.3">
      <c r="A38" s="3" t="s">
        <v>52</v>
      </c>
      <c r="B38" t="s">
        <v>159</v>
      </c>
      <c r="C38" t="s">
        <v>160</v>
      </c>
      <c r="D38" t="str">
        <f t="shared" si="2"/>
        <v>zimmerman.teodoro@gmail.com</v>
      </c>
      <c r="E38" s="11">
        <v>42961</v>
      </c>
      <c r="F38" s="14">
        <v>3.0222222222222221</v>
      </c>
      <c r="G38" s="1" t="s">
        <v>15</v>
      </c>
      <c r="H38" s="4" t="s">
        <v>64</v>
      </c>
      <c r="I38">
        <v>2</v>
      </c>
      <c r="J38" s="5" t="str">
        <f t="shared" si="0"/>
        <v>2414</v>
      </c>
      <c r="K38" s="11">
        <v>42633</v>
      </c>
      <c r="L38" s="6">
        <f t="shared" si="1"/>
        <v>42998</v>
      </c>
      <c r="M38" s="13">
        <v>3.5</v>
      </c>
      <c r="N38" s="12">
        <v>36500</v>
      </c>
      <c r="O38" s="9">
        <f t="shared" si="3"/>
        <v>3285</v>
      </c>
      <c r="P38">
        <f t="shared" si="4"/>
        <v>2017</v>
      </c>
      <c r="Q38" s="15">
        <v>9.0222222222222221</v>
      </c>
      <c r="R38" s="15" t="str">
        <f t="shared" si="5"/>
        <v>No</v>
      </c>
      <c r="S38">
        <f t="shared" si="6"/>
        <v>0</v>
      </c>
      <c r="T38">
        <f t="shared" si="7"/>
        <v>0</v>
      </c>
      <c r="U38" s="15" t="str">
        <f t="shared" si="8"/>
        <v>Safe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0AA0-A601-234A-81B6-7AA7684F2988}">
  <sheetPr>
    <tabColor theme="9" tint="-0.249977111117893"/>
  </sheetPr>
  <dimension ref="B1:H22"/>
  <sheetViews>
    <sheetView workbookViewId="0">
      <selection activeCell="F14" sqref="F14"/>
    </sheetView>
  </sheetViews>
  <sheetFormatPr defaultColWidth="11.5546875" defaultRowHeight="14.4" x14ac:dyDescent="0.3"/>
  <cols>
    <col min="2" max="2" width="15.109375" bestFit="1" customWidth="1"/>
    <col min="3" max="3" width="27.88671875" bestFit="1" customWidth="1"/>
    <col min="4" max="4" width="10.6640625" bestFit="1" customWidth="1"/>
    <col min="5" max="5" width="19.88671875" bestFit="1" customWidth="1"/>
    <col min="6" max="6" width="47" bestFit="1" customWidth="1"/>
    <col min="7" max="7" width="5.77734375" bestFit="1" customWidth="1"/>
    <col min="8" max="8" width="5.44140625" bestFit="1" customWidth="1"/>
  </cols>
  <sheetData>
    <row r="1" spans="2:8" x14ac:dyDescent="0.3">
      <c r="B1" t="s">
        <v>2412</v>
      </c>
    </row>
    <row r="2" spans="2:8" x14ac:dyDescent="0.3">
      <c r="B2" s="32" t="s">
        <v>2390</v>
      </c>
      <c r="C2" s="32" t="s">
        <v>2391</v>
      </c>
      <c r="D2" s="32" t="s">
        <v>2392</v>
      </c>
      <c r="E2" s="32" t="s">
        <v>2393</v>
      </c>
      <c r="F2" s="32" t="s">
        <v>2394</v>
      </c>
      <c r="G2" s="32" t="s">
        <v>173</v>
      </c>
      <c r="H2" s="32" t="s">
        <v>182</v>
      </c>
    </row>
    <row r="3" spans="2:8" x14ac:dyDescent="0.3">
      <c r="B3" t="s">
        <v>185</v>
      </c>
      <c r="C3" t="s">
        <v>2395</v>
      </c>
      <c r="D3" t="s">
        <v>2396</v>
      </c>
      <c r="E3" t="s">
        <v>2397</v>
      </c>
      <c r="F3" t="s">
        <v>2398</v>
      </c>
      <c r="G3">
        <v>5</v>
      </c>
    </row>
    <row r="4" spans="2:8" x14ac:dyDescent="0.3">
      <c r="B4" t="s">
        <v>186</v>
      </c>
      <c r="C4" t="s">
        <v>2399</v>
      </c>
      <c r="D4" t="s">
        <v>2396</v>
      </c>
      <c r="F4" t="s">
        <v>2400</v>
      </c>
      <c r="G4">
        <v>5</v>
      </c>
    </row>
    <row r="5" spans="2:8" x14ac:dyDescent="0.3">
      <c r="B5" t="s">
        <v>190</v>
      </c>
      <c r="C5" t="s">
        <v>2401</v>
      </c>
      <c r="D5" t="s">
        <v>2402</v>
      </c>
      <c r="F5" t="s">
        <v>2403</v>
      </c>
      <c r="G5">
        <v>5</v>
      </c>
    </row>
    <row r="6" spans="2:8" x14ac:dyDescent="0.3">
      <c r="B6" t="s">
        <v>191</v>
      </c>
      <c r="C6" t="s">
        <v>2401</v>
      </c>
      <c r="D6" t="s">
        <v>2402</v>
      </c>
      <c r="F6" t="s">
        <v>2403</v>
      </c>
      <c r="G6">
        <v>5</v>
      </c>
    </row>
    <row r="7" spans="2:8" x14ac:dyDescent="0.3">
      <c r="B7" t="s">
        <v>192</v>
      </c>
      <c r="C7" t="s">
        <v>2401</v>
      </c>
      <c r="D7" t="s">
        <v>2402</v>
      </c>
      <c r="F7" t="s">
        <v>2403</v>
      </c>
      <c r="G7">
        <v>5</v>
      </c>
    </row>
    <row r="8" spans="2:8" x14ac:dyDescent="0.3">
      <c r="B8" t="s">
        <v>193</v>
      </c>
      <c r="C8" t="s">
        <v>2401</v>
      </c>
      <c r="D8" t="s">
        <v>2402</v>
      </c>
      <c r="F8" t="s">
        <v>2403</v>
      </c>
      <c r="G8">
        <v>5</v>
      </c>
    </row>
    <row r="9" spans="2:8" x14ac:dyDescent="0.3">
      <c r="B9" t="s">
        <v>194</v>
      </c>
      <c r="C9" t="s">
        <v>2401</v>
      </c>
      <c r="D9" t="s">
        <v>2396</v>
      </c>
      <c r="F9" t="s">
        <v>2403</v>
      </c>
      <c r="G9">
        <v>5</v>
      </c>
    </row>
    <row r="10" spans="2:8" x14ac:dyDescent="0.3">
      <c r="B10" t="s">
        <v>195</v>
      </c>
      <c r="C10" t="s">
        <v>2401</v>
      </c>
      <c r="D10" t="s">
        <v>2402</v>
      </c>
      <c r="F10" t="s">
        <v>2403</v>
      </c>
      <c r="G10">
        <v>5</v>
      </c>
    </row>
    <row r="11" spans="2:8" x14ac:dyDescent="0.3">
      <c r="B11" t="s">
        <v>196</v>
      </c>
      <c r="C11" t="s">
        <v>2401</v>
      </c>
      <c r="D11" t="s">
        <v>2402</v>
      </c>
      <c r="F11" t="s">
        <v>2403</v>
      </c>
      <c r="G11">
        <v>5</v>
      </c>
    </row>
    <row r="12" spans="2:8" x14ac:dyDescent="0.3">
      <c r="B12" t="s">
        <v>197</v>
      </c>
      <c r="C12" t="s">
        <v>2401</v>
      </c>
      <c r="D12" t="s">
        <v>2396</v>
      </c>
      <c r="F12" t="s">
        <v>2403</v>
      </c>
      <c r="G12">
        <v>5</v>
      </c>
    </row>
    <row r="13" spans="2:8" x14ac:dyDescent="0.3">
      <c r="B13" t="s">
        <v>198</v>
      </c>
      <c r="C13" t="s">
        <v>2404</v>
      </c>
      <c r="D13" t="s">
        <v>2396</v>
      </c>
      <c r="F13" t="s">
        <v>2405</v>
      </c>
      <c r="G13">
        <v>5</v>
      </c>
    </row>
    <row r="14" spans="2:8" x14ac:dyDescent="0.3">
      <c r="B14" t="s">
        <v>199</v>
      </c>
      <c r="C14" t="s">
        <v>2406</v>
      </c>
      <c r="D14" t="s">
        <v>2396</v>
      </c>
      <c r="E14" t="s">
        <v>2407</v>
      </c>
      <c r="F14" t="s">
        <v>2408</v>
      </c>
      <c r="G14">
        <v>5</v>
      </c>
    </row>
    <row r="15" spans="2:8" x14ac:dyDescent="0.3">
      <c r="B15" t="s">
        <v>200</v>
      </c>
      <c r="C15" t="s">
        <v>2406</v>
      </c>
      <c r="D15" t="s">
        <v>2396</v>
      </c>
      <c r="E15" t="s">
        <v>2409</v>
      </c>
      <c r="F15" t="s">
        <v>2408</v>
      </c>
      <c r="G15">
        <v>5</v>
      </c>
    </row>
    <row r="16" spans="2:8" x14ac:dyDescent="0.3">
      <c r="B16" t="s">
        <v>203</v>
      </c>
      <c r="C16" t="s">
        <v>2410</v>
      </c>
      <c r="D16" t="s">
        <v>2396</v>
      </c>
      <c r="E16" t="s">
        <v>2409</v>
      </c>
      <c r="F16" t="s">
        <v>2408</v>
      </c>
      <c r="G16">
        <v>5</v>
      </c>
    </row>
    <row r="17" spans="2:7" x14ac:dyDescent="0.3">
      <c r="G17">
        <f>SUM(G3:G16)</f>
        <v>70</v>
      </c>
    </row>
    <row r="21" spans="2:7" x14ac:dyDescent="0.3">
      <c r="B21" s="32" t="s">
        <v>2411</v>
      </c>
    </row>
    <row r="22" spans="2:7" x14ac:dyDescent="0.3">
      <c r="B22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F910-BD03-044A-95FD-032EF6BF37A4}">
  <sheetPr>
    <tabColor theme="5" tint="-0.249977111117893"/>
  </sheetPr>
  <dimension ref="A1:D10"/>
  <sheetViews>
    <sheetView workbookViewId="0">
      <selection activeCell="A9" sqref="A9"/>
    </sheetView>
  </sheetViews>
  <sheetFormatPr defaultColWidth="10.77734375" defaultRowHeight="14.4" x14ac:dyDescent="0.3"/>
  <cols>
    <col min="1" max="1" width="101.44140625" bestFit="1" customWidth="1"/>
    <col min="2" max="2" width="5.77734375" bestFit="1" customWidth="1"/>
  </cols>
  <sheetData>
    <row r="1" spans="1:4" x14ac:dyDescent="0.3">
      <c r="A1" s="17" t="s">
        <v>184</v>
      </c>
      <c r="B1" s="17" t="s">
        <v>173</v>
      </c>
      <c r="C1" t="s">
        <v>182</v>
      </c>
      <c r="D1" t="s">
        <v>183</v>
      </c>
    </row>
    <row r="2" spans="1:4" x14ac:dyDescent="0.3">
      <c r="A2" t="s">
        <v>168</v>
      </c>
      <c r="B2">
        <v>5</v>
      </c>
    </row>
    <row r="3" spans="1:4" x14ac:dyDescent="0.3">
      <c r="A3" t="s">
        <v>169</v>
      </c>
      <c r="B3">
        <v>5</v>
      </c>
    </row>
    <row r="4" spans="1:4" x14ac:dyDescent="0.3">
      <c r="A4" t="s">
        <v>165</v>
      </c>
      <c r="B4">
        <v>5</v>
      </c>
    </row>
    <row r="5" spans="1:4" x14ac:dyDescent="0.3">
      <c r="A5" t="s">
        <v>166</v>
      </c>
      <c r="B5">
        <v>5</v>
      </c>
    </row>
    <row r="6" spans="1:4" x14ac:dyDescent="0.3">
      <c r="A6" t="s">
        <v>167</v>
      </c>
      <c r="B6">
        <v>5</v>
      </c>
    </row>
    <row r="7" spans="1:4" x14ac:dyDescent="0.3">
      <c r="A7" t="s">
        <v>170</v>
      </c>
      <c r="B7">
        <v>5</v>
      </c>
    </row>
    <row r="8" spans="1:4" x14ac:dyDescent="0.3">
      <c r="A8" t="s">
        <v>171</v>
      </c>
      <c r="B8">
        <v>5</v>
      </c>
    </row>
    <row r="9" spans="1:4" x14ac:dyDescent="0.3">
      <c r="A9" t="s">
        <v>172</v>
      </c>
      <c r="B9">
        <v>15</v>
      </c>
    </row>
    <row r="10" spans="1:4" x14ac:dyDescent="0.3">
      <c r="B10">
        <f>SUM(B2:B9)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8B6D-616F-C540-B03E-F1AC2CB7A1A4}">
  <sheetPr>
    <tabColor theme="7" tint="-0.249977111117893"/>
  </sheetPr>
  <dimension ref="A2:N124"/>
  <sheetViews>
    <sheetView workbookViewId="0">
      <selection activeCell="A3" sqref="A3"/>
    </sheetView>
  </sheetViews>
  <sheetFormatPr defaultColWidth="11.5546875" defaultRowHeight="14.4" x14ac:dyDescent="0.3"/>
  <cols>
    <col min="1" max="1" width="12.109375" bestFit="1" customWidth="1"/>
    <col min="2" max="2" width="15.6640625" bestFit="1" customWidth="1"/>
    <col min="3" max="3" width="18" bestFit="1" customWidth="1"/>
    <col min="4" max="4" width="20.6640625" bestFit="1" customWidth="1"/>
    <col min="5" max="5" width="12.109375" bestFit="1" customWidth="1"/>
    <col min="6" max="6" width="10" bestFit="1" customWidth="1"/>
    <col min="9" max="9" width="15.109375" bestFit="1" customWidth="1"/>
    <col min="10" max="10" width="14.77734375" bestFit="1" customWidth="1"/>
    <col min="11" max="11" width="9" bestFit="1" customWidth="1"/>
    <col min="12" max="12" width="10.6640625" bestFit="1" customWidth="1"/>
    <col min="13" max="13" width="12.109375" bestFit="1" customWidth="1"/>
    <col min="14" max="14" width="10" bestFit="1" customWidth="1"/>
  </cols>
  <sheetData>
    <row r="2" spans="1:14" x14ac:dyDescent="0.3">
      <c r="A2" s="32" t="s">
        <v>2425</v>
      </c>
    </row>
    <row r="3" spans="1:14" x14ac:dyDescent="0.3">
      <c r="A3" s="32" t="s">
        <v>2426</v>
      </c>
    </row>
    <row r="5" spans="1:14" x14ac:dyDescent="0.3">
      <c r="A5" t="s">
        <v>2389</v>
      </c>
    </row>
    <row r="6" spans="1:14" x14ac:dyDescent="0.3">
      <c r="A6" s="44" t="s">
        <v>2384</v>
      </c>
      <c r="B6" t="s">
        <v>2413</v>
      </c>
      <c r="C6" t="s">
        <v>2385</v>
      </c>
      <c r="D6" t="s">
        <v>2383</v>
      </c>
      <c r="I6" t="s">
        <v>2389</v>
      </c>
    </row>
    <row r="7" spans="1:14" x14ac:dyDescent="0.3">
      <c r="A7" s="43" t="s">
        <v>215</v>
      </c>
      <c r="B7" s="48">
        <v>42771</v>
      </c>
      <c r="C7" s="49">
        <v>81.168002296193862</v>
      </c>
      <c r="D7" s="49">
        <v>357112.56389640027</v>
      </c>
      <c r="I7" s="44" t="s">
        <v>2414</v>
      </c>
      <c r="J7" s="44" t="s">
        <v>2386</v>
      </c>
    </row>
    <row r="8" spans="1:14" x14ac:dyDescent="0.3">
      <c r="A8" s="43" t="s">
        <v>230</v>
      </c>
      <c r="B8" s="48">
        <v>42769</v>
      </c>
      <c r="C8" s="49">
        <v>103.03936627680012</v>
      </c>
      <c r="D8" s="49">
        <v>1085945.2369323999</v>
      </c>
      <c r="I8" s="44" t="s">
        <v>2384</v>
      </c>
      <c r="J8" t="s">
        <v>244</v>
      </c>
      <c r="K8" t="s">
        <v>231</v>
      </c>
      <c r="L8" t="s">
        <v>216</v>
      </c>
      <c r="M8" t="s">
        <v>265</v>
      </c>
      <c r="N8" t="s">
        <v>2382</v>
      </c>
    </row>
    <row r="9" spans="1:14" x14ac:dyDescent="0.3">
      <c r="A9" s="43" t="s">
        <v>2382</v>
      </c>
      <c r="B9" s="48">
        <v>42771</v>
      </c>
      <c r="C9" s="49">
        <v>96.955801127237763</v>
      </c>
      <c r="D9" s="49">
        <v>1443057.8008288001</v>
      </c>
      <c r="I9" s="43" t="s">
        <v>232</v>
      </c>
      <c r="J9" s="46">
        <v>3.9593140504628442E-2</v>
      </c>
      <c r="K9" s="46">
        <v>0.13192161856273693</v>
      </c>
      <c r="L9" s="46">
        <v>7.12395253014389E-2</v>
      </c>
      <c r="M9" s="46">
        <v>3.2560577472420138E-2</v>
      </c>
      <c r="N9" s="46">
        <v>7.7151828612065418E-2</v>
      </c>
    </row>
    <row r="10" spans="1:14" x14ac:dyDescent="0.3">
      <c r="I10" s="43" t="s">
        <v>245</v>
      </c>
      <c r="J10" s="46">
        <v>1.6594675988108962E-2</v>
      </c>
      <c r="K10" s="46">
        <v>3.1681477149134524E-2</v>
      </c>
      <c r="L10" s="46">
        <v>8.0626237236165479E-2</v>
      </c>
      <c r="M10" s="46">
        <v>9.0246102668669517E-2</v>
      </c>
      <c r="N10" s="46">
        <v>5.5597771704690768E-2</v>
      </c>
    </row>
    <row r="11" spans="1:14" x14ac:dyDescent="0.3">
      <c r="I11" s="43" t="s">
        <v>342</v>
      </c>
      <c r="J11" s="46">
        <v>0.19525015608242488</v>
      </c>
      <c r="K11" s="46">
        <v>3.1931055990355721E-2</v>
      </c>
      <c r="L11" s="46">
        <v>7.6112779380735782E-2</v>
      </c>
      <c r="M11" s="46">
        <v>2.9749033547360818E-2</v>
      </c>
      <c r="N11" s="46">
        <v>6.9332281422650341E-2</v>
      </c>
    </row>
    <row r="12" spans="1:14" x14ac:dyDescent="0.3">
      <c r="A12" t="s">
        <v>2389</v>
      </c>
      <c r="I12" s="43" t="s">
        <v>217</v>
      </c>
      <c r="J12" s="46">
        <v>8.0940409837267718E-2</v>
      </c>
      <c r="K12" s="46">
        <v>0.18636549877102557</v>
      </c>
      <c r="L12" s="46">
        <v>7.1273091462835864E-2</v>
      </c>
      <c r="M12" s="46">
        <v>0.13563439605433783</v>
      </c>
      <c r="N12" s="46">
        <v>0.12823112817782523</v>
      </c>
    </row>
    <row r="13" spans="1:14" x14ac:dyDescent="0.3">
      <c r="A13" s="44" t="s">
        <v>2387</v>
      </c>
      <c r="B13" s="44" t="s">
        <v>2386</v>
      </c>
      <c r="I13" s="43" t="s">
        <v>445</v>
      </c>
      <c r="J13" s="46">
        <v>2.3722625704598665E-2</v>
      </c>
      <c r="K13" s="46">
        <v>2.1152704193671386E-2</v>
      </c>
      <c r="L13" s="46">
        <v>9.8587340946172611E-3</v>
      </c>
      <c r="M13" s="46">
        <v>1.1430515730977885E-2</v>
      </c>
      <c r="N13" s="46">
        <v>1.6422246040963224E-2</v>
      </c>
    </row>
    <row r="14" spans="1:14" x14ac:dyDescent="0.3">
      <c r="A14" s="44" t="s">
        <v>2384</v>
      </c>
      <c r="B14" t="s">
        <v>244</v>
      </c>
      <c r="C14" t="s">
        <v>231</v>
      </c>
      <c r="D14" t="s">
        <v>216</v>
      </c>
      <c r="E14" t="s">
        <v>265</v>
      </c>
      <c r="F14" t="s">
        <v>2382</v>
      </c>
      <c r="I14" s="43" t="s">
        <v>249</v>
      </c>
      <c r="J14" s="46">
        <v>9.3132243352318164E-2</v>
      </c>
      <c r="K14" s="46">
        <v>7.9346204535903596E-3</v>
      </c>
      <c r="L14" s="46">
        <v>4.0379552307432252E-2</v>
      </c>
      <c r="M14" s="46">
        <v>0.13747489754151057</v>
      </c>
      <c r="N14" s="46">
        <v>6.2127788398989005E-2</v>
      </c>
    </row>
    <row r="15" spans="1:14" x14ac:dyDescent="0.3">
      <c r="A15" s="43" t="s">
        <v>215</v>
      </c>
      <c r="B15" s="45">
        <v>282.96999999999997</v>
      </c>
      <c r="C15" s="45">
        <v>674.60999999999956</v>
      </c>
      <c r="D15" s="45">
        <v>343.41000000000008</v>
      </c>
      <c r="E15" s="45">
        <v>370.64000000000016</v>
      </c>
      <c r="F15" s="45">
        <v>1671.6299999999997</v>
      </c>
      <c r="I15" s="43" t="s">
        <v>291</v>
      </c>
      <c r="J15" s="46">
        <v>2.152155255554687E-3</v>
      </c>
      <c r="K15" s="46">
        <v>1.4222630109956939E-2</v>
      </c>
      <c r="L15" s="46">
        <v>2.3899615011689248E-3</v>
      </c>
      <c r="M15" s="46">
        <v>2.1035772158589654E-3</v>
      </c>
      <c r="N15" s="46">
        <v>6.3293799611232647E-3</v>
      </c>
    </row>
    <row r="16" spans="1:14" x14ac:dyDescent="0.3">
      <c r="A16" s="43" t="s">
        <v>230</v>
      </c>
      <c r="B16" s="45">
        <v>753.6099999999999</v>
      </c>
      <c r="C16" s="45">
        <v>1571.1999999999991</v>
      </c>
      <c r="D16" s="45">
        <v>1294.7499999999986</v>
      </c>
      <c r="E16" s="45">
        <v>1077.3399999999988</v>
      </c>
      <c r="F16" s="45">
        <v>4696.899999999996</v>
      </c>
      <c r="I16" s="43" t="s">
        <v>274</v>
      </c>
      <c r="J16" s="46">
        <v>7.0449053267037681E-2</v>
      </c>
      <c r="K16" s="46">
        <v>0.15125137615983381</v>
      </c>
      <c r="L16" s="46">
        <v>0.12791022509429725</v>
      </c>
      <c r="M16" s="46">
        <v>3.8763335858839551E-2</v>
      </c>
      <c r="N16" s="46">
        <v>0.10423253520249511</v>
      </c>
    </row>
    <row r="17" spans="1:14" x14ac:dyDescent="0.3">
      <c r="A17" s="43" t="s">
        <v>2382</v>
      </c>
      <c r="B17" s="45">
        <v>1036.58</v>
      </c>
      <c r="C17" s="45">
        <v>2245.8099999999986</v>
      </c>
      <c r="D17" s="45">
        <v>1638.1599999999987</v>
      </c>
      <c r="E17" s="45">
        <v>1447.9799999999989</v>
      </c>
      <c r="F17" s="45">
        <v>6368.5299999999952</v>
      </c>
      <c r="I17" s="43" t="s">
        <v>225</v>
      </c>
      <c r="J17" s="46">
        <v>0.13538296212975326</v>
      </c>
      <c r="K17" s="46">
        <v>0.12880855428651147</v>
      </c>
      <c r="L17" s="46">
        <v>4.0507942080874E-2</v>
      </c>
      <c r="M17" s="46">
        <v>9.6415290846582388E-2</v>
      </c>
      <c r="N17" s="46">
        <v>0.10038654366805655</v>
      </c>
    </row>
    <row r="18" spans="1:14" x14ac:dyDescent="0.3">
      <c r="I18" s="43" t="s">
        <v>281</v>
      </c>
      <c r="J18" s="46">
        <v>2.0521798908657577E-2</v>
      </c>
      <c r="K18" s="46">
        <v>8.1719878795952217E-2</v>
      </c>
      <c r="L18" s="46">
        <v>5.4666447465130809E-2</v>
      </c>
      <c r="M18" s="46">
        <v>0.10448903508778766</v>
      </c>
      <c r="N18" s="46">
        <v>7.0592510377532253E-2</v>
      </c>
    </row>
    <row r="19" spans="1:14" x14ac:dyDescent="0.3">
      <c r="I19" s="43" t="s">
        <v>312</v>
      </c>
      <c r="J19" s="46">
        <v>5.5034811532444446E-2</v>
      </c>
      <c r="K19" s="46">
        <v>1.15644517741897E-2</v>
      </c>
      <c r="L19" s="46">
        <v>6.1444144557802671E-2</v>
      </c>
      <c r="M19" s="46">
        <v>0.12735343292162707</v>
      </c>
      <c r="N19" s="46">
        <v>5.9643733325735387E-2</v>
      </c>
    </row>
    <row r="20" spans="1:14" x14ac:dyDescent="0.3">
      <c r="I20" s="43" t="s">
        <v>258</v>
      </c>
      <c r="J20" s="46">
        <v>7.9866815233496147E-2</v>
      </c>
      <c r="K20" s="46">
        <v>5.7818375780881545E-2</v>
      </c>
      <c r="L20" s="46">
        <v>8.1771742036459968E-2</v>
      </c>
      <c r="M20" s="46">
        <v>6.3916835403459826E-2</v>
      </c>
      <c r="N20" s="46">
        <v>6.882968119018737E-2</v>
      </c>
    </row>
    <row r="21" spans="1:14" x14ac:dyDescent="0.3">
      <c r="I21" s="43" t="s">
        <v>270</v>
      </c>
      <c r="J21" s="46">
        <v>1.5841971626879184E-2</v>
      </c>
      <c r="K21" s="46">
        <v>0.12286699753809421</v>
      </c>
      <c r="L21" s="46">
        <v>0.15831021147729629</v>
      </c>
      <c r="M21" s="46">
        <v>9.3564316732330149E-2</v>
      </c>
      <c r="N21" s="46">
        <v>0.10640825745671319</v>
      </c>
    </row>
    <row r="22" spans="1:14" x14ac:dyDescent="0.3">
      <c r="I22" s="43" t="s">
        <v>331</v>
      </c>
      <c r="J22" s="46">
        <v>0.1715171805768301</v>
      </c>
      <c r="K22" s="46">
        <v>2.0760760434065679E-2</v>
      </c>
      <c r="L22" s="46">
        <v>0.12350940600374459</v>
      </c>
      <c r="M22" s="46">
        <v>3.6298652918237646E-2</v>
      </c>
      <c r="N22" s="46">
        <v>7.4714314460972875E-2</v>
      </c>
    </row>
    <row r="23" spans="1:14" x14ac:dyDescent="0.3">
      <c r="I23" s="43" t="s">
        <v>2382</v>
      </c>
      <c r="J23" s="46">
        <v>1</v>
      </c>
      <c r="K23" s="46">
        <v>1</v>
      </c>
      <c r="L23" s="46">
        <v>1</v>
      </c>
      <c r="M23" s="46">
        <v>1</v>
      </c>
      <c r="N23" s="46">
        <v>1</v>
      </c>
    </row>
    <row r="25" spans="1:14" x14ac:dyDescent="0.3">
      <c r="A25" t="s">
        <v>2389</v>
      </c>
    </row>
    <row r="26" spans="1:14" x14ac:dyDescent="0.3">
      <c r="A26" s="44" t="s">
        <v>2387</v>
      </c>
      <c r="B26" s="44" t="s">
        <v>2386</v>
      </c>
    </row>
    <row r="27" spans="1:14" x14ac:dyDescent="0.3">
      <c r="A27" s="44" t="s">
        <v>2384</v>
      </c>
      <c r="B27" t="s">
        <v>244</v>
      </c>
      <c r="C27" t="s">
        <v>231</v>
      </c>
      <c r="D27" t="s">
        <v>216</v>
      </c>
      <c r="E27" t="s">
        <v>265</v>
      </c>
      <c r="F27" t="s">
        <v>2382</v>
      </c>
    </row>
    <row r="28" spans="1:14" x14ac:dyDescent="0.3">
      <c r="A28" s="43" t="s">
        <v>215</v>
      </c>
      <c r="B28" s="45">
        <v>282.96999999999997</v>
      </c>
      <c r="C28" s="45">
        <v>674.60999999999956</v>
      </c>
      <c r="D28" s="45">
        <v>343.41000000000008</v>
      </c>
      <c r="E28" s="45">
        <v>370.64000000000016</v>
      </c>
      <c r="F28" s="45">
        <v>1671.6299999999997</v>
      </c>
    </row>
    <row r="29" spans="1:14" x14ac:dyDescent="0.3">
      <c r="A29" s="43" t="s">
        <v>230</v>
      </c>
      <c r="B29" s="45">
        <v>753.6099999999999</v>
      </c>
      <c r="C29" s="45">
        <v>1571.1999999999991</v>
      </c>
      <c r="D29" s="45">
        <v>1294.7499999999986</v>
      </c>
      <c r="E29" s="45">
        <v>1077.3399999999988</v>
      </c>
      <c r="F29" s="45">
        <v>4696.899999999996</v>
      </c>
    </row>
    <row r="30" spans="1:14" x14ac:dyDescent="0.3">
      <c r="A30" s="43" t="s">
        <v>2382</v>
      </c>
      <c r="B30" s="45">
        <v>1036.58</v>
      </c>
      <c r="C30" s="45">
        <v>2245.8099999999986</v>
      </c>
      <c r="D30" s="45">
        <v>1638.1599999999987</v>
      </c>
      <c r="E30" s="45">
        <v>1447.9799999999989</v>
      </c>
      <c r="F30" s="45">
        <v>6368.5299999999952</v>
      </c>
      <c r="I30" t="s">
        <v>2389</v>
      </c>
    </row>
    <row r="31" spans="1:14" x14ac:dyDescent="0.3">
      <c r="I31" s="44" t="s">
        <v>2415</v>
      </c>
      <c r="J31" s="44" t="s">
        <v>2386</v>
      </c>
    </row>
    <row r="32" spans="1:14" x14ac:dyDescent="0.3">
      <c r="I32" s="44" t="s">
        <v>2384</v>
      </c>
      <c r="J32" t="s">
        <v>244</v>
      </c>
      <c r="K32" t="s">
        <v>231</v>
      </c>
      <c r="L32" t="s">
        <v>216</v>
      </c>
      <c r="M32" t="s">
        <v>265</v>
      </c>
      <c r="N32" t="s">
        <v>2382</v>
      </c>
    </row>
    <row r="33" spans="1:14" x14ac:dyDescent="0.3">
      <c r="I33" s="43" t="s">
        <v>232</v>
      </c>
      <c r="J33" s="46">
        <v>8.5441470030043695E-2</v>
      </c>
      <c r="K33" s="46">
        <v>0.58525192526898584</v>
      </c>
      <c r="L33" s="46">
        <v>0.22468300454036066</v>
      </c>
      <c r="M33" s="46">
        <v>0.10462360016060974</v>
      </c>
      <c r="N33" s="46">
        <v>1</v>
      </c>
    </row>
    <row r="34" spans="1:14" x14ac:dyDescent="0.3">
      <c r="I34" s="43" t="s">
        <v>245</v>
      </c>
      <c r="J34" s="46">
        <v>4.9694276945588048E-2</v>
      </c>
      <c r="K34" s="46">
        <v>0.19503885575047591</v>
      </c>
      <c r="L34" s="46">
        <v>0.35286975505741852</v>
      </c>
      <c r="M34" s="46">
        <v>0.40239711224651759</v>
      </c>
      <c r="N34" s="46">
        <v>1</v>
      </c>
    </row>
    <row r="35" spans="1:14" x14ac:dyDescent="0.3">
      <c r="I35" s="43" t="s">
        <v>342</v>
      </c>
      <c r="J35" s="46">
        <v>0.46886831292690168</v>
      </c>
      <c r="K35" s="46">
        <v>0.15763436224783775</v>
      </c>
      <c r="L35" s="46">
        <v>0.26712683580425428</v>
      </c>
      <c r="M35" s="46">
        <v>0.10637048902100618</v>
      </c>
      <c r="N35" s="46">
        <v>1</v>
      </c>
    </row>
    <row r="36" spans="1:14" x14ac:dyDescent="0.3">
      <c r="I36" s="43" t="s">
        <v>217</v>
      </c>
      <c r="J36" s="46">
        <v>0.10509133779104195</v>
      </c>
      <c r="K36" s="46">
        <v>0.49744509928246083</v>
      </c>
      <c r="L36" s="46">
        <v>0.13524697594555973</v>
      </c>
      <c r="M36" s="46">
        <v>0.26221658698093747</v>
      </c>
      <c r="N36" s="46">
        <v>1</v>
      </c>
    </row>
    <row r="37" spans="1:14" x14ac:dyDescent="0.3">
      <c r="I37" s="43" t="s">
        <v>445</v>
      </c>
      <c r="J37" s="46">
        <v>0.24050559651279002</v>
      </c>
      <c r="K37" s="46">
        <v>0.44086583614554881</v>
      </c>
      <c r="L37" s="46">
        <v>0.14607773572263433</v>
      </c>
      <c r="M37" s="46">
        <v>0.17255083161902682</v>
      </c>
      <c r="N37" s="46">
        <v>1</v>
      </c>
    </row>
    <row r="38" spans="1:14" x14ac:dyDescent="0.3">
      <c r="A38" t="s">
        <v>2389</v>
      </c>
      <c r="I38" s="43" t="s">
        <v>249</v>
      </c>
      <c r="J38" s="46">
        <v>0.24957964056111939</v>
      </c>
      <c r="K38" s="46">
        <v>4.3713277238974488E-2</v>
      </c>
      <c r="L38" s="46">
        <v>0.15815066970823777</v>
      </c>
      <c r="M38" s="46">
        <v>0.54855641249166842</v>
      </c>
      <c r="N38" s="46">
        <v>1</v>
      </c>
    </row>
    <row r="39" spans="1:14" x14ac:dyDescent="0.3">
      <c r="A39" s="44" t="s">
        <v>2388</v>
      </c>
      <c r="B39" s="44" t="s">
        <v>2386</v>
      </c>
      <c r="I39" s="43" t="s">
        <v>291</v>
      </c>
      <c r="J39" s="46">
        <v>5.6611858811579485E-2</v>
      </c>
      <c r="K39" s="46">
        <v>0.76911600968863536</v>
      </c>
      <c r="L39" s="46">
        <v>9.1880884478649838E-2</v>
      </c>
      <c r="M39" s="46">
        <v>8.2391247021135289E-2</v>
      </c>
      <c r="N39" s="46">
        <v>1</v>
      </c>
    </row>
    <row r="40" spans="1:14" x14ac:dyDescent="0.3">
      <c r="A40" s="44" t="s">
        <v>2384</v>
      </c>
      <c r="B40" t="s">
        <v>305</v>
      </c>
      <c r="C40" t="s">
        <v>219</v>
      </c>
      <c r="D40" t="s">
        <v>238</v>
      </c>
      <c r="E40" t="s">
        <v>2382</v>
      </c>
      <c r="I40" s="43" t="s">
        <v>274</v>
      </c>
      <c r="J40" s="46">
        <v>0.11252961805967157</v>
      </c>
      <c r="K40" s="46">
        <v>0.49667138288461665</v>
      </c>
      <c r="L40" s="46">
        <v>0.29860521757970493</v>
      </c>
      <c r="M40" s="46">
        <v>9.2193781476006847E-2</v>
      </c>
      <c r="N40" s="46">
        <v>1</v>
      </c>
    </row>
    <row r="41" spans="1:14" x14ac:dyDescent="0.3">
      <c r="A41" s="43" t="s">
        <v>232</v>
      </c>
      <c r="B41" s="45">
        <v>3</v>
      </c>
      <c r="C41" s="45">
        <v>41</v>
      </c>
      <c r="D41" s="45">
        <v>17</v>
      </c>
      <c r="E41" s="45">
        <v>61</v>
      </c>
      <c r="I41" s="43" t="s">
        <v>225</v>
      </c>
      <c r="J41" s="46">
        <v>0.22453471443978415</v>
      </c>
      <c r="K41" s="46">
        <v>0.43917975097686368</v>
      </c>
      <c r="L41" s="46">
        <v>9.8188383123104545E-2</v>
      </c>
      <c r="M41" s="46">
        <v>0.23809715146024776</v>
      </c>
      <c r="N41" s="46">
        <v>1</v>
      </c>
    </row>
    <row r="42" spans="1:14" x14ac:dyDescent="0.3">
      <c r="A42" s="47" t="s">
        <v>233</v>
      </c>
      <c r="B42" s="45"/>
      <c r="C42" s="45">
        <v>12</v>
      </c>
      <c r="D42" s="45">
        <v>3</v>
      </c>
      <c r="E42" s="45">
        <v>15</v>
      </c>
      <c r="I42" s="43" t="s">
        <v>281</v>
      </c>
      <c r="J42" s="46">
        <v>4.8400715969240289E-2</v>
      </c>
      <c r="K42" s="46">
        <v>0.39622528949422853</v>
      </c>
      <c r="L42" s="46">
        <v>0.18843330062607899</v>
      </c>
      <c r="M42" s="46">
        <v>0.36694069391045214</v>
      </c>
      <c r="N42" s="46">
        <v>1</v>
      </c>
    </row>
    <row r="43" spans="1:14" x14ac:dyDescent="0.3">
      <c r="A43" s="47" t="s">
        <v>218</v>
      </c>
      <c r="B43" s="45">
        <v>2</v>
      </c>
      <c r="C43" s="45">
        <v>9</v>
      </c>
      <c r="D43" s="45">
        <v>4</v>
      </c>
      <c r="E43" s="45">
        <v>15</v>
      </c>
      <c r="I43" s="43" t="s">
        <v>312</v>
      </c>
      <c r="J43" s="46">
        <v>0.15362703490262705</v>
      </c>
      <c r="K43" s="46">
        <v>6.6364119018370249E-2</v>
      </c>
      <c r="L43" s="46">
        <v>0.25067505118107075</v>
      </c>
      <c r="M43" s="46">
        <v>0.52933379489793175</v>
      </c>
      <c r="N43" s="46">
        <v>1</v>
      </c>
    </row>
    <row r="44" spans="1:14" x14ac:dyDescent="0.3">
      <c r="A44" s="47" t="s">
        <v>254</v>
      </c>
      <c r="B44" s="45"/>
      <c r="C44" s="45">
        <v>5</v>
      </c>
      <c r="D44" s="45">
        <v>3</v>
      </c>
      <c r="E44" s="45">
        <v>8</v>
      </c>
      <c r="I44" s="43" t="s">
        <v>258</v>
      </c>
      <c r="J44" s="46">
        <v>0.19319042307819687</v>
      </c>
      <c r="K44" s="46">
        <v>0.28751680474389141</v>
      </c>
      <c r="L44" s="46">
        <v>0.28908324543879255</v>
      </c>
      <c r="M44" s="46">
        <v>0.2302095267391191</v>
      </c>
      <c r="N44" s="46">
        <v>1</v>
      </c>
    </row>
    <row r="45" spans="1:14" x14ac:dyDescent="0.3">
      <c r="A45" s="47" t="s">
        <v>250</v>
      </c>
      <c r="B45" s="45"/>
      <c r="C45" s="45">
        <v>5</v>
      </c>
      <c r="D45" s="45">
        <v>3</v>
      </c>
      <c r="E45" s="45">
        <v>8</v>
      </c>
      <c r="I45" s="43" t="s">
        <v>270</v>
      </c>
      <c r="J45" s="46">
        <v>2.4787280680574019E-2</v>
      </c>
      <c r="K45" s="46">
        <v>0.39521463499332021</v>
      </c>
      <c r="L45" s="46">
        <v>0.36201705211192159</v>
      </c>
      <c r="M45" s="46">
        <v>0.2179810322141843</v>
      </c>
      <c r="N45" s="46">
        <v>1</v>
      </c>
    </row>
    <row r="46" spans="1:14" x14ac:dyDescent="0.3">
      <c r="A46" s="47" t="s">
        <v>266</v>
      </c>
      <c r="B46" s="45">
        <v>1</v>
      </c>
      <c r="C46" s="45">
        <v>10</v>
      </c>
      <c r="D46" s="45">
        <v>4</v>
      </c>
      <c r="E46" s="45">
        <v>15</v>
      </c>
      <c r="I46" s="43" t="s">
        <v>331</v>
      </c>
      <c r="J46" s="46">
        <v>0.38220714172909037</v>
      </c>
      <c r="K46" s="46">
        <v>9.5107013618674019E-2</v>
      </c>
      <c r="L46" s="46">
        <v>0.40224591925351555</v>
      </c>
      <c r="M46" s="46">
        <v>0.12043992539872002</v>
      </c>
      <c r="N46" s="46">
        <v>1</v>
      </c>
    </row>
    <row r="47" spans="1:14" x14ac:dyDescent="0.3">
      <c r="A47" s="43" t="s">
        <v>245</v>
      </c>
      <c r="B47" s="45">
        <v>1</v>
      </c>
      <c r="C47" s="45">
        <v>51</v>
      </c>
      <c r="D47" s="45">
        <v>13</v>
      </c>
      <c r="E47" s="45">
        <v>65</v>
      </c>
      <c r="I47" s="43" t="s">
        <v>2382</v>
      </c>
      <c r="J47" s="46">
        <v>0.16649261887549066</v>
      </c>
      <c r="K47" s="46">
        <v>0.34227336448090151</v>
      </c>
      <c r="L47" s="46">
        <v>0.24332987319879987</v>
      </c>
      <c r="M47" s="46">
        <v>0.24790414344480791</v>
      </c>
      <c r="N47" s="46">
        <v>1</v>
      </c>
    </row>
    <row r="48" spans="1:14" x14ac:dyDescent="0.3">
      <c r="A48" s="47" t="s">
        <v>233</v>
      </c>
      <c r="B48" s="45"/>
      <c r="C48" s="45">
        <v>9</v>
      </c>
      <c r="D48" s="45">
        <v>2</v>
      </c>
      <c r="E48" s="45">
        <v>11</v>
      </c>
    </row>
    <row r="49" spans="1:14" x14ac:dyDescent="0.3">
      <c r="A49" s="47" t="s">
        <v>218</v>
      </c>
      <c r="B49" s="45"/>
      <c r="C49" s="45">
        <v>7</v>
      </c>
      <c r="D49" s="45">
        <v>1</v>
      </c>
      <c r="E49" s="45">
        <v>8</v>
      </c>
    </row>
    <row r="50" spans="1:14" x14ac:dyDescent="0.3">
      <c r="A50" s="47" t="s">
        <v>254</v>
      </c>
      <c r="B50" s="45"/>
      <c r="C50" s="45">
        <v>14</v>
      </c>
      <c r="D50" s="45">
        <v>2</v>
      </c>
      <c r="E50" s="45">
        <v>16</v>
      </c>
    </row>
    <row r="51" spans="1:14" x14ac:dyDescent="0.3">
      <c r="A51" s="47" t="s">
        <v>250</v>
      </c>
      <c r="B51" s="45"/>
      <c r="C51" s="45">
        <v>11</v>
      </c>
      <c r="D51" s="45">
        <v>2</v>
      </c>
      <c r="E51" s="45">
        <v>13</v>
      </c>
      <c r="I51" s="44" t="s">
        <v>194</v>
      </c>
      <c r="J51" t="s">
        <v>233</v>
      </c>
    </row>
    <row r="52" spans="1:14" x14ac:dyDescent="0.3">
      <c r="A52" s="47" t="s">
        <v>266</v>
      </c>
      <c r="B52" s="45">
        <v>1</v>
      </c>
      <c r="C52" s="45">
        <v>10</v>
      </c>
      <c r="D52" s="45">
        <v>6</v>
      </c>
      <c r="E52" s="45">
        <v>17</v>
      </c>
      <c r="I52" s="44" t="s">
        <v>191</v>
      </c>
      <c r="J52" t="s">
        <v>230</v>
      </c>
    </row>
    <row r="53" spans="1:14" x14ac:dyDescent="0.3">
      <c r="A53" s="43" t="s">
        <v>342</v>
      </c>
      <c r="B53" s="45">
        <v>2</v>
      </c>
      <c r="C53" s="45">
        <v>36</v>
      </c>
      <c r="D53" s="45">
        <v>11</v>
      </c>
      <c r="E53" s="45">
        <v>49</v>
      </c>
      <c r="I53" t="s">
        <v>2389</v>
      </c>
    </row>
    <row r="54" spans="1:14" x14ac:dyDescent="0.3">
      <c r="A54" s="47" t="s">
        <v>233</v>
      </c>
      <c r="B54" s="45"/>
      <c r="C54" s="45">
        <v>9</v>
      </c>
      <c r="D54" s="45"/>
      <c r="E54" s="45">
        <v>9</v>
      </c>
      <c r="I54" s="44" t="s">
        <v>2415</v>
      </c>
      <c r="J54" s="44" t="s">
        <v>2386</v>
      </c>
    </row>
    <row r="55" spans="1:14" x14ac:dyDescent="0.3">
      <c r="A55" s="47" t="s">
        <v>218</v>
      </c>
      <c r="B55" s="45"/>
      <c r="C55" s="45">
        <v>6</v>
      </c>
      <c r="D55" s="45">
        <v>2</v>
      </c>
      <c r="E55" s="45">
        <v>8</v>
      </c>
      <c r="I55" s="44" t="s">
        <v>2384</v>
      </c>
      <c r="J55" t="s">
        <v>244</v>
      </c>
      <c r="K55" t="s">
        <v>231</v>
      </c>
      <c r="L55" t="s">
        <v>216</v>
      </c>
      <c r="M55" t="s">
        <v>265</v>
      </c>
      <c r="N55" t="s">
        <v>2382</v>
      </c>
    </row>
    <row r="56" spans="1:14" x14ac:dyDescent="0.3">
      <c r="A56" s="47" t="s">
        <v>254</v>
      </c>
      <c r="B56" s="45">
        <v>1</v>
      </c>
      <c r="C56" s="45">
        <v>8</v>
      </c>
      <c r="D56" s="45">
        <v>2</v>
      </c>
      <c r="E56" s="45">
        <v>11</v>
      </c>
      <c r="I56" s="43" t="s">
        <v>240</v>
      </c>
      <c r="J56" s="49"/>
      <c r="K56" s="49">
        <v>9622.5861600000026</v>
      </c>
      <c r="L56" s="49"/>
      <c r="M56" s="49"/>
      <c r="N56" s="49">
        <v>9622.5861600000026</v>
      </c>
    </row>
    <row r="57" spans="1:14" x14ac:dyDescent="0.3">
      <c r="A57" s="47" t="s">
        <v>250</v>
      </c>
      <c r="B57" s="45"/>
      <c r="C57" s="45">
        <v>7</v>
      </c>
      <c r="D57" s="45">
        <v>5</v>
      </c>
      <c r="E57" s="45">
        <v>12</v>
      </c>
      <c r="I57" s="43" t="s">
        <v>234</v>
      </c>
      <c r="J57" s="49">
        <v>724.58496000000014</v>
      </c>
      <c r="K57" s="49">
        <v>12413.507040000002</v>
      </c>
      <c r="L57" s="49">
        <v>1552.3596</v>
      </c>
      <c r="M57" s="49">
        <v>1689.8230799999999</v>
      </c>
      <c r="N57" s="49">
        <v>16380.274680000002</v>
      </c>
    </row>
    <row r="58" spans="1:14" x14ac:dyDescent="0.3">
      <c r="A58" s="47" t="s">
        <v>266</v>
      </c>
      <c r="B58" s="45">
        <v>1</v>
      </c>
      <c r="C58" s="45">
        <v>6</v>
      </c>
      <c r="D58" s="45">
        <v>2</v>
      </c>
      <c r="E58" s="45">
        <v>9</v>
      </c>
      <c r="I58" s="43" t="s">
        <v>221</v>
      </c>
      <c r="J58" s="49">
        <v>14375.061360000003</v>
      </c>
      <c r="K58" s="49">
        <v>66402.808560000034</v>
      </c>
      <c r="L58" s="49">
        <v>17126.184239999999</v>
      </c>
      <c r="M58" s="49">
        <v>25150.114440000005</v>
      </c>
      <c r="N58" s="49">
        <v>123054.16860000005</v>
      </c>
    </row>
    <row r="59" spans="1:14" x14ac:dyDescent="0.3">
      <c r="A59" s="43" t="s">
        <v>217</v>
      </c>
      <c r="B59" s="45">
        <v>4</v>
      </c>
      <c r="C59" s="45">
        <v>98</v>
      </c>
      <c r="D59" s="45">
        <v>26</v>
      </c>
      <c r="E59" s="45">
        <v>128</v>
      </c>
      <c r="I59" s="43" t="s">
        <v>2382</v>
      </c>
      <c r="J59" s="49">
        <v>15099.646320000003</v>
      </c>
      <c r="K59" s="49">
        <v>88438.901760000037</v>
      </c>
      <c r="L59" s="49">
        <v>18678.543839999998</v>
      </c>
      <c r="M59" s="49">
        <v>26839.937520000003</v>
      </c>
      <c r="N59" s="49">
        <v>149057.02944000004</v>
      </c>
    </row>
    <row r="60" spans="1:14" x14ac:dyDescent="0.3">
      <c r="A60" s="47" t="s">
        <v>233</v>
      </c>
      <c r="B60" s="45">
        <v>1</v>
      </c>
      <c r="C60" s="45">
        <v>21</v>
      </c>
      <c r="D60" s="45">
        <v>2</v>
      </c>
      <c r="E60" s="45">
        <v>24</v>
      </c>
    </row>
    <row r="61" spans="1:14" x14ac:dyDescent="0.3">
      <c r="A61" s="47" t="s">
        <v>218</v>
      </c>
      <c r="B61" s="45">
        <v>1</v>
      </c>
      <c r="C61" s="45">
        <v>27</v>
      </c>
      <c r="D61" s="45">
        <v>8</v>
      </c>
      <c r="E61" s="45">
        <v>36</v>
      </c>
    </row>
    <row r="62" spans="1:14" x14ac:dyDescent="0.3">
      <c r="A62" s="47" t="s">
        <v>254</v>
      </c>
      <c r="B62" s="45">
        <v>1</v>
      </c>
      <c r="C62" s="45">
        <v>19</v>
      </c>
      <c r="D62" s="45">
        <v>6</v>
      </c>
      <c r="E62" s="45">
        <v>26</v>
      </c>
    </row>
    <row r="63" spans="1:14" x14ac:dyDescent="0.3">
      <c r="A63" s="47" t="s">
        <v>250</v>
      </c>
      <c r="B63" s="45"/>
      <c r="C63" s="45">
        <v>14</v>
      </c>
      <c r="D63" s="45">
        <v>5</v>
      </c>
      <c r="E63" s="45">
        <v>19</v>
      </c>
    </row>
    <row r="64" spans="1:14" x14ac:dyDescent="0.3">
      <c r="A64" s="47" t="s">
        <v>266</v>
      </c>
      <c r="B64" s="45">
        <v>1</v>
      </c>
      <c r="C64" s="45">
        <v>17</v>
      </c>
      <c r="D64" s="45">
        <v>5</v>
      </c>
      <c r="E64" s="45">
        <v>23</v>
      </c>
    </row>
    <row r="65" spans="1:14" x14ac:dyDescent="0.3">
      <c r="A65" s="43" t="s">
        <v>445</v>
      </c>
      <c r="B65" s="45"/>
      <c r="C65" s="45">
        <v>35</v>
      </c>
      <c r="D65" s="45">
        <v>4</v>
      </c>
      <c r="E65" s="45">
        <v>39</v>
      </c>
      <c r="I65" s="44" t="s">
        <v>194</v>
      </c>
      <c r="J65" t="s">
        <v>233</v>
      </c>
      <c r="K65" s="32" t="s">
        <v>2417</v>
      </c>
    </row>
    <row r="66" spans="1:14" x14ac:dyDescent="0.3">
      <c r="A66" s="47" t="s">
        <v>233</v>
      </c>
      <c r="B66" s="45"/>
      <c r="C66" s="45">
        <v>9</v>
      </c>
      <c r="D66" s="45">
        <v>1</v>
      </c>
      <c r="E66" s="45">
        <v>10</v>
      </c>
      <c r="I66" s="44" t="s">
        <v>191</v>
      </c>
      <c r="J66" t="s">
        <v>230</v>
      </c>
    </row>
    <row r="67" spans="1:14" x14ac:dyDescent="0.3">
      <c r="A67" s="47" t="s">
        <v>218</v>
      </c>
      <c r="B67" s="45"/>
      <c r="C67" s="45">
        <v>6</v>
      </c>
      <c r="D67" s="45"/>
      <c r="E67" s="45">
        <v>6</v>
      </c>
      <c r="I67" t="s">
        <v>2389</v>
      </c>
    </row>
    <row r="68" spans="1:14" x14ac:dyDescent="0.3">
      <c r="A68" s="47" t="s">
        <v>254</v>
      </c>
      <c r="B68" s="45"/>
      <c r="C68" s="45">
        <v>3</v>
      </c>
      <c r="D68" s="45"/>
      <c r="E68" s="45">
        <v>3</v>
      </c>
      <c r="I68" s="44" t="s">
        <v>2416</v>
      </c>
      <c r="J68" s="44" t="s">
        <v>2386</v>
      </c>
    </row>
    <row r="69" spans="1:14" x14ac:dyDescent="0.3">
      <c r="A69" s="47" t="s">
        <v>250</v>
      </c>
      <c r="B69" s="45"/>
      <c r="C69" s="45">
        <v>7</v>
      </c>
      <c r="D69" s="45">
        <v>1</v>
      </c>
      <c r="E69" s="45">
        <v>8</v>
      </c>
      <c r="I69" s="44" t="s">
        <v>2384</v>
      </c>
      <c r="J69" t="s">
        <v>244</v>
      </c>
      <c r="K69" t="s">
        <v>231</v>
      </c>
      <c r="L69" t="s">
        <v>216</v>
      </c>
      <c r="M69" t="s">
        <v>265</v>
      </c>
      <c r="N69" t="s">
        <v>2382</v>
      </c>
    </row>
    <row r="70" spans="1:14" x14ac:dyDescent="0.3">
      <c r="A70" s="47" t="s">
        <v>266</v>
      </c>
      <c r="B70" s="45"/>
      <c r="C70" s="45">
        <v>10</v>
      </c>
      <c r="D70" s="45">
        <v>2</v>
      </c>
      <c r="E70" s="45">
        <v>12</v>
      </c>
      <c r="I70" s="43" t="s">
        <v>240</v>
      </c>
      <c r="J70" s="45" t="e">
        <v>#DIV/0!</v>
      </c>
      <c r="K70" s="45">
        <v>534.58812000000012</v>
      </c>
      <c r="L70" s="45" t="e">
        <v>#DIV/0!</v>
      </c>
      <c r="M70" s="45" t="e">
        <v>#DIV/0!</v>
      </c>
      <c r="N70" s="45">
        <v>534.58812000000012</v>
      </c>
    </row>
    <row r="71" spans="1:14" x14ac:dyDescent="0.3">
      <c r="A71" s="43" t="s">
        <v>249</v>
      </c>
      <c r="B71" s="45"/>
      <c r="C71" s="45">
        <v>15</v>
      </c>
      <c r="D71" s="45">
        <v>6</v>
      </c>
      <c r="E71" s="45">
        <v>21</v>
      </c>
      <c r="I71" s="43" t="s">
        <v>234</v>
      </c>
      <c r="J71" s="45">
        <v>181.14624000000003</v>
      </c>
      <c r="K71" s="45">
        <v>75.692116097560984</v>
      </c>
      <c r="L71" s="45">
        <v>36.960942857142854</v>
      </c>
      <c r="M71" s="45">
        <v>13.627605483870967</v>
      </c>
      <c r="N71" s="45">
        <v>49.042738562874256</v>
      </c>
    </row>
    <row r="72" spans="1:14" x14ac:dyDescent="0.3">
      <c r="A72" s="47" t="s">
        <v>233</v>
      </c>
      <c r="B72" s="45"/>
      <c r="C72" s="45">
        <v>2</v>
      </c>
      <c r="D72" s="45"/>
      <c r="E72" s="45">
        <v>2</v>
      </c>
      <c r="I72" s="43" t="s">
        <v>221</v>
      </c>
      <c r="J72" s="45">
        <v>20.048900083682014</v>
      </c>
      <c r="K72" s="45">
        <v>47.566481776504325</v>
      </c>
      <c r="L72" s="45">
        <v>23.081110835579512</v>
      </c>
      <c r="M72" s="45">
        <v>42.483301418918927</v>
      </c>
      <c r="N72" s="45">
        <v>35.698917493472585</v>
      </c>
    </row>
    <row r="73" spans="1:14" x14ac:dyDescent="0.3">
      <c r="A73" s="47" t="s">
        <v>218</v>
      </c>
      <c r="B73" s="45"/>
      <c r="C73" s="45">
        <v>1</v>
      </c>
      <c r="D73" s="45"/>
      <c r="E73" s="45">
        <v>1</v>
      </c>
      <c r="I73" s="43" t="s">
        <v>2382</v>
      </c>
      <c r="J73" s="45">
        <v>20.942643994452158</v>
      </c>
      <c r="K73" s="45">
        <v>56.044931406844093</v>
      </c>
      <c r="L73" s="45">
        <v>23.824673265306124</v>
      </c>
      <c r="M73" s="45">
        <v>37.485946256983247</v>
      </c>
      <c r="N73" s="45">
        <v>39.235859289286658</v>
      </c>
    </row>
    <row r="74" spans="1:14" x14ac:dyDescent="0.3">
      <c r="A74" s="47" t="s">
        <v>254</v>
      </c>
      <c r="B74" s="45"/>
      <c r="C74" s="45">
        <v>5</v>
      </c>
      <c r="D74" s="45">
        <v>3</v>
      </c>
      <c r="E74" s="45">
        <v>8</v>
      </c>
    </row>
    <row r="75" spans="1:14" x14ac:dyDescent="0.3">
      <c r="A75" s="47" t="s">
        <v>250</v>
      </c>
      <c r="B75" s="45"/>
      <c r="C75" s="45">
        <v>6</v>
      </c>
      <c r="D75" s="45">
        <v>1</v>
      </c>
      <c r="E75" s="45">
        <v>7</v>
      </c>
    </row>
    <row r="76" spans="1:14" x14ac:dyDescent="0.3">
      <c r="A76" s="47" t="s">
        <v>266</v>
      </c>
      <c r="B76" s="45"/>
      <c r="C76" s="45">
        <v>1</v>
      </c>
      <c r="D76" s="45">
        <v>2</v>
      </c>
      <c r="E76" s="45">
        <v>3</v>
      </c>
    </row>
    <row r="77" spans="1:14" x14ac:dyDescent="0.3">
      <c r="A77" s="43" t="s">
        <v>291</v>
      </c>
      <c r="B77" s="45"/>
      <c r="C77" s="45">
        <v>5</v>
      </c>
      <c r="D77" s="45">
        <v>4</v>
      </c>
      <c r="E77" s="45">
        <v>9</v>
      </c>
      <c r="I77" s="44" t="s">
        <v>194</v>
      </c>
      <c r="J77" t="s">
        <v>233</v>
      </c>
      <c r="K77" s="32" t="s">
        <v>2424</v>
      </c>
    </row>
    <row r="78" spans="1:14" x14ac:dyDescent="0.3">
      <c r="A78" s="47" t="s">
        <v>233</v>
      </c>
      <c r="B78" s="45"/>
      <c r="C78" s="45">
        <v>2</v>
      </c>
      <c r="D78" s="45"/>
      <c r="E78" s="45">
        <v>2</v>
      </c>
      <c r="I78" s="44" t="s">
        <v>191</v>
      </c>
      <c r="J78" t="s">
        <v>230</v>
      </c>
    </row>
    <row r="79" spans="1:14" x14ac:dyDescent="0.3">
      <c r="A79" s="47" t="s">
        <v>218</v>
      </c>
      <c r="B79" s="45"/>
      <c r="C79" s="45"/>
      <c r="D79" s="45">
        <v>3</v>
      </c>
      <c r="E79" s="45">
        <v>3</v>
      </c>
      <c r="I79" t="s">
        <v>2389</v>
      </c>
    </row>
    <row r="80" spans="1:14" x14ac:dyDescent="0.3">
      <c r="A80" s="47" t="s">
        <v>254</v>
      </c>
      <c r="B80" s="45"/>
      <c r="C80" s="45"/>
      <c r="D80" s="45">
        <v>1</v>
      </c>
      <c r="E80" s="45">
        <v>1</v>
      </c>
      <c r="I80" s="44" t="s">
        <v>2384</v>
      </c>
      <c r="J80" t="s">
        <v>2388</v>
      </c>
    </row>
    <row r="81" spans="1:10" x14ac:dyDescent="0.3">
      <c r="A81" s="47" t="s">
        <v>250</v>
      </c>
      <c r="B81" s="45"/>
      <c r="C81" s="45">
        <v>3</v>
      </c>
      <c r="D81" s="45"/>
      <c r="E81" s="45">
        <v>3</v>
      </c>
      <c r="I81" s="50" t="s">
        <v>2418</v>
      </c>
      <c r="J81" s="45">
        <v>123</v>
      </c>
    </row>
    <row r="82" spans="1:10" x14ac:dyDescent="0.3">
      <c r="A82" s="43" t="s">
        <v>274</v>
      </c>
      <c r="B82" s="45">
        <v>4</v>
      </c>
      <c r="C82" s="45">
        <v>101</v>
      </c>
      <c r="D82" s="45">
        <v>32</v>
      </c>
      <c r="E82" s="45">
        <v>137</v>
      </c>
      <c r="I82" s="50" t="s">
        <v>2419</v>
      </c>
      <c r="J82" s="45">
        <v>7</v>
      </c>
    </row>
    <row r="83" spans="1:10" x14ac:dyDescent="0.3">
      <c r="A83" s="47" t="s">
        <v>233</v>
      </c>
      <c r="B83" s="45">
        <v>1</v>
      </c>
      <c r="C83" s="45">
        <v>21</v>
      </c>
      <c r="D83" s="45">
        <v>6</v>
      </c>
      <c r="E83" s="45">
        <v>28</v>
      </c>
      <c r="I83" s="50" t="s">
        <v>2420</v>
      </c>
      <c r="J83" s="45">
        <v>3</v>
      </c>
    </row>
    <row r="84" spans="1:10" x14ac:dyDescent="0.3">
      <c r="A84" s="47" t="s">
        <v>218</v>
      </c>
      <c r="B84" s="45">
        <v>1</v>
      </c>
      <c r="C84" s="45">
        <v>17</v>
      </c>
      <c r="D84" s="45">
        <v>5</v>
      </c>
      <c r="E84" s="45">
        <v>23</v>
      </c>
      <c r="I84" s="50" t="s">
        <v>2421</v>
      </c>
      <c r="J84" s="45">
        <v>2</v>
      </c>
    </row>
    <row r="85" spans="1:10" x14ac:dyDescent="0.3">
      <c r="A85" s="47" t="s">
        <v>254</v>
      </c>
      <c r="B85" s="45">
        <v>1</v>
      </c>
      <c r="C85" s="45">
        <v>18</v>
      </c>
      <c r="D85" s="45">
        <v>8</v>
      </c>
      <c r="E85" s="45">
        <v>27</v>
      </c>
      <c r="I85" s="50" t="s">
        <v>2422</v>
      </c>
      <c r="J85" s="45">
        <v>1</v>
      </c>
    </row>
    <row r="86" spans="1:10" x14ac:dyDescent="0.3">
      <c r="A86" s="47" t="s">
        <v>250</v>
      </c>
      <c r="B86" s="45"/>
      <c r="C86" s="45">
        <v>29</v>
      </c>
      <c r="D86" s="45">
        <v>10</v>
      </c>
      <c r="E86" s="45">
        <v>39</v>
      </c>
      <c r="I86" s="50" t="s">
        <v>2423</v>
      </c>
      <c r="J86" s="45">
        <v>1</v>
      </c>
    </row>
    <row r="87" spans="1:10" x14ac:dyDescent="0.3">
      <c r="A87" s="47" t="s">
        <v>266</v>
      </c>
      <c r="B87" s="45">
        <v>1</v>
      </c>
      <c r="C87" s="45">
        <v>16</v>
      </c>
      <c r="D87" s="45">
        <v>3</v>
      </c>
      <c r="E87" s="45">
        <v>20</v>
      </c>
      <c r="I87" s="50" t="s">
        <v>2382</v>
      </c>
      <c r="J87" s="45">
        <v>137</v>
      </c>
    </row>
    <row r="88" spans="1:10" x14ac:dyDescent="0.3">
      <c r="A88" s="43" t="s">
        <v>225</v>
      </c>
      <c r="B88" s="45">
        <v>4</v>
      </c>
      <c r="C88" s="45">
        <v>128</v>
      </c>
      <c r="D88" s="45">
        <v>27</v>
      </c>
      <c r="E88" s="45">
        <v>159</v>
      </c>
    </row>
    <row r="89" spans="1:10" x14ac:dyDescent="0.3">
      <c r="A89" s="47" t="s">
        <v>233</v>
      </c>
      <c r="B89" s="45"/>
      <c r="C89" s="45">
        <v>20</v>
      </c>
      <c r="D89" s="45">
        <v>7</v>
      </c>
      <c r="E89" s="45">
        <v>27</v>
      </c>
    </row>
    <row r="90" spans="1:10" x14ac:dyDescent="0.3">
      <c r="A90" s="47" t="s">
        <v>218</v>
      </c>
      <c r="B90" s="45">
        <v>1</v>
      </c>
      <c r="C90" s="45">
        <v>37</v>
      </c>
      <c r="D90" s="45">
        <v>5</v>
      </c>
      <c r="E90" s="45">
        <v>43</v>
      </c>
    </row>
    <row r="91" spans="1:10" x14ac:dyDescent="0.3">
      <c r="A91" s="47" t="s">
        <v>254</v>
      </c>
      <c r="B91" s="45">
        <v>1</v>
      </c>
      <c r="C91" s="45">
        <v>23</v>
      </c>
      <c r="D91" s="45">
        <v>5</v>
      </c>
      <c r="E91" s="45">
        <v>29</v>
      </c>
    </row>
    <row r="92" spans="1:10" x14ac:dyDescent="0.3">
      <c r="A92" s="47" t="s">
        <v>250</v>
      </c>
      <c r="B92" s="45">
        <v>1</v>
      </c>
      <c r="C92" s="45">
        <v>24</v>
      </c>
      <c r="D92" s="45">
        <v>6</v>
      </c>
      <c r="E92" s="45">
        <v>31</v>
      </c>
    </row>
    <row r="93" spans="1:10" x14ac:dyDescent="0.3">
      <c r="A93" s="47" t="s">
        <v>266</v>
      </c>
      <c r="B93" s="45">
        <v>1</v>
      </c>
      <c r="C93" s="45">
        <v>24</v>
      </c>
      <c r="D93" s="45">
        <v>4</v>
      </c>
      <c r="E93" s="45">
        <v>29</v>
      </c>
    </row>
    <row r="94" spans="1:10" x14ac:dyDescent="0.3">
      <c r="A94" s="43" t="s">
        <v>281</v>
      </c>
      <c r="B94" s="45">
        <v>1</v>
      </c>
      <c r="C94" s="45">
        <v>51</v>
      </c>
      <c r="D94" s="45">
        <v>12</v>
      </c>
      <c r="E94" s="45">
        <v>64</v>
      </c>
    </row>
    <row r="95" spans="1:10" x14ac:dyDescent="0.3">
      <c r="A95" s="47" t="s">
        <v>233</v>
      </c>
      <c r="B95" s="45"/>
      <c r="C95" s="45">
        <v>6</v>
      </c>
      <c r="D95" s="45">
        <v>3</v>
      </c>
      <c r="E95" s="45">
        <v>9</v>
      </c>
    </row>
    <row r="96" spans="1:10" x14ac:dyDescent="0.3">
      <c r="A96" s="47" t="s">
        <v>218</v>
      </c>
      <c r="B96" s="45">
        <v>1</v>
      </c>
      <c r="C96" s="45">
        <v>17</v>
      </c>
      <c r="D96" s="45">
        <v>1</v>
      </c>
      <c r="E96" s="45">
        <v>19</v>
      </c>
    </row>
    <row r="97" spans="1:5" x14ac:dyDescent="0.3">
      <c r="A97" s="47" t="s">
        <v>254</v>
      </c>
      <c r="B97" s="45"/>
      <c r="C97" s="45">
        <v>9</v>
      </c>
      <c r="D97" s="45">
        <v>2</v>
      </c>
      <c r="E97" s="45">
        <v>11</v>
      </c>
    </row>
    <row r="98" spans="1:5" x14ac:dyDescent="0.3">
      <c r="A98" s="47" t="s">
        <v>250</v>
      </c>
      <c r="B98" s="45"/>
      <c r="C98" s="45">
        <v>8</v>
      </c>
      <c r="D98" s="45">
        <v>4</v>
      </c>
      <c r="E98" s="45">
        <v>12</v>
      </c>
    </row>
    <row r="99" spans="1:5" x14ac:dyDescent="0.3">
      <c r="A99" s="47" t="s">
        <v>266</v>
      </c>
      <c r="B99" s="45"/>
      <c r="C99" s="45">
        <v>11</v>
      </c>
      <c r="D99" s="45">
        <v>2</v>
      </c>
      <c r="E99" s="45">
        <v>13</v>
      </c>
    </row>
    <row r="100" spans="1:5" x14ac:dyDescent="0.3">
      <c r="A100" s="43" t="s">
        <v>312</v>
      </c>
      <c r="B100" s="45">
        <v>2</v>
      </c>
      <c r="C100" s="45">
        <v>55</v>
      </c>
      <c r="D100" s="45">
        <v>13</v>
      </c>
      <c r="E100" s="45">
        <v>70</v>
      </c>
    </row>
    <row r="101" spans="1:5" x14ac:dyDescent="0.3">
      <c r="A101" s="47" t="s">
        <v>233</v>
      </c>
      <c r="B101" s="45"/>
      <c r="C101" s="45">
        <v>10</v>
      </c>
      <c r="D101" s="45">
        <v>4</v>
      </c>
      <c r="E101" s="45">
        <v>14</v>
      </c>
    </row>
    <row r="102" spans="1:5" x14ac:dyDescent="0.3">
      <c r="A102" s="47" t="s">
        <v>218</v>
      </c>
      <c r="B102" s="45">
        <v>1</v>
      </c>
      <c r="C102" s="45">
        <v>5</v>
      </c>
      <c r="D102" s="45">
        <v>1</v>
      </c>
      <c r="E102" s="45">
        <v>7</v>
      </c>
    </row>
    <row r="103" spans="1:5" x14ac:dyDescent="0.3">
      <c r="A103" s="47" t="s">
        <v>254</v>
      </c>
      <c r="B103" s="45"/>
      <c r="C103" s="45">
        <v>9</v>
      </c>
      <c r="D103" s="45">
        <v>3</v>
      </c>
      <c r="E103" s="45">
        <v>12</v>
      </c>
    </row>
    <row r="104" spans="1:5" x14ac:dyDescent="0.3">
      <c r="A104" s="47" t="s">
        <v>250</v>
      </c>
      <c r="B104" s="45">
        <v>1</v>
      </c>
      <c r="C104" s="45">
        <v>18</v>
      </c>
      <c r="D104" s="45">
        <v>1</v>
      </c>
      <c r="E104" s="45">
        <v>20</v>
      </c>
    </row>
    <row r="105" spans="1:5" x14ac:dyDescent="0.3">
      <c r="A105" s="47" t="s">
        <v>266</v>
      </c>
      <c r="B105" s="45"/>
      <c r="C105" s="45">
        <v>13</v>
      </c>
      <c r="D105" s="45">
        <v>4</v>
      </c>
      <c r="E105" s="45">
        <v>17</v>
      </c>
    </row>
    <row r="106" spans="1:5" x14ac:dyDescent="0.3">
      <c r="A106" s="43" t="s">
        <v>258</v>
      </c>
      <c r="B106" s="45">
        <v>1</v>
      </c>
      <c r="C106" s="45">
        <v>73</v>
      </c>
      <c r="D106" s="45">
        <v>13</v>
      </c>
      <c r="E106" s="45">
        <v>87</v>
      </c>
    </row>
    <row r="107" spans="1:5" x14ac:dyDescent="0.3">
      <c r="A107" s="47" t="s">
        <v>233</v>
      </c>
      <c r="B107" s="45"/>
      <c r="C107" s="45">
        <v>14</v>
      </c>
      <c r="D107" s="45">
        <v>3</v>
      </c>
      <c r="E107" s="45">
        <v>17</v>
      </c>
    </row>
    <row r="108" spans="1:5" x14ac:dyDescent="0.3">
      <c r="A108" s="47" t="s">
        <v>218</v>
      </c>
      <c r="B108" s="45"/>
      <c r="C108" s="45">
        <v>18</v>
      </c>
      <c r="D108" s="45">
        <v>5</v>
      </c>
      <c r="E108" s="45">
        <v>23</v>
      </c>
    </row>
    <row r="109" spans="1:5" x14ac:dyDescent="0.3">
      <c r="A109" s="47" t="s">
        <v>254</v>
      </c>
      <c r="B109" s="45"/>
      <c r="C109" s="45">
        <v>15</v>
      </c>
      <c r="D109" s="45">
        <v>1</v>
      </c>
      <c r="E109" s="45">
        <v>16</v>
      </c>
    </row>
    <row r="110" spans="1:5" x14ac:dyDescent="0.3">
      <c r="A110" s="47" t="s">
        <v>250</v>
      </c>
      <c r="B110" s="45"/>
      <c r="C110" s="45">
        <v>11</v>
      </c>
      <c r="D110" s="45">
        <v>2</v>
      </c>
      <c r="E110" s="45">
        <v>13</v>
      </c>
    </row>
    <row r="111" spans="1:5" x14ac:dyDescent="0.3">
      <c r="A111" s="47" t="s">
        <v>266</v>
      </c>
      <c r="B111" s="45">
        <v>1</v>
      </c>
      <c r="C111" s="45">
        <v>15</v>
      </c>
      <c r="D111" s="45">
        <v>2</v>
      </c>
      <c r="E111" s="45">
        <v>18</v>
      </c>
    </row>
    <row r="112" spans="1:5" x14ac:dyDescent="0.3">
      <c r="A112" s="43" t="s">
        <v>270</v>
      </c>
      <c r="B112" s="45">
        <v>4</v>
      </c>
      <c r="C112" s="45">
        <v>56</v>
      </c>
      <c r="D112" s="45">
        <v>15</v>
      </c>
      <c r="E112" s="45">
        <v>75</v>
      </c>
    </row>
    <row r="113" spans="1:5" x14ac:dyDescent="0.3">
      <c r="A113" s="47" t="s">
        <v>233</v>
      </c>
      <c r="B113" s="45"/>
      <c r="C113" s="45">
        <v>7</v>
      </c>
      <c r="D113" s="45">
        <v>1</v>
      </c>
      <c r="E113" s="45">
        <v>8</v>
      </c>
    </row>
    <row r="114" spans="1:5" x14ac:dyDescent="0.3">
      <c r="A114" s="47" t="s">
        <v>218</v>
      </c>
      <c r="B114" s="45"/>
      <c r="C114" s="45">
        <v>14</v>
      </c>
      <c r="D114" s="45">
        <v>3</v>
      </c>
      <c r="E114" s="45">
        <v>17</v>
      </c>
    </row>
    <row r="115" spans="1:5" x14ac:dyDescent="0.3">
      <c r="A115" s="47" t="s">
        <v>254</v>
      </c>
      <c r="B115" s="45">
        <v>1</v>
      </c>
      <c r="C115" s="45">
        <v>11</v>
      </c>
      <c r="D115" s="45">
        <v>5</v>
      </c>
      <c r="E115" s="45">
        <v>17</v>
      </c>
    </row>
    <row r="116" spans="1:5" x14ac:dyDescent="0.3">
      <c r="A116" s="47" t="s">
        <v>250</v>
      </c>
      <c r="B116" s="45">
        <v>1</v>
      </c>
      <c r="C116" s="45">
        <v>9</v>
      </c>
      <c r="D116" s="45">
        <v>4</v>
      </c>
      <c r="E116" s="45">
        <v>14</v>
      </c>
    </row>
    <row r="117" spans="1:5" x14ac:dyDescent="0.3">
      <c r="A117" s="47" t="s">
        <v>266</v>
      </c>
      <c r="B117" s="45">
        <v>2</v>
      </c>
      <c r="C117" s="45">
        <v>15</v>
      </c>
      <c r="D117" s="45">
        <v>2</v>
      </c>
      <c r="E117" s="45">
        <v>19</v>
      </c>
    </row>
    <row r="118" spans="1:5" x14ac:dyDescent="0.3">
      <c r="A118" s="43" t="s">
        <v>331</v>
      </c>
      <c r="B118" s="45">
        <v>1</v>
      </c>
      <c r="C118" s="45">
        <v>60</v>
      </c>
      <c r="D118" s="45">
        <v>14</v>
      </c>
      <c r="E118" s="45">
        <v>75</v>
      </c>
    </row>
    <row r="119" spans="1:5" x14ac:dyDescent="0.3">
      <c r="A119" s="47" t="s">
        <v>233</v>
      </c>
      <c r="B119" s="45"/>
      <c r="C119" s="45">
        <v>9</v>
      </c>
      <c r="D119" s="45">
        <v>3</v>
      </c>
      <c r="E119" s="45">
        <v>12</v>
      </c>
    </row>
    <row r="120" spans="1:5" x14ac:dyDescent="0.3">
      <c r="A120" s="47" t="s">
        <v>218</v>
      </c>
      <c r="B120" s="45">
        <v>1</v>
      </c>
      <c r="C120" s="45">
        <v>13</v>
      </c>
      <c r="D120" s="45">
        <v>1</v>
      </c>
      <c r="E120" s="45">
        <v>15</v>
      </c>
    </row>
    <row r="121" spans="1:5" x14ac:dyDescent="0.3">
      <c r="A121" s="47" t="s">
        <v>254</v>
      </c>
      <c r="B121" s="45"/>
      <c r="C121" s="45">
        <v>12</v>
      </c>
      <c r="D121" s="45">
        <v>2</v>
      </c>
      <c r="E121" s="45">
        <v>14</v>
      </c>
    </row>
    <row r="122" spans="1:5" x14ac:dyDescent="0.3">
      <c r="A122" s="47" t="s">
        <v>250</v>
      </c>
      <c r="B122" s="45"/>
      <c r="C122" s="45">
        <v>10</v>
      </c>
      <c r="D122" s="45">
        <v>4</v>
      </c>
      <c r="E122" s="45">
        <v>14</v>
      </c>
    </row>
    <row r="123" spans="1:5" x14ac:dyDescent="0.3">
      <c r="A123" s="47" t="s">
        <v>266</v>
      </c>
      <c r="B123" s="45"/>
      <c r="C123" s="45">
        <v>16</v>
      </c>
      <c r="D123" s="45">
        <v>4</v>
      </c>
      <c r="E123" s="45">
        <v>20</v>
      </c>
    </row>
    <row r="124" spans="1:5" x14ac:dyDescent="0.3">
      <c r="A124" s="43" t="s">
        <v>2382</v>
      </c>
      <c r="B124" s="45">
        <v>27</v>
      </c>
      <c r="C124" s="45">
        <v>805</v>
      </c>
      <c r="D124" s="45">
        <v>207</v>
      </c>
      <c r="E124" s="45">
        <v>1039</v>
      </c>
    </row>
  </sheetData>
  <sheetProtection algorithmName="SHA-512" hashValue="OP5MVfJsSUcZ/N2RInmqcoHLDK7LBSwJ5/A/WAVB/7fXO0gZPIyQiAhhepPXVlLm5FPnLAx7+EFfyBV68EUKLQ==" saltValue="Ow1gedmL1yoDTqtbLz7G9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5343-B96F-4D1D-B9CD-02D6749AB7FE}">
  <dimension ref="A3:O111"/>
  <sheetViews>
    <sheetView topLeftCell="A40" workbookViewId="0">
      <selection activeCell="F8" sqref="F8"/>
    </sheetView>
  </sheetViews>
  <sheetFormatPr defaultRowHeight="14.4" x14ac:dyDescent="0.3"/>
  <cols>
    <col min="1" max="1" width="19.77734375" bestFit="1" customWidth="1"/>
    <col min="2" max="2" width="16.44140625" bestFit="1" customWidth="1"/>
    <col min="3" max="3" width="14.44140625" bestFit="1" customWidth="1"/>
    <col min="4" max="4" width="23" bestFit="1" customWidth="1"/>
    <col min="5" max="5" width="11.6640625" bestFit="1" customWidth="1"/>
    <col min="6" max="6" width="10.77734375" bestFit="1" customWidth="1"/>
    <col min="7" max="9" width="5.5546875" bestFit="1" customWidth="1"/>
    <col min="10" max="10" width="12.5546875" bestFit="1" customWidth="1"/>
    <col min="11" max="11" width="16.5546875" bestFit="1" customWidth="1"/>
    <col min="12" max="12" width="10.33203125" bestFit="1" customWidth="1"/>
    <col min="13" max="13" width="12.33203125" bestFit="1" customWidth="1"/>
    <col min="14" max="14" width="14.109375" bestFit="1" customWidth="1"/>
    <col min="15" max="15" width="11.6640625" bestFit="1" customWidth="1"/>
    <col min="16" max="96" width="5.5546875" bestFit="1" customWidth="1"/>
    <col min="97" max="111" width="6.5546875" bestFit="1" customWidth="1"/>
    <col min="112" max="112" width="10.77734375" bestFit="1" customWidth="1"/>
    <col min="113" max="731" width="10.33203125" bestFit="1" customWidth="1"/>
    <col min="732" max="732" width="10.77734375" bestFit="1" customWidth="1"/>
  </cols>
  <sheetData>
    <row r="3" spans="1:15" x14ac:dyDescent="0.3">
      <c r="A3" s="44" t="s">
        <v>2384</v>
      </c>
      <c r="B3" s="62" t="s">
        <v>2428</v>
      </c>
      <c r="C3" t="s">
        <v>2385</v>
      </c>
      <c r="D3" t="s">
        <v>2383</v>
      </c>
    </row>
    <row r="4" spans="1:15" x14ac:dyDescent="0.3">
      <c r="A4" s="43" t="s">
        <v>215</v>
      </c>
      <c r="B4" s="62">
        <v>42771</v>
      </c>
      <c r="C4" s="49">
        <v>81.168002296193862</v>
      </c>
      <c r="D4" s="49">
        <v>357112.56389640027</v>
      </c>
      <c r="J4" s="63" t="s">
        <v>2414</v>
      </c>
      <c r="K4" s="63" t="s">
        <v>2386</v>
      </c>
      <c r="L4" s="45"/>
      <c r="M4" s="45"/>
      <c r="N4" s="45"/>
      <c r="O4" s="45"/>
    </row>
    <row r="5" spans="1:15" x14ac:dyDescent="0.3">
      <c r="A5" s="43" t="s">
        <v>230</v>
      </c>
      <c r="B5" s="62">
        <v>42769</v>
      </c>
      <c r="C5" s="49">
        <v>103.03936627680012</v>
      </c>
      <c r="D5" s="49">
        <v>1085945.2369323999</v>
      </c>
      <c r="J5" s="63" t="s">
        <v>2384</v>
      </c>
      <c r="K5" s="45" t="s">
        <v>244</v>
      </c>
      <c r="L5" s="45" t="s">
        <v>231</v>
      </c>
      <c r="M5" s="45" t="s">
        <v>216</v>
      </c>
      <c r="N5" s="45" t="s">
        <v>265</v>
      </c>
      <c r="O5" s="45" t="s">
        <v>2382</v>
      </c>
    </row>
    <row r="6" spans="1:15" x14ac:dyDescent="0.3">
      <c r="A6" s="43" t="s">
        <v>2382</v>
      </c>
      <c r="B6" s="62">
        <v>42771</v>
      </c>
      <c r="C6" s="49">
        <v>96.955801127237763</v>
      </c>
      <c r="D6" s="49">
        <v>1443057.8008288001</v>
      </c>
      <c r="J6" s="64" t="s">
        <v>232</v>
      </c>
      <c r="K6" s="46">
        <v>3.9593140504628442E-2</v>
      </c>
      <c r="L6" s="46">
        <v>0.13192161856273693</v>
      </c>
      <c r="M6" s="46">
        <v>7.12395253014389E-2</v>
      </c>
      <c r="N6" s="46">
        <v>3.2560577472420138E-2</v>
      </c>
      <c r="O6" s="46">
        <v>7.7151828612065418E-2</v>
      </c>
    </row>
    <row r="7" spans="1:15" x14ac:dyDescent="0.3">
      <c r="J7" s="64" t="s">
        <v>245</v>
      </c>
      <c r="K7" s="46">
        <v>1.6594675988108962E-2</v>
      </c>
      <c r="L7" s="46">
        <v>3.1681477149134524E-2</v>
      </c>
      <c r="M7" s="46">
        <v>8.0626237236165479E-2</v>
      </c>
      <c r="N7" s="46">
        <v>9.0246102668669517E-2</v>
      </c>
      <c r="O7" s="46">
        <v>5.5597771704690768E-2</v>
      </c>
    </row>
    <row r="8" spans="1:15" x14ac:dyDescent="0.3">
      <c r="J8" s="64" t="s">
        <v>342</v>
      </c>
      <c r="K8" s="46">
        <v>0.19525015608242488</v>
      </c>
      <c r="L8" s="46">
        <v>3.1931055990355721E-2</v>
      </c>
      <c r="M8" s="46">
        <v>7.6112779380735782E-2</v>
      </c>
      <c r="N8" s="46">
        <v>2.9749033547360818E-2</v>
      </c>
      <c r="O8" s="46">
        <v>6.9332281422650341E-2</v>
      </c>
    </row>
    <row r="9" spans="1:15" x14ac:dyDescent="0.3">
      <c r="J9" s="64" t="s">
        <v>217</v>
      </c>
      <c r="K9" s="46">
        <v>8.0940409837267718E-2</v>
      </c>
      <c r="L9" s="46">
        <v>0.18636549877102557</v>
      </c>
      <c r="M9" s="46">
        <v>7.1273091462835864E-2</v>
      </c>
      <c r="N9" s="46">
        <v>0.13563439605433783</v>
      </c>
      <c r="O9" s="46">
        <v>0.12823112817782523</v>
      </c>
    </row>
    <row r="10" spans="1:15" x14ac:dyDescent="0.3">
      <c r="J10" s="64" t="s">
        <v>445</v>
      </c>
      <c r="K10" s="46">
        <v>2.3722625704598665E-2</v>
      </c>
      <c r="L10" s="46">
        <v>2.1152704193671386E-2</v>
      </c>
      <c r="M10" s="46">
        <v>9.8587340946172611E-3</v>
      </c>
      <c r="N10" s="46">
        <v>1.1430515730977885E-2</v>
      </c>
      <c r="O10" s="46">
        <v>1.6422246040963224E-2</v>
      </c>
    </row>
    <row r="11" spans="1:15" x14ac:dyDescent="0.3">
      <c r="A11" s="63" t="s">
        <v>2387</v>
      </c>
      <c r="B11" s="63" t="s">
        <v>2386</v>
      </c>
      <c r="C11" s="45"/>
      <c r="D11" s="45"/>
      <c r="E11" s="45"/>
      <c r="F11" s="45"/>
      <c r="J11" s="64" t="s">
        <v>249</v>
      </c>
      <c r="K11" s="46">
        <v>9.3132243352318164E-2</v>
      </c>
      <c r="L11" s="46">
        <v>7.9346204535903596E-3</v>
      </c>
      <c r="M11" s="46">
        <v>4.0379552307432252E-2</v>
      </c>
      <c r="N11" s="46">
        <v>0.13747489754151057</v>
      </c>
      <c r="O11" s="46">
        <v>6.2127788398989005E-2</v>
      </c>
    </row>
    <row r="12" spans="1:15" x14ac:dyDescent="0.3">
      <c r="A12" s="63" t="s">
        <v>2384</v>
      </c>
      <c r="B12" s="45" t="s">
        <v>244</v>
      </c>
      <c r="C12" s="45" t="s">
        <v>231</v>
      </c>
      <c r="D12" s="45" t="s">
        <v>216</v>
      </c>
      <c r="E12" s="45" t="s">
        <v>265</v>
      </c>
      <c r="F12" s="45" t="s">
        <v>2382</v>
      </c>
      <c r="J12" s="64" t="s">
        <v>291</v>
      </c>
      <c r="K12" s="46">
        <v>2.152155255554687E-3</v>
      </c>
      <c r="L12" s="46">
        <v>1.4222630109956939E-2</v>
      </c>
      <c r="M12" s="46">
        <v>2.3899615011689248E-3</v>
      </c>
      <c r="N12" s="46">
        <v>2.1035772158589654E-3</v>
      </c>
      <c r="O12" s="46">
        <v>6.3293799611232647E-3</v>
      </c>
    </row>
    <row r="13" spans="1:15" x14ac:dyDescent="0.3">
      <c r="A13" s="64" t="s">
        <v>215</v>
      </c>
      <c r="B13" s="45">
        <v>282.96999999999997</v>
      </c>
      <c r="C13" s="45">
        <v>674.60999999999956</v>
      </c>
      <c r="D13" s="45">
        <v>343.41000000000008</v>
      </c>
      <c r="E13" s="45">
        <v>370.64000000000016</v>
      </c>
      <c r="F13" s="45">
        <v>1671.6299999999997</v>
      </c>
      <c r="J13" s="64" t="s">
        <v>274</v>
      </c>
      <c r="K13" s="46">
        <v>7.0449053267037681E-2</v>
      </c>
      <c r="L13" s="46">
        <v>0.15125137615983381</v>
      </c>
      <c r="M13" s="46">
        <v>0.12791022509429725</v>
      </c>
      <c r="N13" s="46">
        <v>3.8763335858839551E-2</v>
      </c>
      <c r="O13" s="46">
        <v>0.10423253520249511</v>
      </c>
    </row>
    <row r="14" spans="1:15" x14ac:dyDescent="0.3">
      <c r="A14" s="64" t="s">
        <v>230</v>
      </c>
      <c r="B14" s="45">
        <v>753.6099999999999</v>
      </c>
      <c r="C14" s="45">
        <v>1571.1999999999991</v>
      </c>
      <c r="D14" s="45">
        <v>1294.7499999999986</v>
      </c>
      <c r="E14" s="45">
        <v>1077.3399999999988</v>
      </c>
      <c r="F14" s="45">
        <v>4696.899999999996</v>
      </c>
      <c r="J14" s="64" t="s">
        <v>225</v>
      </c>
      <c r="K14" s="46">
        <v>0.13538296212975326</v>
      </c>
      <c r="L14" s="46">
        <v>0.12880855428651147</v>
      </c>
      <c r="M14" s="46">
        <v>4.0507942080874E-2</v>
      </c>
      <c r="N14" s="46">
        <v>9.6415290846582388E-2</v>
      </c>
      <c r="O14" s="46">
        <v>0.10038654366805655</v>
      </c>
    </row>
    <row r="15" spans="1:15" x14ac:dyDescent="0.3">
      <c r="A15" s="64" t="s">
        <v>2382</v>
      </c>
      <c r="B15" s="45">
        <v>1036.58</v>
      </c>
      <c r="C15" s="45">
        <v>2245.8099999999986</v>
      </c>
      <c r="D15" s="45">
        <v>1638.1599999999987</v>
      </c>
      <c r="E15" s="45">
        <v>1447.9799999999989</v>
      </c>
      <c r="F15" s="45">
        <v>6368.5299999999952</v>
      </c>
      <c r="J15" s="64" t="s">
        <v>281</v>
      </c>
      <c r="K15" s="46">
        <v>2.0521798908657577E-2</v>
      </c>
      <c r="L15" s="46">
        <v>8.1719878795952217E-2</v>
      </c>
      <c r="M15" s="46">
        <v>5.4666447465130809E-2</v>
      </c>
      <c r="N15" s="46">
        <v>0.10448903508778766</v>
      </c>
      <c r="O15" s="46">
        <v>7.0592510377532253E-2</v>
      </c>
    </row>
    <row r="16" spans="1:15" x14ac:dyDescent="0.3">
      <c r="J16" s="64" t="s">
        <v>312</v>
      </c>
      <c r="K16" s="46">
        <v>5.5034811532444446E-2</v>
      </c>
      <c r="L16" s="46">
        <v>1.15644517741897E-2</v>
      </c>
      <c r="M16" s="46">
        <v>6.1444144557802671E-2</v>
      </c>
      <c r="N16" s="46">
        <v>0.12735343292162707</v>
      </c>
      <c r="O16" s="46">
        <v>5.9643733325735387E-2</v>
      </c>
    </row>
    <row r="17" spans="1:15" x14ac:dyDescent="0.3">
      <c r="J17" s="64" t="s">
        <v>258</v>
      </c>
      <c r="K17" s="46">
        <v>7.9866815233496147E-2</v>
      </c>
      <c r="L17" s="46">
        <v>5.7818375780881545E-2</v>
      </c>
      <c r="M17" s="46">
        <v>8.1771742036459968E-2</v>
      </c>
      <c r="N17" s="46">
        <v>6.3916835403459826E-2</v>
      </c>
      <c r="O17" s="46">
        <v>6.882968119018737E-2</v>
      </c>
    </row>
    <row r="18" spans="1:15" x14ac:dyDescent="0.3">
      <c r="J18" s="64" t="s">
        <v>270</v>
      </c>
      <c r="K18" s="46">
        <v>1.5841971626879184E-2</v>
      </c>
      <c r="L18" s="46">
        <v>0.12286699753809421</v>
      </c>
      <c r="M18" s="46">
        <v>0.15831021147729629</v>
      </c>
      <c r="N18" s="46">
        <v>9.3564316732330149E-2</v>
      </c>
      <c r="O18" s="46">
        <v>0.10640825745671319</v>
      </c>
    </row>
    <row r="19" spans="1:15" x14ac:dyDescent="0.3">
      <c r="A19" s="63" t="s">
        <v>2387</v>
      </c>
      <c r="B19" s="63" t="s">
        <v>2386</v>
      </c>
      <c r="C19" s="45"/>
      <c r="D19" s="45"/>
      <c r="E19" s="45"/>
      <c r="F19" s="45"/>
      <c r="J19" s="64" t="s">
        <v>331</v>
      </c>
      <c r="K19" s="46">
        <v>0.1715171805768301</v>
      </c>
      <c r="L19" s="46">
        <v>2.0760760434065679E-2</v>
      </c>
      <c r="M19" s="46">
        <v>0.12350940600374459</v>
      </c>
      <c r="N19" s="46">
        <v>3.6298652918237646E-2</v>
      </c>
      <c r="O19" s="46">
        <v>7.4714314460972875E-2</v>
      </c>
    </row>
    <row r="20" spans="1:15" x14ac:dyDescent="0.3">
      <c r="A20" s="63" t="s">
        <v>2384</v>
      </c>
      <c r="B20" s="45" t="s">
        <v>244</v>
      </c>
      <c r="C20" s="45" t="s">
        <v>231</v>
      </c>
      <c r="D20" s="45" t="s">
        <v>216</v>
      </c>
      <c r="E20" s="45" t="s">
        <v>265</v>
      </c>
      <c r="F20" s="45" t="s">
        <v>2382</v>
      </c>
      <c r="J20" s="64" t="s">
        <v>2382</v>
      </c>
      <c r="K20" s="46">
        <v>1</v>
      </c>
      <c r="L20" s="46">
        <v>1</v>
      </c>
      <c r="M20" s="46">
        <v>1</v>
      </c>
      <c r="N20" s="46">
        <v>1</v>
      </c>
      <c r="O20" s="46">
        <v>1</v>
      </c>
    </row>
    <row r="21" spans="1:15" x14ac:dyDescent="0.3">
      <c r="A21" s="64" t="s">
        <v>215</v>
      </c>
      <c r="B21" s="45">
        <v>282.96999999999997</v>
      </c>
      <c r="C21" s="45">
        <v>674.60999999999956</v>
      </c>
      <c r="D21" s="45">
        <v>343.41000000000008</v>
      </c>
      <c r="E21" s="45">
        <v>370.64000000000016</v>
      </c>
      <c r="F21" s="45">
        <v>1671.6299999999997</v>
      </c>
      <c r="J21" s="66"/>
      <c r="K21" s="66"/>
      <c r="L21" s="66"/>
      <c r="M21" s="66"/>
      <c r="N21" s="66"/>
    </row>
    <row r="22" spans="1:15" x14ac:dyDescent="0.3">
      <c r="A22" s="64" t="s">
        <v>230</v>
      </c>
      <c r="B22" s="45">
        <v>753.6099999999999</v>
      </c>
      <c r="C22" s="45">
        <v>1571.1999999999991</v>
      </c>
      <c r="D22" s="45">
        <v>1294.7499999999986</v>
      </c>
      <c r="E22" s="45">
        <v>1077.3399999999988</v>
      </c>
      <c r="F22" s="45">
        <v>4696.899999999996</v>
      </c>
      <c r="J22" s="66"/>
      <c r="K22" s="66"/>
      <c r="L22" s="66"/>
      <c r="M22" s="66"/>
      <c r="N22" s="66"/>
    </row>
    <row r="23" spans="1:15" x14ac:dyDescent="0.3">
      <c r="A23" s="64" t="s">
        <v>2382</v>
      </c>
      <c r="B23" s="45">
        <v>1036.58</v>
      </c>
      <c r="C23" s="45">
        <v>2245.8099999999986</v>
      </c>
      <c r="D23" s="45">
        <v>1638.1599999999987</v>
      </c>
      <c r="E23" s="45">
        <v>1447.9799999999989</v>
      </c>
      <c r="F23" s="45">
        <v>6368.5299999999952</v>
      </c>
      <c r="J23" s="66"/>
      <c r="K23" s="66"/>
      <c r="L23" s="66"/>
      <c r="M23" s="66"/>
      <c r="N23" s="66"/>
    </row>
    <row r="24" spans="1:15" x14ac:dyDescent="0.3">
      <c r="J24" s="63" t="s">
        <v>2414</v>
      </c>
      <c r="K24" s="63" t="s">
        <v>2386</v>
      </c>
      <c r="L24" s="45"/>
      <c r="M24" s="45"/>
      <c r="N24" s="45"/>
      <c r="O24" s="45"/>
    </row>
    <row r="25" spans="1:15" x14ac:dyDescent="0.3">
      <c r="J25" s="63" t="s">
        <v>2384</v>
      </c>
      <c r="K25" s="45" t="s">
        <v>244</v>
      </c>
      <c r="L25" s="45" t="s">
        <v>231</v>
      </c>
      <c r="M25" s="45" t="s">
        <v>216</v>
      </c>
      <c r="N25" s="45" t="s">
        <v>265</v>
      </c>
      <c r="O25" s="45" t="s">
        <v>2382</v>
      </c>
    </row>
    <row r="26" spans="1:15" x14ac:dyDescent="0.3">
      <c r="A26" s="63" t="s">
        <v>2388</v>
      </c>
      <c r="B26" s="63" t="s">
        <v>2386</v>
      </c>
      <c r="C26" s="45"/>
      <c r="D26" s="45"/>
      <c r="E26" s="45"/>
      <c r="J26" s="64" t="s">
        <v>232</v>
      </c>
      <c r="K26" s="46">
        <v>8.5441470030043695E-2</v>
      </c>
      <c r="L26" s="46">
        <v>0.58525192526898584</v>
      </c>
      <c r="M26" s="46">
        <v>0.22468300454036066</v>
      </c>
      <c r="N26" s="46">
        <v>0.10462360016060974</v>
      </c>
      <c r="O26" s="46">
        <v>1</v>
      </c>
    </row>
    <row r="27" spans="1:15" x14ac:dyDescent="0.3">
      <c r="A27" s="63" t="s">
        <v>2384</v>
      </c>
      <c r="B27" s="45" t="s">
        <v>305</v>
      </c>
      <c r="C27" s="45" t="s">
        <v>219</v>
      </c>
      <c r="D27" s="45" t="s">
        <v>238</v>
      </c>
      <c r="E27" s="45" t="s">
        <v>2382</v>
      </c>
      <c r="J27" s="64" t="s">
        <v>245</v>
      </c>
      <c r="K27" s="46">
        <v>4.9694276945588048E-2</v>
      </c>
      <c r="L27" s="46">
        <v>0.19503885575047591</v>
      </c>
      <c r="M27" s="46">
        <v>0.35286975505741852</v>
      </c>
      <c r="N27" s="46">
        <v>0.40239711224651759</v>
      </c>
      <c r="O27" s="46">
        <v>1</v>
      </c>
    </row>
    <row r="28" spans="1:15" x14ac:dyDescent="0.3">
      <c r="A28" s="64" t="s">
        <v>232</v>
      </c>
      <c r="B28" s="45">
        <v>3</v>
      </c>
      <c r="C28" s="45">
        <v>41</v>
      </c>
      <c r="D28" s="45">
        <v>17</v>
      </c>
      <c r="E28" s="45">
        <v>61</v>
      </c>
      <c r="J28" s="64" t="s">
        <v>342</v>
      </c>
      <c r="K28" s="46">
        <v>0.46886831292690168</v>
      </c>
      <c r="L28" s="46">
        <v>0.15763436224783775</v>
      </c>
      <c r="M28" s="46">
        <v>0.26712683580425428</v>
      </c>
      <c r="N28" s="46">
        <v>0.10637048902100618</v>
      </c>
      <c r="O28" s="46">
        <v>1</v>
      </c>
    </row>
    <row r="29" spans="1:15" x14ac:dyDescent="0.3">
      <c r="A29" s="65" t="s">
        <v>233</v>
      </c>
      <c r="B29" s="45"/>
      <c r="C29" s="45">
        <v>12</v>
      </c>
      <c r="D29" s="45">
        <v>3</v>
      </c>
      <c r="E29" s="45">
        <v>15</v>
      </c>
      <c r="J29" s="64" t="s">
        <v>217</v>
      </c>
      <c r="K29" s="46">
        <v>0.10509133779104195</v>
      </c>
      <c r="L29" s="46">
        <v>0.49744509928246083</v>
      </c>
      <c r="M29" s="46">
        <v>0.13524697594555973</v>
      </c>
      <c r="N29" s="46">
        <v>0.26221658698093747</v>
      </c>
      <c r="O29" s="46">
        <v>1</v>
      </c>
    </row>
    <row r="30" spans="1:15" x14ac:dyDescent="0.3">
      <c r="A30" s="65" t="s">
        <v>218</v>
      </c>
      <c r="B30" s="45">
        <v>2</v>
      </c>
      <c r="C30" s="45">
        <v>9</v>
      </c>
      <c r="D30" s="45">
        <v>4</v>
      </c>
      <c r="E30" s="45">
        <v>15</v>
      </c>
      <c r="J30" s="64" t="s">
        <v>445</v>
      </c>
      <c r="K30" s="46">
        <v>0.24050559651279002</v>
      </c>
      <c r="L30" s="46">
        <v>0.44086583614554881</v>
      </c>
      <c r="M30" s="46">
        <v>0.14607773572263433</v>
      </c>
      <c r="N30" s="46">
        <v>0.17255083161902682</v>
      </c>
      <c r="O30" s="46">
        <v>1</v>
      </c>
    </row>
    <row r="31" spans="1:15" x14ac:dyDescent="0.3">
      <c r="A31" s="65" t="s">
        <v>254</v>
      </c>
      <c r="B31" s="45"/>
      <c r="C31" s="45">
        <v>5</v>
      </c>
      <c r="D31" s="45">
        <v>3</v>
      </c>
      <c r="E31" s="45">
        <v>8</v>
      </c>
      <c r="J31" s="64" t="s">
        <v>249</v>
      </c>
      <c r="K31" s="46">
        <v>0.24957964056111939</v>
      </c>
      <c r="L31" s="46">
        <v>4.3713277238974488E-2</v>
      </c>
      <c r="M31" s="46">
        <v>0.15815066970823777</v>
      </c>
      <c r="N31" s="46">
        <v>0.54855641249166842</v>
      </c>
      <c r="O31" s="46">
        <v>1</v>
      </c>
    </row>
    <row r="32" spans="1:15" x14ac:dyDescent="0.3">
      <c r="A32" s="65" t="s">
        <v>250</v>
      </c>
      <c r="B32" s="45"/>
      <c r="C32" s="45">
        <v>5</v>
      </c>
      <c r="D32" s="45">
        <v>3</v>
      </c>
      <c r="E32" s="45">
        <v>8</v>
      </c>
      <c r="J32" s="64" t="s">
        <v>291</v>
      </c>
      <c r="K32" s="46">
        <v>5.6611858811579485E-2</v>
      </c>
      <c r="L32" s="46">
        <v>0.76911600968863536</v>
      </c>
      <c r="M32" s="46">
        <v>9.1880884478649838E-2</v>
      </c>
      <c r="N32" s="46">
        <v>8.2391247021135289E-2</v>
      </c>
      <c r="O32" s="46">
        <v>1</v>
      </c>
    </row>
    <row r="33" spans="1:15" x14ac:dyDescent="0.3">
      <c r="A33" s="65" t="s">
        <v>266</v>
      </c>
      <c r="B33" s="45">
        <v>1</v>
      </c>
      <c r="C33" s="45">
        <v>10</v>
      </c>
      <c r="D33" s="45">
        <v>4</v>
      </c>
      <c r="E33" s="45">
        <v>15</v>
      </c>
      <c r="J33" s="64" t="s">
        <v>274</v>
      </c>
      <c r="K33" s="46">
        <v>0.11252961805967157</v>
      </c>
      <c r="L33" s="46">
        <v>0.49667138288461665</v>
      </c>
      <c r="M33" s="46">
        <v>0.29860521757970493</v>
      </c>
      <c r="N33" s="46">
        <v>9.2193781476006847E-2</v>
      </c>
      <c r="O33" s="46">
        <v>1</v>
      </c>
    </row>
    <row r="34" spans="1:15" x14ac:dyDescent="0.3">
      <c r="A34" s="64" t="s">
        <v>245</v>
      </c>
      <c r="B34" s="45">
        <v>1</v>
      </c>
      <c r="C34" s="45">
        <v>51</v>
      </c>
      <c r="D34" s="45">
        <v>13</v>
      </c>
      <c r="E34" s="45">
        <v>65</v>
      </c>
      <c r="J34" s="64" t="s">
        <v>225</v>
      </c>
      <c r="K34" s="46">
        <v>0.22453471443978415</v>
      </c>
      <c r="L34" s="46">
        <v>0.43917975097686368</v>
      </c>
      <c r="M34" s="46">
        <v>9.8188383123104545E-2</v>
      </c>
      <c r="N34" s="46">
        <v>0.23809715146024776</v>
      </c>
      <c r="O34" s="46">
        <v>1</v>
      </c>
    </row>
    <row r="35" spans="1:15" x14ac:dyDescent="0.3">
      <c r="A35" s="65" t="s">
        <v>233</v>
      </c>
      <c r="B35" s="45"/>
      <c r="C35" s="45">
        <v>9</v>
      </c>
      <c r="D35" s="45">
        <v>2</v>
      </c>
      <c r="E35" s="45">
        <v>11</v>
      </c>
      <c r="J35" s="64" t="s">
        <v>281</v>
      </c>
      <c r="K35" s="46">
        <v>4.8400715969240289E-2</v>
      </c>
      <c r="L35" s="46">
        <v>0.39622528949422853</v>
      </c>
      <c r="M35" s="46">
        <v>0.18843330062607899</v>
      </c>
      <c r="N35" s="46">
        <v>0.36694069391045214</v>
      </c>
      <c r="O35" s="46">
        <v>1</v>
      </c>
    </row>
    <row r="36" spans="1:15" x14ac:dyDescent="0.3">
      <c r="A36" s="65" t="s">
        <v>218</v>
      </c>
      <c r="B36" s="45"/>
      <c r="C36" s="45">
        <v>7</v>
      </c>
      <c r="D36" s="45">
        <v>1</v>
      </c>
      <c r="E36" s="45">
        <v>8</v>
      </c>
      <c r="J36" s="64" t="s">
        <v>312</v>
      </c>
      <c r="K36" s="46">
        <v>0.15362703490262705</v>
      </c>
      <c r="L36" s="46">
        <v>6.6364119018370249E-2</v>
      </c>
      <c r="M36" s="46">
        <v>0.25067505118107075</v>
      </c>
      <c r="N36" s="46">
        <v>0.52933379489793175</v>
      </c>
      <c r="O36" s="46">
        <v>1</v>
      </c>
    </row>
    <row r="37" spans="1:15" x14ac:dyDescent="0.3">
      <c r="A37" s="65" t="s">
        <v>254</v>
      </c>
      <c r="B37" s="45"/>
      <c r="C37" s="45">
        <v>14</v>
      </c>
      <c r="D37" s="45">
        <v>2</v>
      </c>
      <c r="E37" s="45">
        <v>16</v>
      </c>
      <c r="J37" s="64" t="s">
        <v>258</v>
      </c>
      <c r="K37" s="46">
        <v>0.19319042307819687</v>
      </c>
      <c r="L37" s="46">
        <v>0.28751680474389141</v>
      </c>
      <c r="M37" s="46">
        <v>0.28908324543879255</v>
      </c>
      <c r="N37" s="46">
        <v>0.2302095267391191</v>
      </c>
      <c r="O37" s="46">
        <v>1</v>
      </c>
    </row>
    <row r="38" spans="1:15" x14ac:dyDescent="0.3">
      <c r="A38" s="65" t="s">
        <v>250</v>
      </c>
      <c r="B38" s="45"/>
      <c r="C38" s="45">
        <v>11</v>
      </c>
      <c r="D38" s="45">
        <v>2</v>
      </c>
      <c r="E38" s="45">
        <v>13</v>
      </c>
      <c r="J38" s="64" t="s">
        <v>270</v>
      </c>
      <c r="K38" s="46">
        <v>2.4787280680574019E-2</v>
      </c>
      <c r="L38" s="46">
        <v>0.39521463499332021</v>
      </c>
      <c r="M38" s="46">
        <v>0.36201705211192159</v>
      </c>
      <c r="N38" s="46">
        <v>0.2179810322141843</v>
      </c>
      <c r="O38" s="46">
        <v>1</v>
      </c>
    </row>
    <row r="39" spans="1:15" x14ac:dyDescent="0.3">
      <c r="A39" s="65" t="s">
        <v>266</v>
      </c>
      <c r="B39" s="45">
        <v>1</v>
      </c>
      <c r="C39" s="45">
        <v>10</v>
      </c>
      <c r="D39" s="45">
        <v>6</v>
      </c>
      <c r="E39" s="45">
        <v>17</v>
      </c>
      <c r="J39" s="64" t="s">
        <v>331</v>
      </c>
      <c r="K39" s="46">
        <v>0.38220714172909037</v>
      </c>
      <c r="L39" s="46">
        <v>9.5107013618674019E-2</v>
      </c>
      <c r="M39" s="46">
        <v>0.40224591925351555</v>
      </c>
      <c r="N39" s="46">
        <v>0.12043992539872002</v>
      </c>
      <c r="O39" s="46">
        <v>1</v>
      </c>
    </row>
    <row r="40" spans="1:15" x14ac:dyDescent="0.3">
      <c r="A40" s="64" t="s">
        <v>342</v>
      </c>
      <c r="B40" s="45">
        <v>2</v>
      </c>
      <c r="C40" s="45">
        <v>36</v>
      </c>
      <c r="D40" s="45">
        <v>11</v>
      </c>
      <c r="E40" s="45">
        <v>49</v>
      </c>
      <c r="J40" s="64" t="s">
        <v>2382</v>
      </c>
      <c r="K40" s="46">
        <v>0.16649261887549066</v>
      </c>
      <c r="L40" s="46">
        <v>0.34227336448090151</v>
      </c>
      <c r="M40" s="46">
        <v>0.24332987319879987</v>
      </c>
      <c r="N40" s="46">
        <v>0.24790414344480791</v>
      </c>
      <c r="O40" s="46">
        <v>1</v>
      </c>
    </row>
    <row r="41" spans="1:15" x14ac:dyDescent="0.3">
      <c r="A41" s="65" t="s">
        <v>233</v>
      </c>
      <c r="B41" s="45"/>
      <c r="C41" s="45">
        <v>9</v>
      </c>
      <c r="D41" s="45"/>
      <c r="E41" s="45">
        <v>9</v>
      </c>
      <c r="J41" s="66"/>
      <c r="K41" s="66"/>
      <c r="L41" s="66"/>
      <c r="M41" s="66"/>
      <c r="N41" s="66"/>
    </row>
    <row r="42" spans="1:15" x14ac:dyDescent="0.3">
      <c r="A42" s="65" t="s">
        <v>218</v>
      </c>
      <c r="B42" s="45"/>
      <c r="C42" s="45">
        <v>6</v>
      </c>
      <c r="D42" s="45">
        <v>2</v>
      </c>
      <c r="E42" s="45">
        <v>8</v>
      </c>
      <c r="J42" s="66"/>
      <c r="K42" s="66"/>
      <c r="L42" s="66"/>
      <c r="M42" s="66"/>
      <c r="N42" s="66"/>
    </row>
    <row r="43" spans="1:15" x14ac:dyDescent="0.3">
      <c r="A43" s="65" t="s">
        <v>254</v>
      </c>
      <c r="B43" s="45">
        <v>1</v>
      </c>
      <c r="C43" s="45">
        <v>8</v>
      </c>
      <c r="D43" s="45">
        <v>2</v>
      </c>
      <c r="E43" s="45">
        <v>11</v>
      </c>
      <c r="J43" s="66"/>
      <c r="K43" s="66"/>
      <c r="L43" s="66"/>
      <c r="M43" s="66"/>
      <c r="N43" s="66"/>
    </row>
    <row r="44" spans="1:15" x14ac:dyDescent="0.3">
      <c r="A44" s="65" t="s">
        <v>250</v>
      </c>
      <c r="B44" s="45"/>
      <c r="C44" s="45">
        <v>7</v>
      </c>
      <c r="D44" s="45">
        <v>5</v>
      </c>
      <c r="E44" s="45">
        <v>12</v>
      </c>
      <c r="J44" s="63" t="s">
        <v>194</v>
      </c>
      <c r="K44" s="45" t="s">
        <v>233</v>
      </c>
      <c r="L44" s="66"/>
      <c r="M44" s="66"/>
      <c r="N44" s="66"/>
    </row>
    <row r="45" spans="1:15" x14ac:dyDescent="0.3">
      <c r="A45" s="65" t="s">
        <v>266</v>
      </c>
      <c r="B45" s="45">
        <v>1</v>
      </c>
      <c r="C45" s="45">
        <v>6</v>
      </c>
      <c r="D45" s="45">
        <v>2</v>
      </c>
      <c r="E45" s="45">
        <v>9</v>
      </c>
      <c r="J45" s="63" t="s">
        <v>191</v>
      </c>
      <c r="K45" s="45" t="s">
        <v>230</v>
      </c>
      <c r="L45" s="66"/>
      <c r="M45" s="66"/>
      <c r="N45" s="66"/>
    </row>
    <row r="46" spans="1:15" x14ac:dyDescent="0.3">
      <c r="A46" s="64" t="s">
        <v>217</v>
      </c>
      <c r="B46" s="45">
        <v>4</v>
      </c>
      <c r="C46" s="45">
        <v>98</v>
      </c>
      <c r="D46" s="45">
        <v>26</v>
      </c>
      <c r="E46" s="45">
        <v>128</v>
      </c>
      <c r="J46" s="66"/>
      <c r="K46" s="66"/>
      <c r="L46" s="66"/>
      <c r="M46" s="66"/>
      <c r="N46" s="66"/>
    </row>
    <row r="47" spans="1:15" x14ac:dyDescent="0.3">
      <c r="A47" s="65" t="s">
        <v>233</v>
      </c>
      <c r="B47" s="45">
        <v>1</v>
      </c>
      <c r="C47" s="45">
        <v>21</v>
      </c>
      <c r="D47" s="45">
        <v>2</v>
      </c>
      <c r="E47" s="45">
        <v>24</v>
      </c>
      <c r="J47" s="63" t="s">
        <v>2416</v>
      </c>
      <c r="K47" s="63" t="s">
        <v>2386</v>
      </c>
      <c r="L47" s="45"/>
      <c r="M47" s="45"/>
      <c r="N47" s="45"/>
      <c r="O47" s="45"/>
    </row>
    <row r="48" spans="1:15" x14ac:dyDescent="0.3">
      <c r="A48" s="65" t="s">
        <v>218</v>
      </c>
      <c r="B48" s="45">
        <v>1</v>
      </c>
      <c r="C48" s="45">
        <v>27</v>
      </c>
      <c r="D48" s="45">
        <v>8</v>
      </c>
      <c r="E48" s="45">
        <v>36</v>
      </c>
      <c r="J48" s="63" t="s">
        <v>2384</v>
      </c>
      <c r="K48" s="45" t="s">
        <v>244</v>
      </c>
      <c r="L48" s="45" t="s">
        <v>231</v>
      </c>
      <c r="M48" s="45" t="s">
        <v>216</v>
      </c>
      <c r="N48" s="45" t="s">
        <v>265</v>
      </c>
      <c r="O48" s="45" t="s">
        <v>2382</v>
      </c>
    </row>
    <row r="49" spans="1:15" x14ac:dyDescent="0.3">
      <c r="A49" s="65" t="s">
        <v>254</v>
      </c>
      <c r="B49" s="45">
        <v>1</v>
      </c>
      <c r="C49" s="45">
        <v>19</v>
      </c>
      <c r="D49" s="45">
        <v>6</v>
      </c>
      <c r="E49" s="45">
        <v>26</v>
      </c>
      <c r="J49" s="64" t="s">
        <v>240</v>
      </c>
      <c r="K49" s="45" t="e">
        <v>#DIV/0!</v>
      </c>
      <c r="L49" s="45">
        <v>534.58812000000012</v>
      </c>
      <c r="M49" s="45" t="e">
        <v>#DIV/0!</v>
      </c>
      <c r="N49" s="45" t="e">
        <v>#DIV/0!</v>
      </c>
      <c r="O49" s="45">
        <v>534.58812000000012</v>
      </c>
    </row>
    <row r="50" spans="1:15" x14ac:dyDescent="0.3">
      <c r="A50" s="65" t="s">
        <v>250</v>
      </c>
      <c r="B50" s="45"/>
      <c r="C50" s="45">
        <v>14</v>
      </c>
      <c r="D50" s="45">
        <v>5</v>
      </c>
      <c r="E50" s="45">
        <v>19</v>
      </c>
      <c r="J50" s="64" t="s">
        <v>234</v>
      </c>
      <c r="K50" s="45">
        <v>181.14624000000003</v>
      </c>
      <c r="L50" s="45">
        <v>75.692116097560984</v>
      </c>
      <c r="M50" s="45">
        <v>36.960942857142854</v>
      </c>
      <c r="N50" s="45">
        <v>13.627605483870967</v>
      </c>
      <c r="O50" s="45">
        <v>49.042738562874256</v>
      </c>
    </row>
    <row r="51" spans="1:15" x14ac:dyDescent="0.3">
      <c r="A51" s="65" t="s">
        <v>266</v>
      </c>
      <c r="B51" s="45">
        <v>1</v>
      </c>
      <c r="C51" s="45">
        <v>17</v>
      </c>
      <c r="D51" s="45">
        <v>5</v>
      </c>
      <c r="E51" s="45">
        <v>23</v>
      </c>
      <c r="J51" s="64" t="s">
        <v>221</v>
      </c>
      <c r="K51" s="45">
        <v>20.048900083682014</v>
      </c>
      <c r="L51" s="45">
        <v>47.566481776504325</v>
      </c>
      <c r="M51" s="45">
        <v>23.081110835579512</v>
      </c>
      <c r="N51" s="45">
        <v>42.483301418918927</v>
      </c>
      <c r="O51" s="45">
        <v>35.698917493472585</v>
      </c>
    </row>
    <row r="52" spans="1:15" x14ac:dyDescent="0.3">
      <c r="A52" s="64" t="s">
        <v>445</v>
      </c>
      <c r="B52" s="45"/>
      <c r="C52" s="45">
        <v>35</v>
      </c>
      <c r="D52" s="45">
        <v>4</v>
      </c>
      <c r="E52" s="45">
        <v>39</v>
      </c>
      <c r="J52" s="64" t="s">
        <v>2382</v>
      </c>
      <c r="K52" s="45">
        <v>20.942643994452158</v>
      </c>
      <c r="L52" s="45">
        <v>56.044931406844093</v>
      </c>
      <c r="M52" s="45">
        <v>23.824673265306124</v>
      </c>
      <c r="N52" s="45">
        <v>37.485946256983247</v>
      </c>
      <c r="O52" s="45">
        <v>39.235859289286658</v>
      </c>
    </row>
    <row r="53" spans="1:15" x14ac:dyDescent="0.3">
      <c r="A53" s="65" t="s">
        <v>233</v>
      </c>
      <c r="B53" s="45"/>
      <c r="C53" s="45">
        <v>9</v>
      </c>
      <c r="D53" s="45">
        <v>1</v>
      </c>
      <c r="E53" s="45">
        <v>10</v>
      </c>
    </row>
    <row r="54" spans="1:15" x14ac:dyDescent="0.3">
      <c r="A54" s="65" t="s">
        <v>218</v>
      </c>
      <c r="B54" s="45"/>
      <c r="C54" s="45">
        <v>6</v>
      </c>
      <c r="D54" s="45"/>
      <c r="E54" s="45">
        <v>6</v>
      </c>
    </row>
    <row r="55" spans="1:15" x14ac:dyDescent="0.3">
      <c r="A55" s="65" t="s">
        <v>254</v>
      </c>
      <c r="B55" s="45"/>
      <c r="C55" s="45">
        <v>3</v>
      </c>
      <c r="D55" s="45"/>
      <c r="E55" s="45">
        <v>3</v>
      </c>
    </row>
    <row r="56" spans="1:15" x14ac:dyDescent="0.3">
      <c r="A56" s="65" t="s">
        <v>250</v>
      </c>
      <c r="B56" s="45"/>
      <c r="C56" s="45">
        <v>7</v>
      </c>
      <c r="D56" s="45">
        <v>1</v>
      </c>
      <c r="E56" s="45">
        <v>8</v>
      </c>
      <c r="J56" s="44" t="s">
        <v>194</v>
      </c>
      <c r="K56" t="s">
        <v>233</v>
      </c>
    </row>
    <row r="57" spans="1:15" x14ac:dyDescent="0.3">
      <c r="A57" s="65" t="s">
        <v>266</v>
      </c>
      <c r="B57" s="45"/>
      <c r="C57" s="45">
        <v>10</v>
      </c>
      <c r="D57" s="45">
        <v>2</v>
      </c>
      <c r="E57" s="45">
        <v>12</v>
      </c>
      <c r="J57" s="44" t="s">
        <v>191</v>
      </c>
      <c r="K57" t="s">
        <v>230</v>
      </c>
    </row>
    <row r="58" spans="1:15" x14ac:dyDescent="0.3">
      <c r="A58" s="64" t="s">
        <v>249</v>
      </c>
      <c r="B58" s="45"/>
      <c r="C58" s="45">
        <v>15</v>
      </c>
      <c r="D58" s="45">
        <v>6</v>
      </c>
      <c r="E58" s="45">
        <v>21</v>
      </c>
    </row>
    <row r="59" spans="1:15" x14ac:dyDescent="0.3">
      <c r="A59" s="65" t="s">
        <v>233</v>
      </c>
      <c r="B59" s="45"/>
      <c r="C59" s="45">
        <v>2</v>
      </c>
      <c r="D59" s="45"/>
      <c r="E59" s="45">
        <v>2</v>
      </c>
      <c r="J59" s="44" t="s">
        <v>2384</v>
      </c>
      <c r="K59" t="s">
        <v>2388</v>
      </c>
    </row>
    <row r="60" spans="1:15" x14ac:dyDescent="0.3">
      <c r="A60" s="65" t="s">
        <v>218</v>
      </c>
      <c r="B60" s="45"/>
      <c r="C60" s="45">
        <v>1</v>
      </c>
      <c r="D60" s="45"/>
      <c r="E60" s="45">
        <v>1</v>
      </c>
      <c r="J60" s="50" t="s">
        <v>2418</v>
      </c>
      <c r="K60" s="49">
        <v>123</v>
      </c>
    </row>
    <row r="61" spans="1:15" x14ac:dyDescent="0.3">
      <c r="A61" s="65" t="s">
        <v>254</v>
      </c>
      <c r="B61" s="45"/>
      <c r="C61" s="45">
        <v>5</v>
      </c>
      <c r="D61" s="45">
        <v>3</v>
      </c>
      <c r="E61" s="45">
        <v>8</v>
      </c>
      <c r="J61" s="50" t="s">
        <v>2419</v>
      </c>
      <c r="K61" s="49">
        <v>7</v>
      </c>
    </row>
    <row r="62" spans="1:15" x14ac:dyDescent="0.3">
      <c r="A62" s="65" t="s">
        <v>250</v>
      </c>
      <c r="B62" s="45"/>
      <c r="C62" s="45">
        <v>6</v>
      </c>
      <c r="D62" s="45">
        <v>1</v>
      </c>
      <c r="E62" s="45">
        <v>7</v>
      </c>
      <c r="J62" s="50" t="s">
        <v>2420</v>
      </c>
      <c r="K62" s="49">
        <v>3</v>
      </c>
    </row>
    <row r="63" spans="1:15" x14ac:dyDescent="0.3">
      <c r="A63" s="65" t="s">
        <v>266</v>
      </c>
      <c r="B63" s="45"/>
      <c r="C63" s="45">
        <v>1</v>
      </c>
      <c r="D63" s="45">
        <v>2</v>
      </c>
      <c r="E63" s="45">
        <v>3</v>
      </c>
      <c r="J63" s="50" t="s">
        <v>2421</v>
      </c>
      <c r="K63" s="49">
        <v>2</v>
      </c>
    </row>
    <row r="64" spans="1:15" x14ac:dyDescent="0.3">
      <c r="A64" s="64" t="s">
        <v>291</v>
      </c>
      <c r="B64" s="45"/>
      <c r="C64" s="45">
        <v>5</v>
      </c>
      <c r="D64" s="45">
        <v>4</v>
      </c>
      <c r="E64" s="45">
        <v>9</v>
      </c>
      <c r="J64" s="50" t="s">
        <v>2422</v>
      </c>
      <c r="K64" s="49">
        <v>1</v>
      </c>
      <c r="M64" s="66"/>
      <c r="N64" s="66"/>
    </row>
    <row r="65" spans="1:14" x14ac:dyDescent="0.3">
      <c r="A65" s="65" t="s">
        <v>233</v>
      </c>
      <c r="B65" s="45"/>
      <c r="C65" s="45">
        <v>2</v>
      </c>
      <c r="D65" s="45"/>
      <c r="E65" s="45">
        <v>2</v>
      </c>
      <c r="J65" s="50" t="s">
        <v>2423</v>
      </c>
      <c r="K65" s="49">
        <v>1</v>
      </c>
      <c r="M65" s="66"/>
      <c r="N65" s="66"/>
    </row>
    <row r="66" spans="1:14" x14ac:dyDescent="0.3">
      <c r="A66" s="65" t="s">
        <v>218</v>
      </c>
      <c r="B66" s="45"/>
      <c r="C66" s="45"/>
      <c r="D66" s="45">
        <v>3</v>
      </c>
      <c r="E66" s="45">
        <v>3</v>
      </c>
      <c r="J66" s="50" t="s">
        <v>2382</v>
      </c>
      <c r="K66" s="49">
        <v>137</v>
      </c>
      <c r="M66" s="66"/>
      <c r="N66" s="66"/>
    </row>
    <row r="67" spans="1:14" x14ac:dyDescent="0.3">
      <c r="A67" s="65" t="s">
        <v>254</v>
      </c>
      <c r="B67" s="45"/>
      <c r="C67" s="45"/>
      <c r="D67" s="45">
        <v>1</v>
      </c>
      <c r="E67" s="45">
        <v>1</v>
      </c>
      <c r="M67" s="66"/>
      <c r="N67" s="66"/>
    </row>
    <row r="68" spans="1:14" x14ac:dyDescent="0.3">
      <c r="A68" s="65" t="s">
        <v>250</v>
      </c>
      <c r="B68" s="45"/>
      <c r="C68" s="45">
        <v>3</v>
      </c>
      <c r="D68" s="45"/>
      <c r="E68" s="45">
        <v>3</v>
      </c>
      <c r="M68" s="66"/>
      <c r="N68" s="66"/>
    </row>
    <row r="69" spans="1:14" x14ac:dyDescent="0.3">
      <c r="A69" s="64" t="s">
        <v>274</v>
      </c>
      <c r="B69" s="45">
        <v>4</v>
      </c>
      <c r="C69" s="45">
        <v>101</v>
      </c>
      <c r="D69" s="45">
        <v>32</v>
      </c>
      <c r="E69" s="45">
        <v>137</v>
      </c>
      <c r="M69" s="66"/>
      <c r="N69" s="66"/>
    </row>
    <row r="70" spans="1:14" x14ac:dyDescent="0.3">
      <c r="A70" s="65" t="s">
        <v>233</v>
      </c>
      <c r="B70" s="45">
        <v>1</v>
      </c>
      <c r="C70" s="45">
        <v>21</v>
      </c>
      <c r="D70" s="45">
        <v>6</v>
      </c>
      <c r="E70" s="45">
        <v>28</v>
      </c>
      <c r="M70" s="66"/>
      <c r="N70" s="66"/>
    </row>
    <row r="71" spans="1:14" x14ac:dyDescent="0.3">
      <c r="A71" s="65" t="s">
        <v>218</v>
      </c>
      <c r="B71" s="45">
        <v>1</v>
      </c>
      <c r="C71" s="45">
        <v>17</v>
      </c>
      <c r="D71" s="45">
        <v>5</v>
      </c>
      <c r="E71" s="45">
        <v>23</v>
      </c>
      <c r="M71" s="66"/>
      <c r="N71" s="66"/>
    </row>
    <row r="72" spans="1:14" x14ac:dyDescent="0.3">
      <c r="A72" s="65" t="s">
        <v>254</v>
      </c>
      <c r="B72" s="45">
        <v>1</v>
      </c>
      <c r="C72" s="45">
        <v>18</v>
      </c>
      <c r="D72" s="45">
        <v>8</v>
      </c>
      <c r="E72" s="45">
        <v>27</v>
      </c>
      <c r="M72" s="66"/>
      <c r="N72" s="66"/>
    </row>
    <row r="73" spans="1:14" x14ac:dyDescent="0.3">
      <c r="A73" s="65" t="s">
        <v>250</v>
      </c>
      <c r="B73" s="45"/>
      <c r="C73" s="45">
        <v>29</v>
      </c>
      <c r="D73" s="45">
        <v>10</v>
      </c>
      <c r="E73" s="45">
        <v>39</v>
      </c>
      <c r="M73" s="66"/>
      <c r="N73" s="66"/>
    </row>
    <row r="74" spans="1:14" x14ac:dyDescent="0.3">
      <c r="A74" s="65" t="s">
        <v>266</v>
      </c>
      <c r="B74" s="45">
        <v>1</v>
      </c>
      <c r="C74" s="45">
        <v>16</v>
      </c>
      <c r="D74" s="45">
        <v>3</v>
      </c>
      <c r="E74" s="45">
        <v>20</v>
      </c>
      <c r="M74" s="66"/>
      <c r="N74" s="66"/>
    </row>
    <row r="75" spans="1:14" x14ac:dyDescent="0.3">
      <c r="A75" s="64" t="s">
        <v>225</v>
      </c>
      <c r="B75" s="45">
        <v>4</v>
      </c>
      <c r="C75" s="45">
        <v>128</v>
      </c>
      <c r="D75" s="45">
        <v>27</v>
      </c>
      <c r="E75" s="45">
        <v>159</v>
      </c>
      <c r="M75" s="66"/>
      <c r="N75" s="66"/>
    </row>
    <row r="76" spans="1:14" x14ac:dyDescent="0.3">
      <c r="A76" s="65" t="s">
        <v>233</v>
      </c>
      <c r="B76" s="45"/>
      <c r="C76" s="45">
        <v>20</v>
      </c>
      <c r="D76" s="45">
        <v>7</v>
      </c>
      <c r="E76" s="45">
        <v>27</v>
      </c>
      <c r="M76" s="66"/>
      <c r="N76" s="66"/>
    </row>
    <row r="77" spans="1:14" x14ac:dyDescent="0.3">
      <c r="A77" s="65" t="s">
        <v>218</v>
      </c>
      <c r="B77" s="45">
        <v>1</v>
      </c>
      <c r="C77" s="45">
        <v>37</v>
      </c>
      <c r="D77" s="45">
        <v>5</v>
      </c>
      <c r="E77" s="45">
        <v>43</v>
      </c>
      <c r="L77" s="66"/>
      <c r="M77" s="66"/>
      <c r="N77" s="66"/>
    </row>
    <row r="78" spans="1:14" x14ac:dyDescent="0.3">
      <c r="A78" s="65" t="s">
        <v>254</v>
      </c>
      <c r="B78" s="45">
        <v>1</v>
      </c>
      <c r="C78" s="45">
        <v>23</v>
      </c>
      <c r="D78" s="45">
        <v>5</v>
      </c>
      <c r="E78" s="45">
        <v>29</v>
      </c>
      <c r="L78" s="66"/>
      <c r="M78" s="66"/>
      <c r="N78" s="66"/>
    </row>
    <row r="79" spans="1:14" x14ac:dyDescent="0.3">
      <c r="A79" s="65" t="s">
        <v>250</v>
      </c>
      <c r="B79" s="45">
        <v>1</v>
      </c>
      <c r="C79" s="45">
        <v>24</v>
      </c>
      <c r="D79" s="45">
        <v>6</v>
      </c>
      <c r="E79" s="45">
        <v>31</v>
      </c>
      <c r="L79" s="66"/>
      <c r="M79" s="66"/>
      <c r="N79" s="66"/>
    </row>
    <row r="80" spans="1:14" x14ac:dyDescent="0.3">
      <c r="A80" s="65" t="s">
        <v>266</v>
      </c>
      <c r="B80" s="45">
        <v>1</v>
      </c>
      <c r="C80" s="45">
        <v>24</v>
      </c>
      <c r="D80" s="45">
        <v>4</v>
      </c>
      <c r="E80" s="45">
        <v>29</v>
      </c>
      <c r="L80" s="66"/>
      <c r="M80" s="66"/>
      <c r="N80" s="66"/>
    </row>
    <row r="81" spans="1:14" x14ac:dyDescent="0.3">
      <c r="A81" s="64" t="s">
        <v>281</v>
      </c>
      <c r="B81" s="45">
        <v>1</v>
      </c>
      <c r="C81" s="45">
        <v>51</v>
      </c>
      <c r="D81" s="45">
        <v>12</v>
      </c>
      <c r="E81" s="45">
        <v>64</v>
      </c>
      <c r="L81" s="66"/>
      <c r="M81" s="66"/>
      <c r="N81" s="66"/>
    </row>
    <row r="82" spans="1:14" x14ac:dyDescent="0.3">
      <c r="A82" s="65" t="s">
        <v>233</v>
      </c>
      <c r="B82" s="45"/>
      <c r="C82" s="45">
        <v>6</v>
      </c>
      <c r="D82" s="45">
        <v>3</v>
      </c>
      <c r="E82" s="45">
        <v>9</v>
      </c>
      <c r="L82" s="66"/>
      <c r="M82" s="66"/>
      <c r="N82" s="66"/>
    </row>
    <row r="83" spans="1:14" x14ac:dyDescent="0.3">
      <c r="A83" s="65" t="s">
        <v>218</v>
      </c>
      <c r="B83" s="45">
        <v>1</v>
      </c>
      <c r="C83" s="45">
        <v>17</v>
      </c>
      <c r="D83" s="45">
        <v>1</v>
      </c>
      <c r="E83" s="45">
        <v>19</v>
      </c>
      <c r="L83" s="66"/>
      <c r="M83" s="66"/>
      <c r="N83" s="66"/>
    </row>
    <row r="84" spans="1:14" x14ac:dyDescent="0.3">
      <c r="A84" s="65" t="s">
        <v>254</v>
      </c>
      <c r="B84" s="45"/>
      <c r="C84" s="45">
        <v>9</v>
      </c>
      <c r="D84" s="45">
        <v>2</v>
      </c>
      <c r="E84" s="45">
        <v>11</v>
      </c>
      <c r="L84" s="66"/>
      <c r="M84" s="66"/>
      <c r="N84" s="66"/>
    </row>
    <row r="85" spans="1:14" x14ac:dyDescent="0.3">
      <c r="A85" s="65" t="s">
        <v>250</v>
      </c>
      <c r="B85" s="45"/>
      <c r="C85" s="45">
        <v>8</v>
      </c>
      <c r="D85" s="45">
        <v>4</v>
      </c>
      <c r="E85" s="45">
        <v>12</v>
      </c>
      <c r="L85" s="66"/>
      <c r="M85" s="66"/>
      <c r="N85" s="66"/>
    </row>
    <row r="86" spans="1:14" x14ac:dyDescent="0.3">
      <c r="A86" s="65" t="s">
        <v>266</v>
      </c>
      <c r="B86" s="45"/>
      <c r="C86" s="45">
        <v>11</v>
      </c>
      <c r="D86" s="45">
        <v>2</v>
      </c>
      <c r="E86" s="45">
        <v>13</v>
      </c>
      <c r="L86" s="66"/>
      <c r="M86" s="66"/>
      <c r="N86" s="66"/>
    </row>
    <row r="87" spans="1:14" x14ac:dyDescent="0.3">
      <c r="A87" s="64" t="s">
        <v>312</v>
      </c>
      <c r="B87" s="45">
        <v>2</v>
      </c>
      <c r="C87" s="45">
        <v>55</v>
      </c>
      <c r="D87" s="45">
        <v>13</v>
      </c>
      <c r="E87" s="45">
        <v>70</v>
      </c>
      <c r="L87" s="66"/>
      <c r="M87" s="66"/>
      <c r="N87" s="66"/>
    </row>
    <row r="88" spans="1:14" x14ac:dyDescent="0.3">
      <c r="A88" s="65" t="s">
        <v>233</v>
      </c>
      <c r="B88" s="45"/>
      <c r="C88" s="45">
        <v>10</v>
      </c>
      <c r="D88" s="45">
        <v>4</v>
      </c>
      <c r="E88" s="45">
        <v>14</v>
      </c>
      <c r="L88" s="66"/>
      <c r="M88" s="66"/>
      <c r="N88" s="66"/>
    </row>
    <row r="89" spans="1:14" x14ac:dyDescent="0.3">
      <c r="A89" s="65" t="s">
        <v>218</v>
      </c>
      <c r="B89" s="45">
        <v>1</v>
      </c>
      <c r="C89" s="45">
        <v>5</v>
      </c>
      <c r="D89" s="45">
        <v>1</v>
      </c>
      <c r="E89" s="45">
        <v>7</v>
      </c>
      <c r="L89" s="66"/>
      <c r="M89" s="66"/>
      <c r="N89" s="66"/>
    </row>
    <row r="90" spans="1:14" x14ac:dyDescent="0.3">
      <c r="A90" s="65" t="s">
        <v>254</v>
      </c>
      <c r="B90" s="45"/>
      <c r="C90" s="45">
        <v>9</v>
      </c>
      <c r="D90" s="45">
        <v>3</v>
      </c>
      <c r="E90" s="45">
        <v>12</v>
      </c>
    </row>
    <row r="91" spans="1:14" x14ac:dyDescent="0.3">
      <c r="A91" s="65" t="s">
        <v>250</v>
      </c>
      <c r="B91" s="45">
        <v>1</v>
      </c>
      <c r="C91" s="45">
        <v>18</v>
      </c>
      <c r="D91" s="45">
        <v>1</v>
      </c>
      <c r="E91" s="45">
        <v>20</v>
      </c>
    </row>
    <row r="92" spans="1:14" x14ac:dyDescent="0.3">
      <c r="A92" s="65" t="s">
        <v>266</v>
      </c>
      <c r="B92" s="45"/>
      <c r="C92" s="45">
        <v>13</v>
      </c>
      <c r="D92" s="45">
        <v>4</v>
      </c>
      <c r="E92" s="45">
        <v>17</v>
      </c>
    </row>
    <row r="93" spans="1:14" x14ac:dyDescent="0.3">
      <c r="A93" s="64" t="s">
        <v>258</v>
      </c>
      <c r="B93" s="45">
        <v>1</v>
      </c>
      <c r="C93" s="45">
        <v>73</v>
      </c>
      <c r="D93" s="45">
        <v>13</v>
      </c>
      <c r="E93" s="45">
        <v>87</v>
      </c>
    </row>
    <row r="94" spans="1:14" x14ac:dyDescent="0.3">
      <c r="A94" s="65" t="s">
        <v>233</v>
      </c>
      <c r="B94" s="45"/>
      <c r="C94" s="45">
        <v>14</v>
      </c>
      <c r="D94" s="45">
        <v>3</v>
      </c>
      <c r="E94" s="45">
        <v>17</v>
      </c>
    </row>
    <row r="95" spans="1:14" x14ac:dyDescent="0.3">
      <c r="A95" s="65" t="s">
        <v>218</v>
      </c>
      <c r="B95" s="45"/>
      <c r="C95" s="45">
        <v>18</v>
      </c>
      <c r="D95" s="45">
        <v>5</v>
      </c>
      <c r="E95" s="45">
        <v>23</v>
      </c>
    </row>
    <row r="96" spans="1:14" x14ac:dyDescent="0.3">
      <c r="A96" s="65" t="s">
        <v>254</v>
      </c>
      <c r="B96" s="45"/>
      <c r="C96" s="45">
        <v>15</v>
      </c>
      <c r="D96" s="45">
        <v>1</v>
      </c>
      <c r="E96" s="45">
        <v>16</v>
      </c>
    </row>
    <row r="97" spans="1:5" x14ac:dyDescent="0.3">
      <c r="A97" s="65" t="s">
        <v>250</v>
      </c>
      <c r="B97" s="45"/>
      <c r="C97" s="45">
        <v>11</v>
      </c>
      <c r="D97" s="45">
        <v>2</v>
      </c>
      <c r="E97" s="45">
        <v>13</v>
      </c>
    </row>
    <row r="98" spans="1:5" x14ac:dyDescent="0.3">
      <c r="A98" s="65" t="s">
        <v>266</v>
      </c>
      <c r="B98" s="45">
        <v>1</v>
      </c>
      <c r="C98" s="45">
        <v>15</v>
      </c>
      <c r="D98" s="45">
        <v>2</v>
      </c>
      <c r="E98" s="45">
        <v>18</v>
      </c>
    </row>
    <row r="99" spans="1:5" x14ac:dyDescent="0.3">
      <c r="A99" s="64" t="s">
        <v>270</v>
      </c>
      <c r="B99" s="45">
        <v>4</v>
      </c>
      <c r="C99" s="45">
        <v>56</v>
      </c>
      <c r="D99" s="45">
        <v>15</v>
      </c>
      <c r="E99" s="45">
        <v>75</v>
      </c>
    </row>
    <row r="100" spans="1:5" x14ac:dyDescent="0.3">
      <c r="A100" s="65" t="s">
        <v>233</v>
      </c>
      <c r="B100" s="45"/>
      <c r="C100" s="45">
        <v>7</v>
      </c>
      <c r="D100" s="45">
        <v>1</v>
      </c>
      <c r="E100" s="45">
        <v>8</v>
      </c>
    </row>
    <row r="101" spans="1:5" x14ac:dyDescent="0.3">
      <c r="A101" s="65" t="s">
        <v>218</v>
      </c>
      <c r="B101" s="45"/>
      <c r="C101" s="45">
        <v>14</v>
      </c>
      <c r="D101" s="45">
        <v>3</v>
      </c>
      <c r="E101" s="45">
        <v>17</v>
      </c>
    </row>
    <row r="102" spans="1:5" x14ac:dyDescent="0.3">
      <c r="A102" s="65" t="s">
        <v>254</v>
      </c>
      <c r="B102" s="45">
        <v>1</v>
      </c>
      <c r="C102" s="45">
        <v>11</v>
      </c>
      <c r="D102" s="45">
        <v>5</v>
      </c>
      <c r="E102" s="45">
        <v>17</v>
      </c>
    </row>
    <row r="103" spans="1:5" x14ac:dyDescent="0.3">
      <c r="A103" s="65" t="s">
        <v>250</v>
      </c>
      <c r="B103" s="45">
        <v>1</v>
      </c>
      <c r="C103" s="45">
        <v>9</v>
      </c>
      <c r="D103" s="45">
        <v>4</v>
      </c>
      <c r="E103" s="45">
        <v>14</v>
      </c>
    </row>
    <row r="104" spans="1:5" x14ac:dyDescent="0.3">
      <c r="A104" s="65" t="s">
        <v>266</v>
      </c>
      <c r="B104" s="45">
        <v>2</v>
      </c>
      <c r="C104" s="45">
        <v>15</v>
      </c>
      <c r="D104" s="45">
        <v>2</v>
      </c>
      <c r="E104" s="45">
        <v>19</v>
      </c>
    </row>
    <row r="105" spans="1:5" x14ac:dyDescent="0.3">
      <c r="A105" s="64" t="s">
        <v>331</v>
      </c>
      <c r="B105" s="45">
        <v>1</v>
      </c>
      <c r="C105" s="45">
        <v>60</v>
      </c>
      <c r="D105" s="45">
        <v>14</v>
      </c>
      <c r="E105" s="45">
        <v>75</v>
      </c>
    </row>
    <row r="106" spans="1:5" x14ac:dyDescent="0.3">
      <c r="A106" s="65" t="s">
        <v>233</v>
      </c>
      <c r="B106" s="45"/>
      <c r="C106" s="45">
        <v>9</v>
      </c>
      <c r="D106" s="45">
        <v>3</v>
      </c>
      <c r="E106" s="45">
        <v>12</v>
      </c>
    </row>
    <row r="107" spans="1:5" x14ac:dyDescent="0.3">
      <c r="A107" s="65" t="s">
        <v>218</v>
      </c>
      <c r="B107" s="45">
        <v>1</v>
      </c>
      <c r="C107" s="45">
        <v>13</v>
      </c>
      <c r="D107" s="45">
        <v>1</v>
      </c>
      <c r="E107" s="45">
        <v>15</v>
      </c>
    </row>
    <row r="108" spans="1:5" x14ac:dyDescent="0.3">
      <c r="A108" s="65" t="s">
        <v>254</v>
      </c>
      <c r="B108" s="45"/>
      <c r="C108" s="45">
        <v>12</v>
      </c>
      <c r="D108" s="45">
        <v>2</v>
      </c>
      <c r="E108" s="45">
        <v>14</v>
      </c>
    </row>
    <row r="109" spans="1:5" x14ac:dyDescent="0.3">
      <c r="A109" s="65" t="s">
        <v>250</v>
      </c>
      <c r="B109" s="45"/>
      <c r="C109" s="45">
        <v>10</v>
      </c>
      <c r="D109" s="45">
        <v>4</v>
      </c>
      <c r="E109" s="45">
        <v>14</v>
      </c>
    </row>
    <row r="110" spans="1:5" x14ac:dyDescent="0.3">
      <c r="A110" s="65" t="s">
        <v>266</v>
      </c>
      <c r="B110" s="45"/>
      <c r="C110" s="45">
        <v>16</v>
      </c>
      <c r="D110" s="45">
        <v>4</v>
      </c>
      <c r="E110" s="45">
        <v>20</v>
      </c>
    </row>
    <row r="111" spans="1:5" x14ac:dyDescent="0.3">
      <c r="A111" s="64" t="s">
        <v>2382</v>
      </c>
      <c r="B111" s="45">
        <v>27</v>
      </c>
      <c r="C111" s="45">
        <v>805</v>
      </c>
      <c r="D111" s="45">
        <v>207</v>
      </c>
      <c r="E111" s="45">
        <v>1039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04D0-7BED-2C44-832D-C4EF2746C9E9}">
  <sheetPr>
    <tabColor theme="4" tint="-0.249977111117893"/>
  </sheetPr>
  <dimension ref="A1:Z1040"/>
  <sheetViews>
    <sheetView topLeftCell="A2" workbookViewId="0">
      <selection activeCell="F1017" sqref="F1017"/>
    </sheetView>
  </sheetViews>
  <sheetFormatPr defaultColWidth="11.5546875" defaultRowHeight="14.4" x14ac:dyDescent="0.3"/>
  <cols>
    <col min="20" max="20" width="18.5546875" bestFit="1" customWidth="1"/>
  </cols>
  <sheetData>
    <row r="1" spans="1:26" x14ac:dyDescent="0.3">
      <c r="A1" s="39" t="s">
        <v>185</v>
      </c>
      <c r="B1" s="39" t="s">
        <v>186</v>
      </c>
      <c r="C1" s="39" t="s">
        <v>187</v>
      </c>
      <c r="D1" s="39" t="s">
        <v>188</v>
      </c>
      <c r="E1" s="39" t="s">
        <v>189</v>
      </c>
      <c r="F1" s="39" t="s">
        <v>190</v>
      </c>
      <c r="G1" s="39" t="s">
        <v>191</v>
      </c>
      <c r="H1" s="39" t="s">
        <v>192</v>
      </c>
      <c r="I1" s="39" t="s">
        <v>193</v>
      </c>
      <c r="J1" s="39" t="s">
        <v>194</v>
      </c>
      <c r="K1" s="39" t="s">
        <v>195</v>
      </c>
      <c r="L1" s="39" t="s">
        <v>196</v>
      </c>
      <c r="M1" s="39" t="s">
        <v>197</v>
      </c>
      <c r="N1" s="39" t="s">
        <v>198</v>
      </c>
      <c r="O1" s="39" t="s">
        <v>199</v>
      </c>
      <c r="P1" s="39" t="s">
        <v>200</v>
      </c>
      <c r="Q1" s="39" t="s">
        <v>201</v>
      </c>
      <c r="R1" s="39" t="s">
        <v>2352</v>
      </c>
      <c r="S1" s="39" t="s">
        <v>210</v>
      </c>
      <c r="T1" s="39" t="s">
        <v>203</v>
      </c>
      <c r="U1" s="39" t="s">
        <v>204</v>
      </c>
      <c r="V1" s="39" t="s">
        <v>205</v>
      </c>
      <c r="W1" s="39" t="s">
        <v>206</v>
      </c>
      <c r="X1" s="39" t="s">
        <v>207</v>
      </c>
      <c r="Y1" s="39" t="s">
        <v>208</v>
      </c>
      <c r="Z1" s="39" t="s">
        <v>209</v>
      </c>
    </row>
    <row r="2" spans="1:26" x14ac:dyDescent="0.3">
      <c r="A2" s="51" t="s">
        <v>211</v>
      </c>
      <c r="B2" s="52">
        <v>41314</v>
      </c>
      <c r="C2" s="53">
        <v>2013</v>
      </c>
      <c r="D2" s="51" t="s">
        <v>212</v>
      </c>
      <c r="E2" s="51" t="s">
        <v>213</v>
      </c>
      <c r="F2" s="51" t="s">
        <v>214</v>
      </c>
      <c r="G2" s="51" t="s">
        <v>215</v>
      </c>
      <c r="H2" s="51" t="s">
        <v>216</v>
      </c>
      <c r="I2" s="51" t="s">
        <v>217</v>
      </c>
      <c r="J2" s="51" t="s">
        <v>218</v>
      </c>
      <c r="K2" s="51" t="s">
        <v>219</v>
      </c>
      <c r="L2" s="51" t="s">
        <v>220</v>
      </c>
      <c r="M2" s="51" t="s">
        <v>221</v>
      </c>
      <c r="N2" s="52">
        <v>41322</v>
      </c>
      <c r="O2" s="54">
        <v>3.8720000000000003</v>
      </c>
      <c r="P2" s="54">
        <v>6.1380000000000008</v>
      </c>
      <c r="Q2" s="55">
        <v>0.58522727272727282</v>
      </c>
      <c r="R2" s="55">
        <v>0.08</v>
      </c>
      <c r="S2" s="56">
        <f t="shared" ref="S2:S65" si="0">R2*P2</f>
        <v>0.49104000000000009</v>
      </c>
      <c r="T2" s="57">
        <v>6.6290400000000016</v>
      </c>
      <c r="U2" s="51">
        <v>31</v>
      </c>
      <c r="V2" s="58">
        <v>205.50024000000005</v>
      </c>
      <c r="W2" s="55">
        <v>0.04</v>
      </c>
      <c r="X2" s="59">
        <v>8.2200096000000027</v>
      </c>
      <c r="Y2" s="54">
        <v>3.04</v>
      </c>
      <c r="Z2" s="54">
        <v>200.32023040000004</v>
      </c>
    </row>
    <row r="3" spans="1:26" x14ac:dyDescent="0.3">
      <c r="A3" s="51" t="s">
        <v>222</v>
      </c>
      <c r="B3" s="52">
        <v>41314</v>
      </c>
      <c r="C3" s="53">
        <v>2013</v>
      </c>
      <c r="D3" s="51" t="s">
        <v>223</v>
      </c>
      <c r="E3" s="51" t="s">
        <v>224</v>
      </c>
      <c r="F3" s="51" t="s">
        <v>214</v>
      </c>
      <c r="G3" s="51" t="s">
        <v>215</v>
      </c>
      <c r="H3" s="51" t="s">
        <v>216</v>
      </c>
      <c r="I3" s="51" t="s">
        <v>225</v>
      </c>
      <c r="J3" s="51" t="s">
        <v>218</v>
      </c>
      <c r="K3" s="51" t="s">
        <v>219</v>
      </c>
      <c r="L3" s="51" t="s">
        <v>226</v>
      </c>
      <c r="M3" s="51" t="s">
        <v>221</v>
      </c>
      <c r="N3" s="52">
        <v>41322</v>
      </c>
      <c r="O3" s="54">
        <v>2.6290000000000004</v>
      </c>
      <c r="P3" s="54">
        <v>4.6859999999999999</v>
      </c>
      <c r="Q3" s="55">
        <v>0.78242677824267748</v>
      </c>
      <c r="R3" s="55">
        <v>0.08</v>
      </c>
      <c r="S3" s="56">
        <f t="shared" si="0"/>
        <v>0.37487999999999999</v>
      </c>
      <c r="T3" s="57">
        <v>5.06088</v>
      </c>
      <c r="U3" s="51">
        <v>31</v>
      </c>
      <c r="V3" s="58">
        <v>156.88728</v>
      </c>
      <c r="W3" s="55">
        <v>0.04</v>
      </c>
      <c r="X3" s="59">
        <v>6.2754912000000003</v>
      </c>
      <c r="Y3" s="54">
        <v>1.25</v>
      </c>
      <c r="Z3" s="54">
        <v>151.8617888</v>
      </c>
    </row>
    <row r="4" spans="1:26" x14ac:dyDescent="0.3">
      <c r="A4" s="51" t="s">
        <v>227</v>
      </c>
      <c r="B4" s="52">
        <v>41315</v>
      </c>
      <c r="C4" s="53">
        <v>2013</v>
      </c>
      <c r="D4" s="51" t="s">
        <v>228</v>
      </c>
      <c r="E4" s="51" t="s">
        <v>229</v>
      </c>
      <c r="F4" s="51" t="s">
        <v>230</v>
      </c>
      <c r="G4" s="51" t="s">
        <v>230</v>
      </c>
      <c r="H4" s="51" t="s">
        <v>231</v>
      </c>
      <c r="I4" s="51" t="s">
        <v>232</v>
      </c>
      <c r="J4" s="51" t="s">
        <v>233</v>
      </c>
      <c r="K4" s="51" t="s">
        <v>219</v>
      </c>
      <c r="L4" s="51" t="s">
        <v>226</v>
      </c>
      <c r="M4" s="51" t="s">
        <v>234</v>
      </c>
      <c r="N4" s="52">
        <v>41324</v>
      </c>
      <c r="O4" s="54">
        <v>2.6510000000000002</v>
      </c>
      <c r="P4" s="54">
        <v>4.0810000000000004</v>
      </c>
      <c r="Q4" s="55">
        <v>0.53941908713692943</v>
      </c>
      <c r="R4" s="55">
        <v>0.08</v>
      </c>
      <c r="S4" s="56">
        <f t="shared" si="0"/>
        <v>0.32648000000000005</v>
      </c>
      <c r="T4" s="57">
        <v>4.4074800000000005</v>
      </c>
      <c r="U4" s="51">
        <v>44</v>
      </c>
      <c r="V4" s="58">
        <v>193.92912000000001</v>
      </c>
      <c r="W4" s="55">
        <v>0.08</v>
      </c>
      <c r="X4" s="59">
        <v>15.514329600000002</v>
      </c>
      <c r="Y4" s="54">
        <v>1.98</v>
      </c>
      <c r="Z4" s="54">
        <v>180.39479040000001</v>
      </c>
    </row>
    <row r="5" spans="1:26" x14ac:dyDescent="0.3">
      <c r="A5" s="51" t="s">
        <v>235</v>
      </c>
      <c r="B5" s="52">
        <v>41316</v>
      </c>
      <c r="C5" s="53">
        <v>2013</v>
      </c>
      <c r="D5" s="51" t="s">
        <v>236</v>
      </c>
      <c r="E5" s="51" t="s">
        <v>237</v>
      </c>
      <c r="F5" s="51" t="s">
        <v>214</v>
      </c>
      <c r="G5" s="51" t="s">
        <v>215</v>
      </c>
      <c r="H5" s="51" t="s">
        <v>216</v>
      </c>
      <c r="I5" s="51" t="s">
        <v>217</v>
      </c>
      <c r="J5" s="51" t="s">
        <v>218</v>
      </c>
      <c r="K5" s="51" t="s">
        <v>238</v>
      </c>
      <c r="L5" s="51" t="s">
        <v>239</v>
      </c>
      <c r="M5" s="51" t="s">
        <v>240</v>
      </c>
      <c r="N5" s="52">
        <v>41325</v>
      </c>
      <c r="O5" s="54">
        <v>82.5</v>
      </c>
      <c r="P5" s="54">
        <v>133.06700000000001</v>
      </c>
      <c r="Q5" s="55">
        <v>0.61293333333333344</v>
      </c>
      <c r="R5" s="55">
        <v>0.08</v>
      </c>
      <c r="S5" s="56">
        <f t="shared" si="0"/>
        <v>10.64536</v>
      </c>
      <c r="T5" s="57">
        <v>143.71236000000002</v>
      </c>
      <c r="U5" s="51">
        <v>8</v>
      </c>
      <c r="V5" s="58">
        <v>1149.6988800000001</v>
      </c>
      <c r="W5" s="55">
        <v>0.09</v>
      </c>
      <c r="X5" s="59">
        <v>103.47289920000001</v>
      </c>
      <c r="Y5" s="54">
        <v>26.35</v>
      </c>
      <c r="Z5" s="54">
        <v>1072.5759808</v>
      </c>
    </row>
    <row r="6" spans="1:26" x14ac:dyDescent="0.3">
      <c r="A6" s="51" t="s">
        <v>241</v>
      </c>
      <c r="B6" s="52">
        <v>41317</v>
      </c>
      <c r="C6" s="53">
        <v>2013</v>
      </c>
      <c r="D6" s="51" t="s">
        <v>242</v>
      </c>
      <c r="E6" s="51" t="s">
        <v>243</v>
      </c>
      <c r="F6" s="51" t="s">
        <v>230</v>
      </c>
      <c r="G6" s="51" t="s">
        <v>230</v>
      </c>
      <c r="H6" s="51" t="s">
        <v>244</v>
      </c>
      <c r="I6" s="51" t="s">
        <v>245</v>
      </c>
      <c r="J6" s="51" t="s">
        <v>233</v>
      </c>
      <c r="K6" s="51" t="s">
        <v>219</v>
      </c>
      <c r="L6" s="51" t="s">
        <v>226</v>
      </c>
      <c r="M6" s="51" t="s">
        <v>221</v>
      </c>
      <c r="N6" s="52">
        <v>41325</v>
      </c>
      <c r="O6" s="54">
        <v>0.9900000000000001</v>
      </c>
      <c r="P6" s="54">
        <v>2.3100000000000005</v>
      </c>
      <c r="Q6" s="55">
        <v>1.3333333333333335</v>
      </c>
      <c r="R6" s="55">
        <v>0.08</v>
      </c>
      <c r="S6" s="56">
        <f t="shared" si="0"/>
        <v>0.18480000000000005</v>
      </c>
      <c r="T6" s="57">
        <v>2.4948000000000006</v>
      </c>
      <c r="U6" s="51">
        <v>19</v>
      </c>
      <c r="V6" s="58">
        <v>47.40120000000001</v>
      </c>
      <c r="W6" s="55">
        <v>0.04</v>
      </c>
      <c r="X6" s="59">
        <v>1.8960480000000004</v>
      </c>
      <c r="Y6" s="54">
        <v>0.75</v>
      </c>
      <c r="Z6" s="54">
        <v>46.25515200000001</v>
      </c>
    </row>
    <row r="7" spans="1:26" x14ac:dyDescent="0.3">
      <c r="A7" s="51" t="s">
        <v>246</v>
      </c>
      <c r="B7" s="52">
        <v>41318</v>
      </c>
      <c r="C7" s="53">
        <v>2013</v>
      </c>
      <c r="D7" s="51" t="s">
        <v>247</v>
      </c>
      <c r="E7" s="51" t="s">
        <v>248</v>
      </c>
      <c r="F7" s="51" t="s">
        <v>230</v>
      </c>
      <c r="G7" s="51" t="s">
        <v>230</v>
      </c>
      <c r="H7" s="51" t="s">
        <v>216</v>
      </c>
      <c r="I7" s="51" t="s">
        <v>249</v>
      </c>
      <c r="J7" s="51" t="s">
        <v>250</v>
      </c>
      <c r="K7" s="51" t="s">
        <v>219</v>
      </c>
      <c r="L7" s="51" t="s">
        <v>220</v>
      </c>
      <c r="M7" s="51" t="s">
        <v>221</v>
      </c>
      <c r="N7" s="52">
        <v>41326</v>
      </c>
      <c r="O7" s="54">
        <v>1.3089999999999999</v>
      </c>
      <c r="P7" s="54">
        <v>2.1779999999999999</v>
      </c>
      <c r="Q7" s="55">
        <v>0.66386554621848737</v>
      </c>
      <c r="R7" s="55">
        <v>0.08</v>
      </c>
      <c r="S7" s="56">
        <f t="shared" si="0"/>
        <v>0.17424000000000001</v>
      </c>
      <c r="T7" s="57">
        <v>2.3522400000000001</v>
      </c>
      <c r="U7" s="51">
        <v>5</v>
      </c>
      <c r="V7" s="58">
        <v>11.761200000000001</v>
      </c>
      <c r="W7" s="55">
        <v>6.0000000000000005E-2</v>
      </c>
      <c r="X7" s="59">
        <v>0.70567200000000008</v>
      </c>
      <c r="Y7" s="54">
        <v>4.8199999999999994</v>
      </c>
      <c r="Z7" s="54">
        <v>15.875527999999999</v>
      </c>
    </row>
    <row r="8" spans="1:26" x14ac:dyDescent="0.3">
      <c r="A8" s="51" t="s">
        <v>251</v>
      </c>
      <c r="B8" s="52">
        <v>41320</v>
      </c>
      <c r="C8" s="53">
        <v>2013</v>
      </c>
      <c r="D8" s="51" t="s">
        <v>252</v>
      </c>
      <c r="E8" s="51" t="s">
        <v>253</v>
      </c>
      <c r="F8" s="51" t="s">
        <v>214</v>
      </c>
      <c r="G8" s="51" t="s">
        <v>215</v>
      </c>
      <c r="H8" s="51" t="s">
        <v>216</v>
      </c>
      <c r="I8" s="51" t="s">
        <v>217</v>
      </c>
      <c r="J8" s="51" t="s">
        <v>254</v>
      </c>
      <c r="K8" s="51" t="s">
        <v>219</v>
      </c>
      <c r="L8" s="51" t="s">
        <v>226</v>
      </c>
      <c r="M8" s="51" t="s">
        <v>221</v>
      </c>
      <c r="N8" s="52">
        <v>41332</v>
      </c>
      <c r="O8" s="54">
        <v>1.1990000000000003</v>
      </c>
      <c r="P8" s="54">
        <v>2.8600000000000003</v>
      </c>
      <c r="Q8" s="55">
        <v>1.3853211009174309</v>
      </c>
      <c r="R8" s="55">
        <v>0.08</v>
      </c>
      <c r="S8" s="56">
        <f t="shared" si="0"/>
        <v>0.22880000000000003</v>
      </c>
      <c r="T8" s="57">
        <v>3.0888000000000004</v>
      </c>
      <c r="U8" s="51">
        <v>49</v>
      </c>
      <c r="V8" s="58">
        <v>151.35120000000003</v>
      </c>
      <c r="W8" s="55">
        <v>0.11</v>
      </c>
      <c r="X8" s="59">
        <v>16.648632000000003</v>
      </c>
      <c r="Y8" s="54">
        <v>2.4499999999999997</v>
      </c>
      <c r="Z8" s="54">
        <v>137.15256800000003</v>
      </c>
    </row>
    <row r="9" spans="1:26" x14ac:dyDescent="0.3">
      <c r="A9" s="51" t="s">
        <v>255</v>
      </c>
      <c r="B9" s="52">
        <v>41321</v>
      </c>
      <c r="C9" s="53">
        <v>2013</v>
      </c>
      <c r="D9" s="51" t="s">
        <v>256</v>
      </c>
      <c r="E9" s="51" t="s">
        <v>257</v>
      </c>
      <c r="F9" s="51" t="s">
        <v>230</v>
      </c>
      <c r="G9" s="51" t="s">
        <v>230</v>
      </c>
      <c r="H9" s="51" t="s">
        <v>231</v>
      </c>
      <c r="I9" s="51" t="s">
        <v>258</v>
      </c>
      <c r="J9" s="51" t="s">
        <v>233</v>
      </c>
      <c r="K9" s="51" t="s">
        <v>219</v>
      </c>
      <c r="L9" s="51" t="s">
        <v>220</v>
      </c>
      <c r="M9" s="51" t="s">
        <v>221</v>
      </c>
      <c r="N9" s="52">
        <v>41330</v>
      </c>
      <c r="O9" s="54">
        <v>109.32900000000001</v>
      </c>
      <c r="P9" s="54">
        <v>179.22300000000001</v>
      </c>
      <c r="Q9" s="55">
        <v>0.63929972834289162</v>
      </c>
      <c r="R9" s="55">
        <v>0.08</v>
      </c>
      <c r="S9" s="56">
        <f t="shared" si="0"/>
        <v>14.337840000000002</v>
      </c>
      <c r="T9" s="57">
        <v>193.56084000000001</v>
      </c>
      <c r="U9" s="51">
        <v>34</v>
      </c>
      <c r="V9" s="58">
        <v>6581.0685600000006</v>
      </c>
      <c r="W9" s="55">
        <v>9.9999999999999992E-2</v>
      </c>
      <c r="X9" s="59">
        <v>658.10685599999999</v>
      </c>
      <c r="Y9" s="54">
        <v>20.04</v>
      </c>
      <c r="Z9" s="54">
        <v>5943.0017040000002</v>
      </c>
    </row>
    <row r="10" spans="1:26" x14ac:dyDescent="0.3">
      <c r="A10" s="51" t="s">
        <v>259</v>
      </c>
      <c r="B10" s="52">
        <v>41323</v>
      </c>
      <c r="C10" s="53">
        <v>2013</v>
      </c>
      <c r="D10" s="51" t="s">
        <v>260</v>
      </c>
      <c r="E10" s="51" t="s">
        <v>261</v>
      </c>
      <c r="F10" s="51" t="s">
        <v>230</v>
      </c>
      <c r="G10" s="51" t="s">
        <v>230</v>
      </c>
      <c r="H10" s="51" t="s">
        <v>244</v>
      </c>
      <c r="I10" s="51" t="s">
        <v>258</v>
      </c>
      <c r="J10" s="51" t="s">
        <v>233</v>
      </c>
      <c r="K10" s="51" t="s">
        <v>219</v>
      </c>
      <c r="L10" s="51" t="s">
        <v>226</v>
      </c>
      <c r="M10" s="51" t="s">
        <v>221</v>
      </c>
      <c r="N10" s="52">
        <v>41332</v>
      </c>
      <c r="O10" s="54">
        <v>1.1990000000000003</v>
      </c>
      <c r="P10" s="54">
        <v>1.8480000000000001</v>
      </c>
      <c r="Q10" s="55">
        <v>0.54128440366972452</v>
      </c>
      <c r="R10" s="55">
        <v>0.08</v>
      </c>
      <c r="S10" s="56">
        <f t="shared" si="0"/>
        <v>0.14784</v>
      </c>
      <c r="T10" s="57">
        <v>1.9958400000000003</v>
      </c>
      <c r="U10" s="51">
        <v>35</v>
      </c>
      <c r="V10" s="58">
        <v>69.854400000000012</v>
      </c>
      <c r="W10" s="55">
        <v>0.05</v>
      </c>
      <c r="X10" s="59">
        <v>3.4927200000000007</v>
      </c>
      <c r="Y10" s="54">
        <v>1.05</v>
      </c>
      <c r="Z10" s="54">
        <v>67.411680000000004</v>
      </c>
    </row>
    <row r="11" spans="1:26" x14ac:dyDescent="0.3">
      <c r="A11" s="51" t="s">
        <v>262</v>
      </c>
      <c r="B11" s="52">
        <v>41325</v>
      </c>
      <c r="C11" s="53">
        <v>2013</v>
      </c>
      <c r="D11" s="51" t="s">
        <v>263</v>
      </c>
      <c r="E11" s="51" t="s">
        <v>264</v>
      </c>
      <c r="F11" s="51" t="s">
        <v>230</v>
      </c>
      <c r="G11" s="51" t="s">
        <v>230</v>
      </c>
      <c r="H11" s="51" t="s">
        <v>265</v>
      </c>
      <c r="I11" s="51" t="s">
        <v>232</v>
      </c>
      <c r="J11" s="51" t="s">
        <v>266</v>
      </c>
      <c r="K11" s="51" t="s">
        <v>219</v>
      </c>
      <c r="L11" s="51" t="s">
        <v>220</v>
      </c>
      <c r="M11" s="51" t="s">
        <v>221</v>
      </c>
      <c r="N11" s="52">
        <v>41333</v>
      </c>
      <c r="O11" s="54">
        <v>59.719000000000001</v>
      </c>
      <c r="P11" s="54">
        <v>99.528000000000006</v>
      </c>
      <c r="Q11" s="55">
        <v>0.66660526800515751</v>
      </c>
      <c r="R11" s="55">
        <v>0.08</v>
      </c>
      <c r="S11" s="56">
        <f t="shared" si="0"/>
        <v>7.9622400000000004</v>
      </c>
      <c r="T11" s="57">
        <v>107.49024000000001</v>
      </c>
      <c r="U11" s="51">
        <v>10</v>
      </c>
      <c r="V11" s="58">
        <v>1074.9024000000002</v>
      </c>
      <c r="W11" s="55">
        <v>0.08</v>
      </c>
      <c r="X11" s="59">
        <v>85.992192000000017</v>
      </c>
      <c r="Y11" s="54">
        <v>20.04</v>
      </c>
      <c r="Z11" s="54">
        <v>1008.9502080000001</v>
      </c>
    </row>
    <row r="12" spans="1:26" x14ac:dyDescent="0.3">
      <c r="A12" s="51" t="s">
        <v>267</v>
      </c>
      <c r="B12" s="52">
        <v>41326</v>
      </c>
      <c r="C12" s="53">
        <v>2013</v>
      </c>
      <c r="D12" s="51" t="s">
        <v>268</v>
      </c>
      <c r="E12" s="51" t="s">
        <v>269</v>
      </c>
      <c r="F12" s="51" t="s">
        <v>230</v>
      </c>
      <c r="G12" s="51" t="s">
        <v>230</v>
      </c>
      <c r="H12" s="51" t="s">
        <v>231</v>
      </c>
      <c r="I12" s="51" t="s">
        <v>270</v>
      </c>
      <c r="J12" s="51" t="s">
        <v>266</v>
      </c>
      <c r="K12" s="51" t="s">
        <v>219</v>
      </c>
      <c r="L12" s="51" t="s">
        <v>220</v>
      </c>
      <c r="M12" s="51" t="s">
        <v>221</v>
      </c>
      <c r="N12" s="52">
        <v>41333</v>
      </c>
      <c r="O12" s="54">
        <v>5.8630000000000004</v>
      </c>
      <c r="P12" s="54">
        <v>9.4600000000000009</v>
      </c>
      <c r="Q12" s="55">
        <v>0.61350844277673544</v>
      </c>
      <c r="R12" s="55">
        <v>0.08</v>
      </c>
      <c r="S12" s="56">
        <f t="shared" si="0"/>
        <v>0.75680000000000014</v>
      </c>
      <c r="T12" s="57">
        <v>10.216800000000001</v>
      </c>
      <c r="U12" s="51">
        <v>50</v>
      </c>
      <c r="V12" s="58">
        <v>510.84000000000003</v>
      </c>
      <c r="W12" s="55">
        <v>0.01</v>
      </c>
      <c r="X12" s="59">
        <v>5.1084000000000005</v>
      </c>
      <c r="Y12" s="54">
        <v>6.24</v>
      </c>
      <c r="Z12" s="54">
        <v>511.97160000000002</v>
      </c>
    </row>
    <row r="13" spans="1:26" x14ac:dyDescent="0.3">
      <c r="A13" s="51" t="s">
        <v>271</v>
      </c>
      <c r="B13" s="52">
        <v>41327</v>
      </c>
      <c r="C13" s="53">
        <v>2013</v>
      </c>
      <c r="D13" s="51" t="s">
        <v>272</v>
      </c>
      <c r="E13" s="51" t="s">
        <v>273</v>
      </c>
      <c r="F13" s="51" t="s">
        <v>230</v>
      </c>
      <c r="G13" s="51" t="s">
        <v>230</v>
      </c>
      <c r="H13" s="51" t="s">
        <v>231</v>
      </c>
      <c r="I13" s="51" t="s">
        <v>274</v>
      </c>
      <c r="J13" s="51" t="s">
        <v>250</v>
      </c>
      <c r="K13" s="51" t="s">
        <v>219</v>
      </c>
      <c r="L13" s="51" t="s">
        <v>226</v>
      </c>
      <c r="M13" s="51" t="s">
        <v>221</v>
      </c>
      <c r="N13" s="52">
        <v>41335</v>
      </c>
      <c r="O13" s="54">
        <v>0.95700000000000007</v>
      </c>
      <c r="P13" s="54">
        <v>1.9910000000000003</v>
      </c>
      <c r="Q13" s="55">
        <v>1.0804597701149428</v>
      </c>
      <c r="R13" s="55">
        <v>0.08</v>
      </c>
      <c r="S13" s="56">
        <f t="shared" si="0"/>
        <v>0.15928000000000003</v>
      </c>
      <c r="T13" s="57">
        <v>2.1502800000000004</v>
      </c>
      <c r="U13" s="51">
        <v>43</v>
      </c>
      <c r="V13" s="58">
        <v>92.462040000000016</v>
      </c>
      <c r="W13" s="55">
        <v>0.04</v>
      </c>
      <c r="X13" s="59">
        <v>3.6984816000000009</v>
      </c>
      <c r="Y13" s="54">
        <v>0.8</v>
      </c>
      <c r="Z13" s="54">
        <v>89.563558400000019</v>
      </c>
    </row>
    <row r="14" spans="1:26" x14ac:dyDescent="0.3">
      <c r="A14" s="51" t="s">
        <v>275</v>
      </c>
      <c r="B14" s="52">
        <v>41328</v>
      </c>
      <c r="C14" s="53">
        <v>2013</v>
      </c>
      <c r="D14" s="51" t="s">
        <v>276</v>
      </c>
      <c r="E14" s="51" t="s">
        <v>277</v>
      </c>
      <c r="F14" s="51" t="s">
        <v>214</v>
      </c>
      <c r="G14" s="51" t="s">
        <v>215</v>
      </c>
      <c r="H14" s="51" t="s">
        <v>231</v>
      </c>
      <c r="I14" s="51" t="s">
        <v>225</v>
      </c>
      <c r="J14" s="51" t="s">
        <v>250</v>
      </c>
      <c r="K14" s="51" t="s">
        <v>219</v>
      </c>
      <c r="L14" s="51" t="s">
        <v>220</v>
      </c>
      <c r="M14" s="51" t="s">
        <v>221</v>
      </c>
      <c r="N14" s="52">
        <v>41337</v>
      </c>
      <c r="O14" s="54">
        <v>5.3790000000000004</v>
      </c>
      <c r="P14" s="54">
        <v>8.4039999999999999</v>
      </c>
      <c r="Q14" s="55">
        <v>0.5623721881390592</v>
      </c>
      <c r="R14" s="55">
        <v>0.08</v>
      </c>
      <c r="S14" s="56">
        <f t="shared" si="0"/>
        <v>0.67232000000000003</v>
      </c>
      <c r="T14" s="57">
        <v>9.0763200000000008</v>
      </c>
      <c r="U14" s="51">
        <v>20</v>
      </c>
      <c r="V14" s="58">
        <v>181.52640000000002</v>
      </c>
      <c r="W14" s="55">
        <v>0.11</v>
      </c>
      <c r="X14" s="59">
        <v>19.967904000000004</v>
      </c>
      <c r="Y14" s="54">
        <v>1.44</v>
      </c>
      <c r="Z14" s="54">
        <v>162.99849600000002</v>
      </c>
    </row>
    <row r="15" spans="1:26" x14ac:dyDescent="0.3">
      <c r="A15" s="51" t="s">
        <v>278</v>
      </c>
      <c r="B15" s="52">
        <v>41328</v>
      </c>
      <c r="C15" s="53">
        <v>2013</v>
      </c>
      <c r="D15" s="51" t="s">
        <v>279</v>
      </c>
      <c r="E15" s="51" t="s">
        <v>280</v>
      </c>
      <c r="F15" s="51" t="s">
        <v>230</v>
      </c>
      <c r="G15" s="51" t="s">
        <v>230</v>
      </c>
      <c r="H15" s="51" t="s">
        <v>231</v>
      </c>
      <c r="I15" s="51" t="s">
        <v>281</v>
      </c>
      <c r="J15" s="51" t="s">
        <v>250</v>
      </c>
      <c r="K15" s="51" t="s">
        <v>219</v>
      </c>
      <c r="L15" s="51" t="s">
        <v>220</v>
      </c>
      <c r="M15" s="51" t="s">
        <v>221</v>
      </c>
      <c r="N15" s="52">
        <v>41337</v>
      </c>
      <c r="O15" s="54">
        <v>59.719000000000001</v>
      </c>
      <c r="P15" s="54">
        <v>99.528000000000006</v>
      </c>
      <c r="Q15" s="55">
        <v>0.66660526800515751</v>
      </c>
      <c r="R15" s="55">
        <v>0.08</v>
      </c>
      <c r="S15" s="56">
        <f t="shared" si="0"/>
        <v>7.9622400000000004</v>
      </c>
      <c r="T15" s="57">
        <v>107.49024000000001</v>
      </c>
      <c r="U15" s="51">
        <v>5</v>
      </c>
      <c r="V15" s="58">
        <v>537.45120000000009</v>
      </c>
      <c r="W15" s="55">
        <v>0.04</v>
      </c>
      <c r="X15" s="59">
        <v>21.498048000000004</v>
      </c>
      <c r="Y15" s="54">
        <v>20.04</v>
      </c>
      <c r="Z15" s="54">
        <v>535.99315200000001</v>
      </c>
    </row>
    <row r="16" spans="1:26" x14ac:dyDescent="0.3">
      <c r="A16" s="51" t="s">
        <v>282</v>
      </c>
      <c r="B16" s="52">
        <v>41329</v>
      </c>
      <c r="C16" s="53">
        <v>2013</v>
      </c>
      <c r="D16" s="51" t="s">
        <v>283</v>
      </c>
      <c r="E16" s="51" t="s">
        <v>284</v>
      </c>
      <c r="F16" s="51" t="s">
        <v>230</v>
      </c>
      <c r="G16" s="51" t="s">
        <v>230</v>
      </c>
      <c r="H16" s="51" t="s">
        <v>231</v>
      </c>
      <c r="I16" s="51" t="s">
        <v>258</v>
      </c>
      <c r="J16" s="51" t="s">
        <v>218</v>
      </c>
      <c r="K16" s="51" t="s">
        <v>219</v>
      </c>
      <c r="L16" s="51" t="s">
        <v>220</v>
      </c>
      <c r="M16" s="51" t="s">
        <v>221</v>
      </c>
      <c r="N16" s="52">
        <v>41336</v>
      </c>
      <c r="O16" s="54">
        <v>39.622000000000007</v>
      </c>
      <c r="P16" s="54">
        <v>63.910000000000004</v>
      </c>
      <c r="Q16" s="55">
        <v>0.6129927817878954</v>
      </c>
      <c r="R16" s="55">
        <v>0.08</v>
      </c>
      <c r="S16" s="56">
        <f t="shared" si="0"/>
        <v>5.1128</v>
      </c>
      <c r="T16" s="57">
        <v>69.022800000000004</v>
      </c>
      <c r="U16" s="51">
        <v>52</v>
      </c>
      <c r="V16" s="58">
        <v>3589.1856000000002</v>
      </c>
      <c r="W16" s="55">
        <v>6.0000000000000005E-2</v>
      </c>
      <c r="X16" s="59">
        <v>215.35113600000003</v>
      </c>
      <c r="Y16" s="54">
        <v>1.54</v>
      </c>
      <c r="Z16" s="54">
        <v>3375.374464</v>
      </c>
    </row>
    <row r="17" spans="1:26" x14ac:dyDescent="0.3">
      <c r="A17" s="51" t="s">
        <v>285</v>
      </c>
      <c r="B17" s="52">
        <v>41338</v>
      </c>
      <c r="C17" s="53">
        <v>2013</v>
      </c>
      <c r="D17" s="51" t="s">
        <v>286</v>
      </c>
      <c r="E17" s="51" t="s">
        <v>287</v>
      </c>
      <c r="F17" s="51" t="s">
        <v>214</v>
      </c>
      <c r="G17" s="51" t="s">
        <v>215</v>
      </c>
      <c r="H17" s="51" t="s">
        <v>231</v>
      </c>
      <c r="I17" s="51" t="s">
        <v>217</v>
      </c>
      <c r="J17" s="51" t="s">
        <v>233</v>
      </c>
      <c r="K17" s="51" t="s">
        <v>219</v>
      </c>
      <c r="L17" s="51" t="s">
        <v>226</v>
      </c>
      <c r="M17" s="51" t="s">
        <v>221</v>
      </c>
      <c r="N17" s="52">
        <v>41348</v>
      </c>
      <c r="O17" s="54">
        <v>0.78100000000000003</v>
      </c>
      <c r="P17" s="54">
        <v>1.254</v>
      </c>
      <c r="Q17" s="55">
        <v>0.60563380281690138</v>
      </c>
      <c r="R17" s="55">
        <v>0.08</v>
      </c>
      <c r="S17" s="56">
        <f t="shared" si="0"/>
        <v>0.10032000000000001</v>
      </c>
      <c r="T17" s="57">
        <v>1.3543200000000002</v>
      </c>
      <c r="U17" s="51">
        <v>52</v>
      </c>
      <c r="V17" s="58">
        <v>70.424640000000011</v>
      </c>
      <c r="W17" s="55">
        <v>6.9999999999999993E-2</v>
      </c>
      <c r="X17" s="59">
        <v>4.9297248000000007</v>
      </c>
      <c r="Y17" s="54">
        <v>0.75</v>
      </c>
      <c r="Z17" s="54">
        <v>66.244915200000008</v>
      </c>
    </row>
    <row r="18" spans="1:26" x14ac:dyDescent="0.3">
      <c r="A18" s="51" t="s">
        <v>288</v>
      </c>
      <c r="B18" s="52">
        <v>41342</v>
      </c>
      <c r="C18" s="53">
        <v>2013</v>
      </c>
      <c r="D18" s="51" t="s">
        <v>289</v>
      </c>
      <c r="E18" s="51" t="s">
        <v>290</v>
      </c>
      <c r="F18" s="51" t="s">
        <v>230</v>
      </c>
      <c r="G18" s="51" t="s">
        <v>230</v>
      </c>
      <c r="H18" s="51" t="s">
        <v>216</v>
      </c>
      <c r="I18" s="51" t="s">
        <v>291</v>
      </c>
      <c r="J18" s="51" t="s">
        <v>233</v>
      </c>
      <c r="K18" s="51" t="s">
        <v>219</v>
      </c>
      <c r="L18" s="51" t="s">
        <v>292</v>
      </c>
      <c r="M18" s="51" t="s">
        <v>221</v>
      </c>
      <c r="N18" s="52">
        <v>41351</v>
      </c>
      <c r="O18" s="54">
        <v>3.762</v>
      </c>
      <c r="P18" s="54">
        <v>9.1740000000000013</v>
      </c>
      <c r="Q18" s="55">
        <v>1.4385964912280704</v>
      </c>
      <c r="R18" s="55">
        <v>0.08</v>
      </c>
      <c r="S18" s="56">
        <f t="shared" si="0"/>
        <v>0.73392000000000013</v>
      </c>
      <c r="T18" s="57">
        <v>9.9079200000000025</v>
      </c>
      <c r="U18" s="51">
        <v>18</v>
      </c>
      <c r="V18" s="58">
        <v>178.34256000000005</v>
      </c>
      <c r="W18" s="55">
        <v>0.04</v>
      </c>
      <c r="X18" s="59">
        <v>7.1337024000000024</v>
      </c>
      <c r="Y18" s="54">
        <v>2.69</v>
      </c>
      <c r="Z18" s="54">
        <v>173.89885760000004</v>
      </c>
    </row>
    <row r="19" spans="1:26" x14ac:dyDescent="0.3">
      <c r="A19" s="51" t="s">
        <v>293</v>
      </c>
      <c r="B19" s="52">
        <v>41344</v>
      </c>
      <c r="C19" s="53">
        <v>2013</v>
      </c>
      <c r="D19" s="51" t="s">
        <v>294</v>
      </c>
      <c r="E19" s="51" t="s">
        <v>295</v>
      </c>
      <c r="F19" s="51" t="s">
        <v>214</v>
      </c>
      <c r="G19" s="51" t="s">
        <v>215</v>
      </c>
      <c r="H19" s="51" t="s">
        <v>231</v>
      </c>
      <c r="I19" s="51" t="s">
        <v>225</v>
      </c>
      <c r="J19" s="51" t="s">
        <v>254</v>
      </c>
      <c r="K19" s="51" t="s">
        <v>219</v>
      </c>
      <c r="L19" s="51" t="s">
        <v>226</v>
      </c>
      <c r="M19" s="51" t="s">
        <v>221</v>
      </c>
      <c r="N19" s="52">
        <v>41351</v>
      </c>
      <c r="O19" s="54">
        <v>0.78100000000000003</v>
      </c>
      <c r="P19" s="54">
        <v>1.254</v>
      </c>
      <c r="Q19" s="55">
        <v>0.60563380281690138</v>
      </c>
      <c r="R19" s="55">
        <v>0.08</v>
      </c>
      <c r="S19" s="56">
        <f t="shared" si="0"/>
        <v>0.10032000000000001</v>
      </c>
      <c r="T19" s="57">
        <v>1.3543200000000002</v>
      </c>
      <c r="U19" s="51">
        <v>40</v>
      </c>
      <c r="V19" s="58">
        <v>54.172800000000009</v>
      </c>
      <c r="W19" s="55">
        <v>0.03</v>
      </c>
      <c r="X19" s="59">
        <v>1.6251840000000002</v>
      </c>
      <c r="Y19" s="54">
        <v>0.75</v>
      </c>
      <c r="Z19" s="54">
        <v>53.297616000000012</v>
      </c>
    </row>
    <row r="20" spans="1:26" x14ac:dyDescent="0.3">
      <c r="A20" s="51" t="s">
        <v>296</v>
      </c>
      <c r="B20" s="52">
        <v>41346</v>
      </c>
      <c r="C20" s="53">
        <v>2013</v>
      </c>
      <c r="D20" s="51" t="s">
        <v>297</v>
      </c>
      <c r="E20" s="51" t="s">
        <v>298</v>
      </c>
      <c r="F20" s="51" t="s">
        <v>230</v>
      </c>
      <c r="G20" s="51" t="s">
        <v>230</v>
      </c>
      <c r="H20" s="51" t="s">
        <v>231</v>
      </c>
      <c r="I20" s="51" t="s">
        <v>270</v>
      </c>
      <c r="J20" s="51" t="s">
        <v>250</v>
      </c>
      <c r="K20" s="51" t="s">
        <v>219</v>
      </c>
      <c r="L20" s="51" t="s">
        <v>220</v>
      </c>
      <c r="M20" s="51" t="s">
        <v>221</v>
      </c>
      <c r="N20" s="52">
        <v>41354</v>
      </c>
      <c r="O20" s="54">
        <v>5.0490000000000004</v>
      </c>
      <c r="P20" s="54">
        <v>8.0080000000000009</v>
      </c>
      <c r="Q20" s="55">
        <v>0.58605664488017439</v>
      </c>
      <c r="R20" s="55">
        <v>0.08</v>
      </c>
      <c r="S20" s="56">
        <f t="shared" si="0"/>
        <v>0.6406400000000001</v>
      </c>
      <c r="T20" s="57">
        <v>8.6486400000000021</v>
      </c>
      <c r="U20" s="51">
        <v>24</v>
      </c>
      <c r="V20" s="58">
        <v>207.56736000000006</v>
      </c>
      <c r="W20" s="55">
        <v>0.02</v>
      </c>
      <c r="X20" s="59">
        <v>4.1513472000000018</v>
      </c>
      <c r="Y20" s="54">
        <v>11.200000000000001</v>
      </c>
      <c r="Z20" s="54">
        <v>214.61601280000005</v>
      </c>
    </row>
    <row r="21" spans="1:26" x14ac:dyDescent="0.3">
      <c r="A21" s="51" t="s">
        <v>299</v>
      </c>
      <c r="B21" s="52">
        <v>41347</v>
      </c>
      <c r="C21" s="53">
        <v>2013</v>
      </c>
      <c r="D21" s="51" t="s">
        <v>300</v>
      </c>
      <c r="E21" s="51" t="s">
        <v>301</v>
      </c>
      <c r="F21" s="51" t="s">
        <v>230</v>
      </c>
      <c r="G21" s="51" t="s">
        <v>230</v>
      </c>
      <c r="H21" s="51" t="s">
        <v>265</v>
      </c>
      <c r="I21" s="51" t="s">
        <v>274</v>
      </c>
      <c r="J21" s="51" t="s">
        <v>254</v>
      </c>
      <c r="K21" s="51" t="s">
        <v>219</v>
      </c>
      <c r="L21" s="51" t="s">
        <v>226</v>
      </c>
      <c r="M21" s="51" t="s">
        <v>221</v>
      </c>
      <c r="N21" s="52">
        <v>41358</v>
      </c>
      <c r="O21" s="54">
        <v>1.4300000000000002</v>
      </c>
      <c r="P21" s="54">
        <v>3.1680000000000001</v>
      </c>
      <c r="Q21" s="55">
        <v>1.2153846153846153</v>
      </c>
      <c r="R21" s="55">
        <v>0.08</v>
      </c>
      <c r="S21" s="56">
        <f t="shared" si="0"/>
        <v>0.25344</v>
      </c>
      <c r="T21" s="57">
        <v>3.4214400000000005</v>
      </c>
      <c r="U21" s="51">
        <v>50</v>
      </c>
      <c r="V21" s="58">
        <v>171.07200000000003</v>
      </c>
      <c r="W21" s="55">
        <v>0.08</v>
      </c>
      <c r="X21" s="59">
        <v>13.685760000000002</v>
      </c>
      <c r="Y21" s="54">
        <v>1.06</v>
      </c>
      <c r="Z21" s="54">
        <v>158.44624000000005</v>
      </c>
    </row>
    <row r="22" spans="1:26" x14ac:dyDescent="0.3">
      <c r="A22" s="51" t="s">
        <v>302</v>
      </c>
      <c r="B22" s="52">
        <v>41352</v>
      </c>
      <c r="C22" s="53">
        <v>2013</v>
      </c>
      <c r="D22" s="51" t="s">
        <v>303</v>
      </c>
      <c r="E22" s="51" t="s">
        <v>304</v>
      </c>
      <c r="F22" s="51" t="s">
        <v>230</v>
      </c>
      <c r="G22" s="51" t="s">
        <v>230</v>
      </c>
      <c r="H22" s="51" t="s">
        <v>265</v>
      </c>
      <c r="I22" s="51" t="s">
        <v>274</v>
      </c>
      <c r="J22" s="51" t="s">
        <v>254</v>
      </c>
      <c r="K22" s="51" t="s">
        <v>305</v>
      </c>
      <c r="L22" s="51" t="s">
        <v>292</v>
      </c>
      <c r="M22" s="51" t="s">
        <v>221</v>
      </c>
      <c r="N22" s="52">
        <v>41366</v>
      </c>
      <c r="O22" s="54">
        <v>6.0500000000000007</v>
      </c>
      <c r="P22" s="54">
        <v>13.442000000000002</v>
      </c>
      <c r="Q22" s="55">
        <v>1.2218181818181819</v>
      </c>
      <c r="R22" s="55">
        <v>0.08</v>
      </c>
      <c r="S22" s="56">
        <f t="shared" si="0"/>
        <v>1.0753600000000001</v>
      </c>
      <c r="T22" s="57">
        <v>14.517360000000004</v>
      </c>
      <c r="U22" s="51">
        <v>7</v>
      </c>
      <c r="V22" s="58">
        <v>101.62152000000003</v>
      </c>
      <c r="W22" s="55">
        <v>0.05</v>
      </c>
      <c r="X22" s="59">
        <v>5.0810760000000021</v>
      </c>
      <c r="Y22" s="54">
        <v>2.9</v>
      </c>
      <c r="Z22" s="54">
        <v>99.440444000000042</v>
      </c>
    </row>
    <row r="23" spans="1:26" x14ac:dyDescent="0.3">
      <c r="A23" s="51" t="s">
        <v>306</v>
      </c>
      <c r="B23" s="52">
        <v>41354</v>
      </c>
      <c r="C23" s="53">
        <v>2013</v>
      </c>
      <c r="D23" s="51" t="s">
        <v>307</v>
      </c>
      <c r="E23" s="51" t="s">
        <v>308</v>
      </c>
      <c r="F23" s="51" t="s">
        <v>230</v>
      </c>
      <c r="G23" s="51" t="s">
        <v>230</v>
      </c>
      <c r="H23" s="51" t="s">
        <v>265</v>
      </c>
      <c r="I23" s="51" t="s">
        <v>245</v>
      </c>
      <c r="J23" s="51" t="s">
        <v>218</v>
      </c>
      <c r="K23" s="51" t="s">
        <v>219</v>
      </c>
      <c r="L23" s="51" t="s">
        <v>226</v>
      </c>
      <c r="M23" s="51" t="s">
        <v>221</v>
      </c>
      <c r="N23" s="52">
        <v>41364</v>
      </c>
      <c r="O23" s="54">
        <v>2.0020000000000002</v>
      </c>
      <c r="P23" s="54">
        <v>3.278</v>
      </c>
      <c r="Q23" s="55">
        <v>0.63736263736263721</v>
      </c>
      <c r="R23" s="55">
        <v>0.08</v>
      </c>
      <c r="S23" s="56">
        <f t="shared" si="0"/>
        <v>0.26224000000000003</v>
      </c>
      <c r="T23" s="57">
        <v>3.5402400000000003</v>
      </c>
      <c r="U23" s="51">
        <v>24</v>
      </c>
      <c r="V23" s="58">
        <v>84.965760000000003</v>
      </c>
      <c r="W23" s="55">
        <v>0.05</v>
      </c>
      <c r="X23" s="59">
        <v>4.2482880000000005</v>
      </c>
      <c r="Y23" s="54">
        <v>1.6300000000000001</v>
      </c>
      <c r="Z23" s="54">
        <v>82.347471999999996</v>
      </c>
    </row>
    <row r="24" spans="1:26" x14ac:dyDescent="0.3">
      <c r="A24" s="51" t="s">
        <v>309</v>
      </c>
      <c r="B24" s="52">
        <v>41357</v>
      </c>
      <c r="C24" s="53">
        <v>2013</v>
      </c>
      <c r="D24" s="51" t="s">
        <v>310</v>
      </c>
      <c r="E24" s="51" t="s">
        <v>311</v>
      </c>
      <c r="F24" s="51" t="s">
        <v>230</v>
      </c>
      <c r="G24" s="51" t="s">
        <v>230</v>
      </c>
      <c r="H24" s="51" t="s">
        <v>244</v>
      </c>
      <c r="I24" s="51" t="s">
        <v>312</v>
      </c>
      <c r="J24" s="51" t="s">
        <v>266</v>
      </c>
      <c r="K24" s="51" t="s">
        <v>238</v>
      </c>
      <c r="L24" s="51" t="s">
        <v>220</v>
      </c>
      <c r="M24" s="51" t="s">
        <v>221</v>
      </c>
      <c r="N24" s="52">
        <v>41366</v>
      </c>
      <c r="O24" s="54">
        <v>89.749000000000009</v>
      </c>
      <c r="P24" s="54">
        <v>175.98900000000003</v>
      </c>
      <c r="Q24" s="55">
        <v>0.96090207133227123</v>
      </c>
      <c r="R24" s="55">
        <v>0.08</v>
      </c>
      <c r="S24" s="56">
        <f t="shared" si="0"/>
        <v>14.079120000000003</v>
      </c>
      <c r="T24" s="57">
        <v>190.06812000000005</v>
      </c>
      <c r="U24" s="51">
        <v>32</v>
      </c>
      <c r="V24" s="58">
        <v>6082.1798400000016</v>
      </c>
      <c r="W24" s="55">
        <v>0.02</v>
      </c>
      <c r="X24" s="59">
        <v>121.64359680000004</v>
      </c>
      <c r="Y24" s="54">
        <v>5.55</v>
      </c>
      <c r="Z24" s="54">
        <v>5966.0862432000022</v>
      </c>
    </row>
    <row r="25" spans="1:26" x14ac:dyDescent="0.3">
      <c r="A25" s="51" t="s">
        <v>313</v>
      </c>
      <c r="B25" s="52">
        <v>41358</v>
      </c>
      <c r="C25" s="53">
        <v>2013</v>
      </c>
      <c r="D25" s="51" t="s">
        <v>314</v>
      </c>
      <c r="E25" s="51" t="s">
        <v>315</v>
      </c>
      <c r="F25" s="51" t="s">
        <v>230</v>
      </c>
      <c r="G25" s="51" t="s">
        <v>230</v>
      </c>
      <c r="H25" s="51" t="s">
        <v>216</v>
      </c>
      <c r="I25" s="51" t="s">
        <v>281</v>
      </c>
      <c r="J25" s="51" t="s">
        <v>254</v>
      </c>
      <c r="K25" s="51" t="s">
        <v>219</v>
      </c>
      <c r="L25" s="51" t="s">
        <v>220</v>
      </c>
      <c r="M25" s="51" t="s">
        <v>221</v>
      </c>
      <c r="N25" s="52">
        <v>41372</v>
      </c>
      <c r="O25" s="54">
        <v>5.8630000000000004</v>
      </c>
      <c r="P25" s="54">
        <v>9.4600000000000009</v>
      </c>
      <c r="Q25" s="55">
        <v>0.61350844277673544</v>
      </c>
      <c r="R25" s="55">
        <v>0.08</v>
      </c>
      <c r="S25" s="56">
        <f t="shared" si="0"/>
        <v>0.75680000000000014</v>
      </c>
      <c r="T25" s="57">
        <v>10.216800000000001</v>
      </c>
      <c r="U25" s="51">
        <v>39</v>
      </c>
      <c r="V25" s="58">
        <v>398.45520000000005</v>
      </c>
      <c r="W25" s="55">
        <v>0.05</v>
      </c>
      <c r="X25" s="59">
        <v>19.922760000000004</v>
      </c>
      <c r="Y25" s="54">
        <v>6.24</v>
      </c>
      <c r="Z25" s="54">
        <v>384.77244000000007</v>
      </c>
    </row>
    <row r="26" spans="1:26" x14ac:dyDescent="0.3">
      <c r="A26" s="51" t="s">
        <v>316</v>
      </c>
      <c r="B26" s="52">
        <v>41358</v>
      </c>
      <c r="C26" s="53">
        <v>2013</v>
      </c>
      <c r="D26" s="51" t="s">
        <v>317</v>
      </c>
      <c r="E26" s="51" t="s">
        <v>318</v>
      </c>
      <c r="F26" s="51" t="s">
        <v>230</v>
      </c>
      <c r="G26" s="51" t="s">
        <v>230</v>
      </c>
      <c r="H26" s="51" t="s">
        <v>265</v>
      </c>
      <c r="I26" s="51" t="s">
        <v>274</v>
      </c>
      <c r="J26" s="51" t="s">
        <v>250</v>
      </c>
      <c r="K26" s="51" t="s">
        <v>219</v>
      </c>
      <c r="L26" s="51" t="s">
        <v>220</v>
      </c>
      <c r="M26" s="51" t="s">
        <v>221</v>
      </c>
      <c r="N26" s="52">
        <v>41365</v>
      </c>
      <c r="O26" s="54">
        <v>3.8720000000000003</v>
      </c>
      <c r="P26" s="54">
        <v>6.2480000000000002</v>
      </c>
      <c r="Q26" s="55">
        <v>0.61363636363636354</v>
      </c>
      <c r="R26" s="55">
        <v>0.08</v>
      </c>
      <c r="S26" s="56">
        <f t="shared" si="0"/>
        <v>0.49984000000000001</v>
      </c>
      <c r="T26" s="57">
        <v>6.7478400000000009</v>
      </c>
      <c r="U26" s="51">
        <v>26</v>
      </c>
      <c r="V26" s="58">
        <v>175.44384000000002</v>
      </c>
      <c r="W26" s="55">
        <v>6.9999999999999993E-2</v>
      </c>
      <c r="X26" s="59">
        <v>12.2810688</v>
      </c>
      <c r="Y26" s="54">
        <v>1.44</v>
      </c>
      <c r="Z26" s="54">
        <v>164.60277120000001</v>
      </c>
    </row>
    <row r="27" spans="1:26" x14ac:dyDescent="0.3">
      <c r="A27" s="51" t="s">
        <v>319</v>
      </c>
      <c r="B27" s="52">
        <v>41361</v>
      </c>
      <c r="C27" s="53">
        <v>2013</v>
      </c>
      <c r="D27" s="51" t="s">
        <v>320</v>
      </c>
      <c r="E27" s="51" t="s">
        <v>321</v>
      </c>
      <c r="F27" s="51" t="s">
        <v>230</v>
      </c>
      <c r="G27" s="51" t="s">
        <v>230</v>
      </c>
      <c r="H27" s="51" t="s">
        <v>231</v>
      </c>
      <c r="I27" s="51" t="s">
        <v>245</v>
      </c>
      <c r="J27" s="51" t="s">
        <v>266</v>
      </c>
      <c r="K27" s="51" t="s">
        <v>219</v>
      </c>
      <c r="L27" s="51" t="s">
        <v>292</v>
      </c>
      <c r="M27" s="51" t="s">
        <v>221</v>
      </c>
      <c r="N27" s="52">
        <v>41369</v>
      </c>
      <c r="O27" s="54">
        <v>1.034</v>
      </c>
      <c r="P27" s="54">
        <v>2.2880000000000003</v>
      </c>
      <c r="Q27" s="55">
        <v>1.2127659574468086</v>
      </c>
      <c r="R27" s="55">
        <v>0.08</v>
      </c>
      <c r="S27" s="56">
        <f t="shared" si="0"/>
        <v>0.18304000000000004</v>
      </c>
      <c r="T27" s="57">
        <v>2.4710400000000003</v>
      </c>
      <c r="U27" s="51">
        <v>6</v>
      </c>
      <c r="V27" s="58">
        <v>14.826240000000002</v>
      </c>
      <c r="W27" s="55">
        <v>0.03</v>
      </c>
      <c r="X27" s="59">
        <v>0.44478720000000005</v>
      </c>
      <c r="Y27" s="54">
        <v>2.61</v>
      </c>
      <c r="Z27" s="54">
        <v>16.991452800000001</v>
      </c>
    </row>
    <row r="28" spans="1:26" x14ac:dyDescent="0.3">
      <c r="A28" s="51" t="s">
        <v>322</v>
      </c>
      <c r="B28" s="52">
        <v>41381</v>
      </c>
      <c r="C28" s="53">
        <v>2013</v>
      </c>
      <c r="D28" s="51" t="s">
        <v>323</v>
      </c>
      <c r="E28" s="51" t="s">
        <v>324</v>
      </c>
      <c r="F28" s="51" t="s">
        <v>214</v>
      </c>
      <c r="G28" s="51" t="s">
        <v>215</v>
      </c>
      <c r="H28" s="51" t="s">
        <v>231</v>
      </c>
      <c r="I28" s="51" t="s">
        <v>225</v>
      </c>
      <c r="J28" s="51" t="s">
        <v>266</v>
      </c>
      <c r="K28" s="51" t="s">
        <v>219</v>
      </c>
      <c r="L28" s="51" t="s">
        <v>220</v>
      </c>
      <c r="M28" s="51" t="s">
        <v>221</v>
      </c>
      <c r="N28" s="52">
        <v>41389</v>
      </c>
      <c r="O28" s="54">
        <v>5.8630000000000004</v>
      </c>
      <c r="P28" s="54">
        <v>9.4600000000000009</v>
      </c>
      <c r="Q28" s="55">
        <v>0.61350844277673544</v>
      </c>
      <c r="R28" s="55">
        <v>0.08</v>
      </c>
      <c r="S28" s="56">
        <f t="shared" si="0"/>
        <v>0.75680000000000014</v>
      </c>
      <c r="T28" s="57">
        <v>10.216800000000001</v>
      </c>
      <c r="U28" s="51">
        <v>38</v>
      </c>
      <c r="V28" s="58">
        <v>388.23840000000001</v>
      </c>
      <c r="W28" s="55">
        <v>6.9999999999999993E-2</v>
      </c>
      <c r="X28" s="59">
        <v>27.176687999999999</v>
      </c>
      <c r="Y28" s="54">
        <v>6.24</v>
      </c>
      <c r="Z28" s="54">
        <v>367.30171200000001</v>
      </c>
    </row>
    <row r="29" spans="1:26" x14ac:dyDescent="0.3">
      <c r="A29" s="51" t="s">
        <v>325</v>
      </c>
      <c r="B29" s="52">
        <v>41382</v>
      </c>
      <c r="C29" s="53">
        <v>2013</v>
      </c>
      <c r="D29" s="51" t="s">
        <v>326</v>
      </c>
      <c r="E29" s="51" t="s">
        <v>327</v>
      </c>
      <c r="F29" s="51" t="s">
        <v>214</v>
      </c>
      <c r="G29" s="51" t="s">
        <v>215</v>
      </c>
      <c r="H29" s="51" t="s">
        <v>265</v>
      </c>
      <c r="I29" s="51" t="s">
        <v>225</v>
      </c>
      <c r="J29" s="51" t="s">
        <v>266</v>
      </c>
      <c r="K29" s="51" t="s">
        <v>219</v>
      </c>
      <c r="L29" s="51" t="s">
        <v>226</v>
      </c>
      <c r="M29" s="51" t="s">
        <v>221</v>
      </c>
      <c r="N29" s="52">
        <v>41391</v>
      </c>
      <c r="O29" s="54">
        <v>2.7720000000000002</v>
      </c>
      <c r="P29" s="54">
        <v>4.4000000000000004</v>
      </c>
      <c r="Q29" s="55">
        <v>0.58730158730158732</v>
      </c>
      <c r="R29" s="55">
        <v>0.08</v>
      </c>
      <c r="S29" s="56">
        <f t="shared" si="0"/>
        <v>0.35200000000000004</v>
      </c>
      <c r="T29" s="57">
        <v>4.7520000000000007</v>
      </c>
      <c r="U29" s="51">
        <v>33</v>
      </c>
      <c r="V29" s="58">
        <v>156.81600000000003</v>
      </c>
      <c r="W29" s="55">
        <v>0.02</v>
      </c>
      <c r="X29" s="59">
        <v>3.1363200000000009</v>
      </c>
      <c r="Y29" s="54">
        <v>1.35</v>
      </c>
      <c r="Z29" s="54">
        <v>155.02968000000001</v>
      </c>
    </row>
    <row r="30" spans="1:26" x14ac:dyDescent="0.3">
      <c r="A30" s="51" t="s">
        <v>328</v>
      </c>
      <c r="B30" s="52">
        <v>41388</v>
      </c>
      <c r="C30" s="53">
        <v>2013</v>
      </c>
      <c r="D30" s="51" t="s">
        <v>329</v>
      </c>
      <c r="E30" s="51" t="s">
        <v>330</v>
      </c>
      <c r="F30" s="51" t="s">
        <v>230</v>
      </c>
      <c r="G30" s="51" t="s">
        <v>230</v>
      </c>
      <c r="H30" s="51" t="s">
        <v>231</v>
      </c>
      <c r="I30" s="51" t="s">
        <v>331</v>
      </c>
      <c r="J30" s="51" t="s">
        <v>233</v>
      </c>
      <c r="K30" s="51" t="s">
        <v>238</v>
      </c>
      <c r="L30" s="51" t="s">
        <v>332</v>
      </c>
      <c r="M30" s="51" t="s">
        <v>221</v>
      </c>
      <c r="N30" s="52">
        <v>41395</v>
      </c>
      <c r="O30" s="54">
        <v>9.7020000000000017</v>
      </c>
      <c r="P30" s="54">
        <v>23.088999999999999</v>
      </c>
      <c r="Q30" s="55">
        <v>1.3798185941043077</v>
      </c>
      <c r="R30" s="55">
        <v>0.08</v>
      </c>
      <c r="S30" s="56">
        <f t="shared" si="0"/>
        <v>1.8471199999999999</v>
      </c>
      <c r="T30" s="57">
        <v>24.936119999999999</v>
      </c>
      <c r="U30" s="51">
        <v>21</v>
      </c>
      <c r="V30" s="58">
        <v>523.65851999999995</v>
      </c>
      <c r="W30" s="55">
        <v>0.02</v>
      </c>
      <c r="X30" s="59">
        <v>10.473170399999999</v>
      </c>
      <c r="Y30" s="54">
        <v>4.8599999999999994</v>
      </c>
      <c r="Z30" s="54">
        <v>518.04534960000001</v>
      </c>
    </row>
    <row r="31" spans="1:26" x14ac:dyDescent="0.3">
      <c r="A31" s="51" t="s">
        <v>333</v>
      </c>
      <c r="B31" s="52">
        <v>41389</v>
      </c>
      <c r="C31" s="53">
        <v>2013</v>
      </c>
      <c r="D31" s="51" t="s">
        <v>334</v>
      </c>
      <c r="E31" s="51" t="s">
        <v>335</v>
      </c>
      <c r="F31" s="51" t="s">
        <v>230</v>
      </c>
      <c r="G31" s="51" t="s">
        <v>230</v>
      </c>
      <c r="H31" s="51" t="s">
        <v>216</v>
      </c>
      <c r="I31" s="51" t="s">
        <v>258</v>
      </c>
      <c r="J31" s="51" t="s">
        <v>218</v>
      </c>
      <c r="K31" s="51" t="s">
        <v>219</v>
      </c>
      <c r="L31" s="51" t="s">
        <v>220</v>
      </c>
      <c r="M31" s="51" t="s">
        <v>234</v>
      </c>
      <c r="N31" s="52">
        <v>41397</v>
      </c>
      <c r="O31" s="54">
        <v>8.3710000000000004</v>
      </c>
      <c r="P31" s="54">
        <v>13.508000000000001</v>
      </c>
      <c r="Q31" s="55">
        <v>0.61366622864651776</v>
      </c>
      <c r="R31" s="55">
        <v>0.08</v>
      </c>
      <c r="S31" s="56">
        <f t="shared" si="0"/>
        <v>1.08064</v>
      </c>
      <c r="T31" s="57">
        <v>14.588640000000002</v>
      </c>
      <c r="U31" s="51">
        <v>31</v>
      </c>
      <c r="V31" s="58">
        <v>452.24784000000005</v>
      </c>
      <c r="W31" s="55">
        <v>0.01</v>
      </c>
      <c r="X31" s="59">
        <v>4.5224784000000007</v>
      </c>
      <c r="Y31" s="54">
        <v>6.3999999999999995</v>
      </c>
      <c r="Z31" s="54">
        <v>454.12536160000002</v>
      </c>
    </row>
    <row r="32" spans="1:26" x14ac:dyDescent="0.3">
      <c r="A32" s="51" t="s">
        <v>336</v>
      </c>
      <c r="B32" s="52">
        <v>41390</v>
      </c>
      <c r="C32" s="53">
        <v>2013</v>
      </c>
      <c r="D32" s="51" t="s">
        <v>337</v>
      </c>
      <c r="E32" s="51" t="s">
        <v>338</v>
      </c>
      <c r="F32" s="51" t="s">
        <v>214</v>
      </c>
      <c r="G32" s="51" t="s">
        <v>215</v>
      </c>
      <c r="H32" s="51" t="s">
        <v>231</v>
      </c>
      <c r="I32" s="51" t="s">
        <v>225</v>
      </c>
      <c r="J32" s="51" t="s">
        <v>250</v>
      </c>
      <c r="K32" s="51" t="s">
        <v>219</v>
      </c>
      <c r="L32" s="51" t="s">
        <v>220</v>
      </c>
      <c r="M32" s="51" t="s">
        <v>221</v>
      </c>
      <c r="N32" s="52">
        <v>41399</v>
      </c>
      <c r="O32" s="54">
        <v>1.7490000000000003</v>
      </c>
      <c r="P32" s="54">
        <v>2.871</v>
      </c>
      <c r="Q32" s="55">
        <v>0.64150943396226379</v>
      </c>
      <c r="R32" s="55">
        <v>0.08</v>
      </c>
      <c r="S32" s="56">
        <f t="shared" si="0"/>
        <v>0.22968</v>
      </c>
      <c r="T32" s="57">
        <v>3.1006800000000001</v>
      </c>
      <c r="U32" s="51">
        <v>11</v>
      </c>
      <c r="V32" s="58">
        <v>34.107480000000002</v>
      </c>
      <c r="W32" s="55">
        <v>6.9999999999999993E-2</v>
      </c>
      <c r="X32" s="59">
        <v>2.3875235999999997</v>
      </c>
      <c r="Y32" s="54">
        <v>0.55000000000000004</v>
      </c>
      <c r="Z32" s="54">
        <v>32.269956399999998</v>
      </c>
    </row>
    <row r="33" spans="1:26" x14ac:dyDescent="0.3">
      <c r="A33" s="51" t="s">
        <v>339</v>
      </c>
      <c r="B33" s="52">
        <v>41390</v>
      </c>
      <c r="C33" s="53">
        <v>2013</v>
      </c>
      <c r="D33" s="51" t="s">
        <v>340</v>
      </c>
      <c r="E33" s="51" t="s">
        <v>341</v>
      </c>
      <c r="F33" s="51" t="s">
        <v>230</v>
      </c>
      <c r="G33" s="51" t="s">
        <v>230</v>
      </c>
      <c r="H33" s="51" t="s">
        <v>231</v>
      </c>
      <c r="I33" s="51" t="s">
        <v>342</v>
      </c>
      <c r="J33" s="51" t="s">
        <v>250</v>
      </c>
      <c r="K33" s="51" t="s">
        <v>238</v>
      </c>
      <c r="L33" s="51" t="s">
        <v>220</v>
      </c>
      <c r="M33" s="51" t="s">
        <v>221</v>
      </c>
      <c r="N33" s="52">
        <v>41397</v>
      </c>
      <c r="O33" s="54">
        <v>7.0289999999999999</v>
      </c>
      <c r="P33" s="54">
        <v>21.978000000000002</v>
      </c>
      <c r="Q33" s="55">
        <v>2.126760563380282</v>
      </c>
      <c r="R33" s="55">
        <v>0.08</v>
      </c>
      <c r="S33" s="56">
        <f t="shared" si="0"/>
        <v>1.7582400000000002</v>
      </c>
      <c r="T33" s="57">
        <v>23.736240000000002</v>
      </c>
      <c r="U33" s="51">
        <v>9</v>
      </c>
      <c r="V33" s="58">
        <v>213.62616000000003</v>
      </c>
      <c r="W33" s="55">
        <v>0.02</v>
      </c>
      <c r="X33" s="59">
        <v>4.2725232000000002</v>
      </c>
      <c r="Y33" s="54">
        <v>4.05</v>
      </c>
      <c r="Z33" s="54">
        <v>213.40363680000004</v>
      </c>
    </row>
    <row r="34" spans="1:26" x14ac:dyDescent="0.3">
      <c r="A34" s="51" t="s">
        <v>343</v>
      </c>
      <c r="B34" s="52">
        <v>41392</v>
      </c>
      <c r="C34" s="53">
        <v>2013</v>
      </c>
      <c r="D34" s="51" t="s">
        <v>344</v>
      </c>
      <c r="E34" s="51" t="s">
        <v>345</v>
      </c>
      <c r="F34" s="51" t="s">
        <v>214</v>
      </c>
      <c r="G34" s="51" t="s">
        <v>215</v>
      </c>
      <c r="H34" s="51" t="s">
        <v>231</v>
      </c>
      <c r="I34" s="51" t="s">
        <v>217</v>
      </c>
      <c r="J34" s="51" t="s">
        <v>250</v>
      </c>
      <c r="K34" s="51" t="s">
        <v>238</v>
      </c>
      <c r="L34" s="51" t="s">
        <v>220</v>
      </c>
      <c r="M34" s="51" t="s">
        <v>234</v>
      </c>
      <c r="N34" s="52">
        <v>41400</v>
      </c>
      <c r="O34" s="54">
        <v>35.222000000000008</v>
      </c>
      <c r="P34" s="54">
        <v>167.72800000000001</v>
      </c>
      <c r="Q34" s="55">
        <v>3.7620237351655206</v>
      </c>
      <c r="R34" s="55">
        <v>0.08</v>
      </c>
      <c r="S34" s="56">
        <f t="shared" si="0"/>
        <v>13.418240000000001</v>
      </c>
      <c r="T34" s="57">
        <v>181.14624000000003</v>
      </c>
      <c r="U34" s="51">
        <v>18</v>
      </c>
      <c r="V34" s="58">
        <v>3260.6323200000006</v>
      </c>
      <c r="W34" s="55">
        <v>0.11</v>
      </c>
      <c r="X34" s="59">
        <v>358.66955520000005</v>
      </c>
      <c r="Y34" s="54">
        <v>4.05</v>
      </c>
      <c r="Z34" s="54">
        <v>2906.0127648000007</v>
      </c>
    </row>
    <row r="35" spans="1:26" x14ac:dyDescent="0.3">
      <c r="A35" s="51" t="s">
        <v>346</v>
      </c>
      <c r="B35" s="52">
        <v>41392</v>
      </c>
      <c r="C35" s="53">
        <v>2013</v>
      </c>
      <c r="D35" s="51" t="s">
        <v>347</v>
      </c>
      <c r="E35" s="51" t="s">
        <v>348</v>
      </c>
      <c r="F35" s="51" t="s">
        <v>230</v>
      </c>
      <c r="G35" s="51" t="s">
        <v>230</v>
      </c>
      <c r="H35" s="51" t="s">
        <v>265</v>
      </c>
      <c r="I35" s="51" t="s">
        <v>331</v>
      </c>
      <c r="J35" s="51" t="s">
        <v>266</v>
      </c>
      <c r="K35" s="51" t="s">
        <v>219</v>
      </c>
      <c r="L35" s="51" t="s">
        <v>220</v>
      </c>
      <c r="M35" s="51" t="s">
        <v>221</v>
      </c>
      <c r="N35" s="52">
        <v>41401</v>
      </c>
      <c r="O35" s="54">
        <v>8.3710000000000004</v>
      </c>
      <c r="P35" s="54">
        <v>13.508000000000001</v>
      </c>
      <c r="Q35" s="55">
        <v>0.61366622864651776</v>
      </c>
      <c r="R35" s="55">
        <v>0.08</v>
      </c>
      <c r="S35" s="56">
        <f t="shared" si="0"/>
        <v>1.08064</v>
      </c>
      <c r="T35" s="57">
        <v>14.588640000000002</v>
      </c>
      <c r="U35" s="51">
        <v>29</v>
      </c>
      <c r="V35" s="58">
        <v>423.07056000000006</v>
      </c>
      <c r="W35" s="55">
        <v>0.04</v>
      </c>
      <c r="X35" s="59">
        <v>16.922822400000001</v>
      </c>
      <c r="Y35" s="54">
        <v>6.3999999999999995</v>
      </c>
      <c r="Z35" s="54">
        <v>412.5477376</v>
      </c>
    </row>
    <row r="36" spans="1:26" x14ac:dyDescent="0.3">
      <c r="A36" s="51" t="s">
        <v>349</v>
      </c>
      <c r="B36" s="52">
        <v>41392</v>
      </c>
      <c r="C36" s="53">
        <v>2013</v>
      </c>
      <c r="D36" s="51" t="s">
        <v>350</v>
      </c>
      <c r="E36" s="51" t="s">
        <v>351</v>
      </c>
      <c r="F36" s="51" t="s">
        <v>230</v>
      </c>
      <c r="G36" s="51" t="s">
        <v>230</v>
      </c>
      <c r="H36" s="51" t="s">
        <v>244</v>
      </c>
      <c r="I36" s="51" t="s">
        <v>232</v>
      </c>
      <c r="J36" s="51" t="s">
        <v>266</v>
      </c>
      <c r="K36" s="51" t="s">
        <v>238</v>
      </c>
      <c r="L36" s="51" t="s">
        <v>220</v>
      </c>
      <c r="M36" s="51" t="s">
        <v>221</v>
      </c>
      <c r="N36" s="52">
        <v>41401</v>
      </c>
      <c r="O36" s="54">
        <v>11.077000000000002</v>
      </c>
      <c r="P36" s="54">
        <v>17.578000000000003</v>
      </c>
      <c r="Q36" s="55">
        <v>0.58689175769612711</v>
      </c>
      <c r="R36" s="55">
        <v>0.08</v>
      </c>
      <c r="S36" s="56">
        <f t="shared" si="0"/>
        <v>1.4062400000000002</v>
      </c>
      <c r="T36" s="57">
        <v>18.984240000000003</v>
      </c>
      <c r="U36" s="51">
        <v>41</v>
      </c>
      <c r="V36" s="58">
        <v>778.3538400000001</v>
      </c>
      <c r="W36" s="55">
        <v>9.9999999999999992E-2</v>
      </c>
      <c r="X36" s="59">
        <v>77.835384000000005</v>
      </c>
      <c r="Y36" s="54">
        <v>4.05</v>
      </c>
      <c r="Z36" s="54">
        <v>704.56845600000008</v>
      </c>
    </row>
    <row r="37" spans="1:26" x14ac:dyDescent="0.3">
      <c r="A37" s="51" t="s">
        <v>352</v>
      </c>
      <c r="B37" s="52">
        <v>41393</v>
      </c>
      <c r="C37" s="53">
        <v>2013</v>
      </c>
      <c r="D37" s="51" t="s">
        <v>353</v>
      </c>
      <c r="E37" s="51" t="s">
        <v>354</v>
      </c>
      <c r="F37" s="51" t="s">
        <v>214</v>
      </c>
      <c r="G37" s="51" t="s">
        <v>215</v>
      </c>
      <c r="H37" s="51" t="s">
        <v>231</v>
      </c>
      <c r="I37" s="51" t="s">
        <v>217</v>
      </c>
      <c r="J37" s="51" t="s">
        <v>266</v>
      </c>
      <c r="K37" s="51" t="s">
        <v>219</v>
      </c>
      <c r="L37" s="51" t="s">
        <v>292</v>
      </c>
      <c r="M37" s="51" t="s">
        <v>221</v>
      </c>
      <c r="N37" s="52">
        <v>41402</v>
      </c>
      <c r="O37" s="54">
        <v>5.2690000000000001</v>
      </c>
      <c r="P37" s="54">
        <v>13.167000000000002</v>
      </c>
      <c r="Q37" s="55">
        <v>1.4989561586638833</v>
      </c>
      <c r="R37" s="55">
        <v>0.08</v>
      </c>
      <c r="S37" s="56">
        <f t="shared" si="0"/>
        <v>1.0533600000000001</v>
      </c>
      <c r="T37" s="57">
        <v>14.220360000000003</v>
      </c>
      <c r="U37" s="51">
        <v>9</v>
      </c>
      <c r="V37" s="58">
        <v>127.98324000000002</v>
      </c>
      <c r="W37" s="55">
        <v>6.0000000000000005E-2</v>
      </c>
      <c r="X37" s="59">
        <v>7.6789944000000023</v>
      </c>
      <c r="Y37" s="54">
        <v>5.8599999999999994</v>
      </c>
      <c r="Z37" s="54">
        <v>126.16424560000002</v>
      </c>
    </row>
    <row r="38" spans="1:26" x14ac:dyDescent="0.3">
      <c r="A38" s="51" t="s">
        <v>355</v>
      </c>
      <c r="B38" s="52">
        <v>41394</v>
      </c>
      <c r="C38" s="53">
        <v>2013</v>
      </c>
      <c r="D38" s="51" t="s">
        <v>356</v>
      </c>
      <c r="E38" s="51" t="s">
        <v>357</v>
      </c>
      <c r="F38" s="51" t="s">
        <v>214</v>
      </c>
      <c r="G38" s="51" t="s">
        <v>215</v>
      </c>
      <c r="H38" s="51" t="s">
        <v>216</v>
      </c>
      <c r="I38" s="51" t="s">
        <v>217</v>
      </c>
      <c r="J38" s="51" t="s">
        <v>266</v>
      </c>
      <c r="K38" s="51" t="s">
        <v>219</v>
      </c>
      <c r="L38" s="51" t="s">
        <v>220</v>
      </c>
      <c r="M38" s="51" t="s">
        <v>221</v>
      </c>
      <c r="N38" s="52">
        <v>41402</v>
      </c>
      <c r="O38" s="54">
        <v>9.5810000000000013</v>
      </c>
      <c r="P38" s="54">
        <v>15.708</v>
      </c>
      <c r="Q38" s="55">
        <v>0.63949483352468406</v>
      </c>
      <c r="R38" s="55">
        <v>0.08</v>
      </c>
      <c r="S38" s="56">
        <f t="shared" si="0"/>
        <v>1.25664</v>
      </c>
      <c r="T38" s="57">
        <v>16.964640000000003</v>
      </c>
      <c r="U38" s="51">
        <v>44</v>
      </c>
      <c r="V38" s="58">
        <v>746.44416000000012</v>
      </c>
      <c r="W38" s="55">
        <v>0.11</v>
      </c>
      <c r="X38" s="59">
        <v>82.108857600000007</v>
      </c>
      <c r="Y38" s="54">
        <v>3.04</v>
      </c>
      <c r="Z38" s="54">
        <v>667.37530240000012</v>
      </c>
    </row>
    <row r="39" spans="1:26" x14ac:dyDescent="0.3">
      <c r="A39" s="51" t="s">
        <v>358</v>
      </c>
      <c r="B39" s="52">
        <v>41394</v>
      </c>
      <c r="C39" s="53">
        <v>2013</v>
      </c>
      <c r="D39" s="51" t="s">
        <v>359</v>
      </c>
      <c r="E39" s="51" t="s">
        <v>360</v>
      </c>
      <c r="F39" s="51" t="s">
        <v>230</v>
      </c>
      <c r="G39" s="51" t="s">
        <v>230</v>
      </c>
      <c r="H39" s="51" t="s">
        <v>265</v>
      </c>
      <c r="I39" s="51" t="s">
        <v>312</v>
      </c>
      <c r="J39" s="51" t="s">
        <v>233</v>
      </c>
      <c r="K39" s="51" t="s">
        <v>219</v>
      </c>
      <c r="L39" s="51" t="s">
        <v>220</v>
      </c>
      <c r="M39" s="51" t="s">
        <v>221</v>
      </c>
      <c r="N39" s="52">
        <v>41402</v>
      </c>
      <c r="O39" s="54">
        <v>59.719000000000001</v>
      </c>
      <c r="P39" s="54">
        <v>99.528000000000006</v>
      </c>
      <c r="Q39" s="55">
        <v>0.66660526800515751</v>
      </c>
      <c r="R39" s="55">
        <v>0.08</v>
      </c>
      <c r="S39" s="56">
        <f t="shared" si="0"/>
        <v>7.9622400000000004</v>
      </c>
      <c r="T39" s="57">
        <v>107.49024000000001</v>
      </c>
      <c r="U39" s="51">
        <v>17</v>
      </c>
      <c r="V39" s="58">
        <v>1827.3340800000003</v>
      </c>
      <c r="W39" s="55">
        <v>6.0000000000000005E-2</v>
      </c>
      <c r="X39" s="59">
        <v>109.64004480000003</v>
      </c>
      <c r="Y39" s="54">
        <v>20.04</v>
      </c>
      <c r="Z39" s="54">
        <v>1737.7340352000003</v>
      </c>
    </row>
    <row r="40" spans="1:26" x14ac:dyDescent="0.3">
      <c r="A40" s="51" t="s">
        <v>361</v>
      </c>
      <c r="B40" s="52">
        <v>41395</v>
      </c>
      <c r="C40" s="53">
        <v>2013</v>
      </c>
      <c r="D40" s="51" t="s">
        <v>362</v>
      </c>
      <c r="E40" s="51" t="s">
        <v>363</v>
      </c>
      <c r="F40" s="51" t="s">
        <v>230</v>
      </c>
      <c r="G40" s="51" t="s">
        <v>230</v>
      </c>
      <c r="H40" s="51" t="s">
        <v>265</v>
      </c>
      <c r="I40" s="51" t="s">
        <v>342</v>
      </c>
      <c r="J40" s="51" t="s">
        <v>233</v>
      </c>
      <c r="K40" s="51" t="s">
        <v>219</v>
      </c>
      <c r="L40" s="51" t="s">
        <v>220</v>
      </c>
      <c r="M40" s="51" t="s">
        <v>221</v>
      </c>
      <c r="N40" s="52">
        <v>41404</v>
      </c>
      <c r="O40" s="54">
        <v>3.8720000000000003</v>
      </c>
      <c r="P40" s="54">
        <v>6.2480000000000002</v>
      </c>
      <c r="Q40" s="55">
        <v>0.61363636363636354</v>
      </c>
      <c r="R40" s="55">
        <v>0.08</v>
      </c>
      <c r="S40" s="56">
        <f t="shared" si="0"/>
        <v>0.49984000000000001</v>
      </c>
      <c r="T40" s="57">
        <v>6.7478400000000009</v>
      </c>
      <c r="U40" s="51">
        <v>22</v>
      </c>
      <c r="V40" s="58">
        <v>148.45248000000001</v>
      </c>
      <c r="W40" s="55">
        <v>0.08</v>
      </c>
      <c r="X40" s="59">
        <v>11.876198400000002</v>
      </c>
      <c r="Y40" s="54">
        <v>1.44</v>
      </c>
      <c r="Z40" s="54">
        <v>138.01628160000001</v>
      </c>
    </row>
    <row r="41" spans="1:26" x14ac:dyDescent="0.3">
      <c r="A41" s="51" t="s">
        <v>364</v>
      </c>
      <c r="B41" s="52">
        <v>41396</v>
      </c>
      <c r="C41" s="53">
        <v>2013</v>
      </c>
      <c r="D41" s="51" t="s">
        <v>365</v>
      </c>
      <c r="E41" s="51" t="s">
        <v>366</v>
      </c>
      <c r="F41" s="51" t="s">
        <v>230</v>
      </c>
      <c r="G41" s="51" t="s">
        <v>230</v>
      </c>
      <c r="H41" s="51" t="s">
        <v>231</v>
      </c>
      <c r="I41" s="51" t="s">
        <v>281</v>
      </c>
      <c r="J41" s="51" t="s">
        <v>233</v>
      </c>
      <c r="K41" s="51" t="s">
        <v>219</v>
      </c>
      <c r="L41" s="51" t="s">
        <v>226</v>
      </c>
      <c r="M41" s="51" t="s">
        <v>221</v>
      </c>
      <c r="N41" s="52">
        <v>41405</v>
      </c>
      <c r="O41" s="54">
        <v>3.8170000000000006</v>
      </c>
      <c r="P41" s="54">
        <v>7.3479999999999999</v>
      </c>
      <c r="Q41" s="55">
        <v>0.92507204610950977</v>
      </c>
      <c r="R41" s="55">
        <v>0.08</v>
      </c>
      <c r="S41" s="56">
        <f t="shared" si="0"/>
        <v>0.58784000000000003</v>
      </c>
      <c r="T41" s="57">
        <v>7.9358400000000007</v>
      </c>
      <c r="U41" s="51">
        <v>43</v>
      </c>
      <c r="V41" s="58">
        <v>341.24112000000002</v>
      </c>
      <c r="W41" s="55">
        <v>0.09</v>
      </c>
      <c r="X41" s="59">
        <v>30.711700800000003</v>
      </c>
      <c r="Y41" s="54">
        <v>1.55</v>
      </c>
      <c r="Z41" s="54">
        <v>312.07941920000002</v>
      </c>
    </row>
    <row r="42" spans="1:26" x14ac:dyDescent="0.3">
      <c r="A42" s="51" t="s">
        <v>367</v>
      </c>
      <c r="B42" s="52">
        <v>41397</v>
      </c>
      <c r="C42" s="53">
        <v>2013</v>
      </c>
      <c r="D42" s="51" t="s">
        <v>368</v>
      </c>
      <c r="E42" s="51" t="s">
        <v>369</v>
      </c>
      <c r="F42" s="51" t="s">
        <v>230</v>
      </c>
      <c r="G42" s="51" t="s">
        <v>230</v>
      </c>
      <c r="H42" s="51" t="s">
        <v>231</v>
      </c>
      <c r="I42" s="51" t="s">
        <v>274</v>
      </c>
      <c r="J42" s="51" t="s">
        <v>250</v>
      </c>
      <c r="K42" s="51" t="s">
        <v>238</v>
      </c>
      <c r="L42" s="51" t="s">
        <v>292</v>
      </c>
      <c r="M42" s="51" t="s">
        <v>221</v>
      </c>
      <c r="N42" s="52">
        <v>41405</v>
      </c>
      <c r="O42" s="54">
        <v>2</v>
      </c>
      <c r="P42" s="54">
        <v>3</v>
      </c>
      <c r="Q42" s="55">
        <v>0.5</v>
      </c>
      <c r="R42" s="55">
        <v>0.08</v>
      </c>
      <c r="S42" s="56">
        <f t="shared" si="0"/>
        <v>0.24</v>
      </c>
      <c r="T42" s="57">
        <v>3.24</v>
      </c>
      <c r="U42" s="51">
        <v>43</v>
      </c>
      <c r="V42" s="58">
        <v>139.32000000000002</v>
      </c>
      <c r="W42" s="55">
        <v>0.1</v>
      </c>
      <c r="X42" s="59">
        <v>13.932000000000002</v>
      </c>
      <c r="Y42" s="54">
        <v>2.88</v>
      </c>
      <c r="Z42" s="54">
        <v>128.26800000000003</v>
      </c>
    </row>
    <row r="43" spans="1:26" x14ac:dyDescent="0.3">
      <c r="A43" s="51" t="s">
        <v>370</v>
      </c>
      <c r="B43" s="52">
        <v>41397</v>
      </c>
      <c r="C43" s="53">
        <v>2013</v>
      </c>
      <c r="D43" s="51" t="s">
        <v>368</v>
      </c>
      <c r="E43" s="51" t="s">
        <v>369</v>
      </c>
      <c r="F43" s="51" t="s">
        <v>230</v>
      </c>
      <c r="G43" s="51" t="s">
        <v>230</v>
      </c>
      <c r="H43" s="51" t="s">
        <v>231</v>
      </c>
      <c r="I43" s="51" t="s">
        <v>274</v>
      </c>
      <c r="J43" s="51" t="s">
        <v>250</v>
      </c>
      <c r="K43" s="51" t="s">
        <v>219</v>
      </c>
      <c r="L43" s="51" t="s">
        <v>226</v>
      </c>
      <c r="M43" s="51" t="s">
        <v>221</v>
      </c>
      <c r="N43" s="52">
        <v>41405</v>
      </c>
      <c r="O43" s="54">
        <v>3.8170000000000006</v>
      </c>
      <c r="P43" s="54">
        <v>7.3479999999999999</v>
      </c>
      <c r="Q43" s="55">
        <v>0.92507204610950977</v>
      </c>
      <c r="R43" s="55">
        <v>0.08</v>
      </c>
      <c r="S43" s="56">
        <f t="shared" si="0"/>
        <v>0.58784000000000003</v>
      </c>
      <c r="T43" s="57">
        <v>7.9358400000000007</v>
      </c>
      <c r="U43" s="51">
        <v>4</v>
      </c>
      <c r="V43" s="58">
        <v>31.743360000000003</v>
      </c>
      <c r="W43" s="55">
        <v>0.02</v>
      </c>
      <c r="X43" s="59">
        <v>0.63486720000000008</v>
      </c>
      <c r="Y43" s="54">
        <v>1.55</v>
      </c>
      <c r="Z43" s="54">
        <v>32.658492800000005</v>
      </c>
    </row>
    <row r="44" spans="1:26" x14ac:dyDescent="0.3">
      <c r="A44" s="51" t="s">
        <v>371</v>
      </c>
      <c r="B44" s="52">
        <v>41397</v>
      </c>
      <c r="C44" s="53">
        <v>2013</v>
      </c>
      <c r="D44" s="51" t="s">
        <v>372</v>
      </c>
      <c r="E44" s="51" t="s">
        <v>373</v>
      </c>
      <c r="F44" s="51" t="s">
        <v>214</v>
      </c>
      <c r="G44" s="51" t="s">
        <v>215</v>
      </c>
      <c r="H44" s="51" t="s">
        <v>231</v>
      </c>
      <c r="I44" s="51" t="s">
        <v>217</v>
      </c>
      <c r="J44" s="51" t="s">
        <v>254</v>
      </c>
      <c r="K44" s="51" t="s">
        <v>238</v>
      </c>
      <c r="L44" s="51" t="s">
        <v>220</v>
      </c>
      <c r="M44" s="51" t="s">
        <v>221</v>
      </c>
      <c r="N44" s="52">
        <v>41409</v>
      </c>
      <c r="O44" s="54">
        <v>11.077000000000002</v>
      </c>
      <c r="P44" s="54">
        <v>17.578000000000003</v>
      </c>
      <c r="Q44" s="55">
        <v>0.58689175769612711</v>
      </c>
      <c r="R44" s="55">
        <v>0.08</v>
      </c>
      <c r="S44" s="56">
        <f t="shared" si="0"/>
        <v>1.4062400000000002</v>
      </c>
      <c r="T44" s="57">
        <v>18.984240000000003</v>
      </c>
      <c r="U44" s="51">
        <v>36</v>
      </c>
      <c r="V44" s="58">
        <v>683.43264000000011</v>
      </c>
      <c r="W44" s="55">
        <v>0.11</v>
      </c>
      <c r="X44" s="59">
        <v>75.177590400000014</v>
      </c>
      <c r="Y44" s="54">
        <v>4.05</v>
      </c>
      <c r="Z44" s="54">
        <v>612.30504960000007</v>
      </c>
    </row>
    <row r="45" spans="1:26" x14ac:dyDescent="0.3">
      <c r="A45" s="51" t="s">
        <v>374</v>
      </c>
      <c r="B45" s="52">
        <v>41399</v>
      </c>
      <c r="C45" s="53">
        <v>2013</v>
      </c>
      <c r="D45" s="51" t="s">
        <v>375</v>
      </c>
      <c r="E45" s="51" t="s">
        <v>376</v>
      </c>
      <c r="F45" s="51" t="s">
        <v>230</v>
      </c>
      <c r="G45" s="51" t="s">
        <v>230</v>
      </c>
      <c r="H45" s="51" t="s">
        <v>265</v>
      </c>
      <c r="I45" s="51" t="s">
        <v>312</v>
      </c>
      <c r="J45" s="51" t="s">
        <v>266</v>
      </c>
      <c r="K45" s="51" t="s">
        <v>219</v>
      </c>
      <c r="L45" s="51" t="s">
        <v>292</v>
      </c>
      <c r="M45" s="51" t="s">
        <v>221</v>
      </c>
      <c r="N45" s="52">
        <v>41408</v>
      </c>
      <c r="O45" s="54">
        <v>5.2690000000000001</v>
      </c>
      <c r="P45" s="54">
        <v>13.167000000000002</v>
      </c>
      <c r="Q45" s="55">
        <v>1.4989561586638833</v>
      </c>
      <c r="R45" s="55">
        <v>0.08</v>
      </c>
      <c r="S45" s="56">
        <f t="shared" si="0"/>
        <v>1.0533600000000001</v>
      </c>
      <c r="T45" s="57">
        <v>14.220360000000003</v>
      </c>
      <c r="U45" s="51">
        <v>20</v>
      </c>
      <c r="V45" s="58">
        <v>284.40720000000005</v>
      </c>
      <c r="W45" s="55">
        <v>0.09</v>
      </c>
      <c r="X45" s="59">
        <v>25.596648000000002</v>
      </c>
      <c r="Y45" s="54">
        <v>5.8599999999999994</v>
      </c>
      <c r="Z45" s="54">
        <v>264.67055200000004</v>
      </c>
    </row>
    <row r="46" spans="1:26" x14ac:dyDescent="0.3">
      <c r="A46" s="51" t="s">
        <v>377</v>
      </c>
      <c r="B46" s="52">
        <v>41401</v>
      </c>
      <c r="C46" s="53">
        <v>2013</v>
      </c>
      <c r="D46" s="51" t="s">
        <v>378</v>
      </c>
      <c r="E46" s="51" t="s">
        <v>379</v>
      </c>
      <c r="F46" s="51" t="s">
        <v>230</v>
      </c>
      <c r="G46" s="51" t="s">
        <v>230</v>
      </c>
      <c r="H46" s="51" t="s">
        <v>216</v>
      </c>
      <c r="I46" s="51" t="s">
        <v>312</v>
      </c>
      <c r="J46" s="51" t="s">
        <v>233</v>
      </c>
      <c r="K46" s="51" t="s">
        <v>238</v>
      </c>
      <c r="L46" s="51" t="s">
        <v>332</v>
      </c>
      <c r="M46" s="51" t="s">
        <v>234</v>
      </c>
      <c r="N46" s="52">
        <v>41409</v>
      </c>
      <c r="O46" s="54">
        <v>9.7020000000000017</v>
      </c>
      <c r="P46" s="54">
        <v>23.088999999999999</v>
      </c>
      <c r="Q46" s="55">
        <v>1.3798185941043077</v>
      </c>
      <c r="R46" s="55">
        <v>0.08</v>
      </c>
      <c r="S46" s="56">
        <f t="shared" si="0"/>
        <v>1.8471199999999999</v>
      </c>
      <c r="T46" s="57">
        <v>24.936119999999999</v>
      </c>
      <c r="U46" s="51">
        <v>10</v>
      </c>
      <c r="V46" s="58">
        <v>249.3612</v>
      </c>
      <c r="W46" s="55">
        <v>9.9999999999999992E-2</v>
      </c>
      <c r="X46" s="59">
        <v>24.936119999999999</v>
      </c>
      <c r="Y46" s="54">
        <v>4.8599999999999994</v>
      </c>
      <c r="Z46" s="54">
        <v>229.28507999999999</v>
      </c>
    </row>
    <row r="47" spans="1:26" x14ac:dyDescent="0.3">
      <c r="A47" s="51" t="s">
        <v>380</v>
      </c>
      <c r="B47" s="52">
        <v>41401</v>
      </c>
      <c r="C47" s="53">
        <v>2013</v>
      </c>
      <c r="D47" s="51" t="s">
        <v>381</v>
      </c>
      <c r="E47" s="51" t="s">
        <v>382</v>
      </c>
      <c r="F47" s="51" t="s">
        <v>214</v>
      </c>
      <c r="G47" s="51" t="s">
        <v>215</v>
      </c>
      <c r="H47" s="51" t="s">
        <v>244</v>
      </c>
      <c r="I47" s="51" t="s">
        <v>225</v>
      </c>
      <c r="J47" s="51" t="s">
        <v>233</v>
      </c>
      <c r="K47" s="51" t="s">
        <v>219</v>
      </c>
      <c r="L47" s="51" t="s">
        <v>226</v>
      </c>
      <c r="M47" s="51" t="s">
        <v>221</v>
      </c>
      <c r="N47" s="52">
        <v>41410</v>
      </c>
      <c r="O47" s="54">
        <v>1.1990000000000003</v>
      </c>
      <c r="P47" s="54">
        <v>1.8480000000000001</v>
      </c>
      <c r="Q47" s="55">
        <v>0.54128440366972452</v>
      </c>
      <c r="R47" s="55">
        <v>0.08</v>
      </c>
      <c r="S47" s="56">
        <f t="shared" si="0"/>
        <v>0.14784</v>
      </c>
      <c r="T47" s="57">
        <v>1.9958400000000003</v>
      </c>
      <c r="U47" s="51">
        <v>20</v>
      </c>
      <c r="V47" s="58">
        <v>39.916800000000009</v>
      </c>
      <c r="W47" s="55">
        <v>6.9999999999999993E-2</v>
      </c>
      <c r="X47" s="59">
        <v>2.7941760000000002</v>
      </c>
      <c r="Y47" s="54">
        <v>1.05</v>
      </c>
      <c r="Z47" s="54">
        <v>38.172624000000006</v>
      </c>
    </row>
    <row r="48" spans="1:26" x14ac:dyDescent="0.3">
      <c r="A48" s="51" t="s">
        <v>383</v>
      </c>
      <c r="B48" s="52">
        <v>41402</v>
      </c>
      <c r="C48" s="53">
        <v>2013</v>
      </c>
      <c r="D48" s="51" t="s">
        <v>329</v>
      </c>
      <c r="E48" s="51" t="s">
        <v>330</v>
      </c>
      <c r="F48" s="51" t="s">
        <v>230</v>
      </c>
      <c r="G48" s="51" t="s">
        <v>230</v>
      </c>
      <c r="H48" s="51" t="s">
        <v>231</v>
      </c>
      <c r="I48" s="51" t="s">
        <v>331</v>
      </c>
      <c r="J48" s="51" t="s">
        <v>266</v>
      </c>
      <c r="K48" s="51" t="s">
        <v>238</v>
      </c>
      <c r="L48" s="51" t="s">
        <v>220</v>
      </c>
      <c r="M48" s="51" t="s">
        <v>221</v>
      </c>
      <c r="N48" s="52">
        <v>41410</v>
      </c>
      <c r="O48" s="54">
        <v>59.972000000000008</v>
      </c>
      <c r="P48" s="54">
        <v>111.06700000000001</v>
      </c>
      <c r="Q48" s="55">
        <v>0.85198092443140117</v>
      </c>
      <c r="R48" s="55">
        <v>0.08</v>
      </c>
      <c r="S48" s="56">
        <f t="shared" si="0"/>
        <v>8.8853600000000004</v>
      </c>
      <c r="T48" s="57">
        <v>119.95236000000001</v>
      </c>
      <c r="U48" s="51">
        <v>17</v>
      </c>
      <c r="V48" s="58">
        <v>2039.1901200000002</v>
      </c>
      <c r="W48" s="55">
        <v>0.11</v>
      </c>
      <c r="X48" s="59">
        <v>224.31091320000002</v>
      </c>
      <c r="Y48" s="54">
        <v>7.2299999999999995</v>
      </c>
      <c r="Z48" s="54">
        <v>1822.1092068000003</v>
      </c>
    </row>
    <row r="49" spans="1:26" x14ac:dyDescent="0.3">
      <c r="A49" s="51" t="s">
        <v>384</v>
      </c>
      <c r="B49" s="52">
        <v>41405</v>
      </c>
      <c r="C49" s="53">
        <v>2013</v>
      </c>
      <c r="D49" s="51" t="s">
        <v>223</v>
      </c>
      <c r="E49" s="51" t="s">
        <v>224</v>
      </c>
      <c r="F49" s="51" t="s">
        <v>214</v>
      </c>
      <c r="G49" s="51" t="s">
        <v>215</v>
      </c>
      <c r="H49" s="51" t="s">
        <v>216</v>
      </c>
      <c r="I49" s="51" t="s">
        <v>225</v>
      </c>
      <c r="J49" s="51" t="s">
        <v>250</v>
      </c>
      <c r="K49" s="51" t="s">
        <v>219</v>
      </c>
      <c r="L49" s="51" t="s">
        <v>226</v>
      </c>
      <c r="M49" s="51" t="s">
        <v>234</v>
      </c>
      <c r="N49" s="52">
        <v>41414</v>
      </c>
      <c r="O49" s="54">
        <v>2.7720000000000002</v>
      </c>
      <c r="P49" s="54">
        <v>4.4000000000000004</v>
      </c>
      <c r="Q49" s="55">
        <v>0.58730158730158732</v>
      </c>
      <c r="R49" s="55">
        <v>0.08</v>
      </c>
      <c r="S49" s="56">
        <f t="shared" si="0"/>
        <v>0.35200000000000004</v>
      </c>
      <c r="T49" s="57">
        <v>4.7520000000000007</v>
      </c>
      <c r="U49" s="51">
        <v>21</v>
      </c>
      <c r="V49" s="58">
        <v>99.792000000000016</v>
      </c>
      <c r="W49" s="55">
        <v>9.9999999999999992E-2</v>
      </c>
      <c r="X49" s="59">
        <v>9.9792000000000005</v>
      </c>
      <c r="Y49" s="54">
        <v>1.35</v>
      </c>
      <c r="Z49" s="54">
        <v>91.162800000000004</v>
      </c>
    </row>
    <row r="50" spans="1:26" x14ac:dyDescent="0.3">
      <c r="A50" s="51" t="s">
        <v>385</v>
      </c>
      <c r="B50" s="52">
        <v>41406</v>
      </c>
      <c r="C50" s="53">
        <v>2013</v>
      </c>
      <c r="D50" s="51" t="s">
        <v>386</v>
      </c>
      <c r="E50" s="51" t="s">
        <v>387</v>
      </c>
      <c r="F50" s="51" t="s">
        <v>214</v>
      </c>
      <c r="G50" s="51" t="s">
        <v>215</v>
      </c>
      <c r="H50" s="51" t="s">
        <v>216</v>
      </c>
      <c r="I50" s="51" t="s">
        <v>225</v>
      </c>
      <c r="J50" s="51" t="s">
        <v>218</v>
      </c>
      <c r="K50" s="51" t="s">
        <v>219</v>
      </c>
      <c r="L50" s="51" t="s">
        <v>220</v>
      </c>
      <c r="M50" s="51" t="s">
        <v>221</v>
      </c>
      <c r="N50" s="52">
        <v>41414</v>
      </c>
      <c r="O50" s="54">
        <v>15.268000000000002</v>
      </c>
      <c r="P50" s="54">
        <v>24.618000000000002</v>
      </c>
      <c r="Q50" s="55">
        <v>0.61239193083573473</v>
      </c>
      <c r="R50" s="55">
        <v>0.08</v>
      </c>
      <c r="S50" s="56">
        <f t="shared" si="0"/>
        <v>1.9694400000000003</v>
      </c>
      <c r="T50" s="57">
        <v>26.587440000000004</v>
      </c>
      <c r="U50" s="51">
        <v>28</v>
      </c>
      <c r="V50" s="58">
        <v>744.44832000000008</v>
      </c>
      <c r="W50" s="55">
        <v>0.11</v>
      </c>
      <c r="X50" s="59">
        <v>81.889315200000013</v>
      </c>
      <c r="Y50" s="54">
        <v>15.15</v>
      </c>
      <c r="Z50" s="54">
        <v>677.7090048</v>
      </c>
    </row>
    <row r="51" spans="1:26" x14ac:dyDescent="0.3">
      <c r="A51" s="51" t="s">
        <v>388</v>
      </c>
      <c r="B51" s="52">
        <v>41406</v>
      </c>
      <c r="C51" s="53">
        <v>2013</v>
      </c>
      <c r="D51" s="51" t="s">
        <v>389</v>
      </c>
      <c r="E51" s="51" t="s">
        <v>390</v>
      </c>
      <c r="F51" s="51" t="s">
        <v>230</v>
      </c>
      <c r="G51" s="51" t="s">
        <v>230</v>
      </c>
      <c r="H51" s="51" t="s">
        <v>231</v>
      </c>
      <c r="I51" s="51" t="s">
        <v>270</v>
      </c>
      <c r="J51" s="51" t="s">
        <v>266</v>
      </c>
      <c r="K51" s="51" t="s">
        <v>219</v>
      </c>
      <c r="L51" s="51" t="s">
        <v>226</v>
      </c>
      <c r="M51" s="51" t="s">
        <v>221</v>
      </c>
      <c r="N51" s="52">
        <v>41415</v>
      </c>
      <c r="O51" s="54">
        <v>23.716000000000001</v>
      </c>
      <c r="P51" s="54">
        <v>40.204999999999998</v>
      </c>
      <c r="Q51" s="55">
        <v>0.695269016697588</v>
      </c>
      <c r="R51" s="55">
        <v>0.08</v>
      </c>
      <c r="S51" s="56">
        <f t="shared" si="0"/>
        <v>3.2164000000000001</v>
      </c>
      <c r="T51" s="57">
        <v>43.421399999999998</v>
      </c>
      <c r="U51" s="51">
        <v>47</v>
      </c>
      <c r="V51" s="58">
        <v>2040.8057999999999</v>
      </c>
      <c r="W51" s="55">
        <v>0.11</v>
      </c>
      <c r="X51" s="59">
        <v>224.48863799999998</v>
      </c>
      <c r="Y51" s="54">
        <v>13.940000000000001</v>
      </c>
      <c r="Z51" s="54">
        <v>1830.2571619999999</v>
      </c>
    </row>
    <row r="52" spans="1:26" x14ac:dyDescent="0.3">
      <c r="A52" s="51" t="s">
        <v>391</v>
      </c>
      <c r="B52" s="52">
        <v>41407</v>
      </c>
      <c r="C52" s="53">
        <v>2013</v>
      </c>
      <c r="D52" s="51" t="s">
        <v>392</v>
      </c>
      <c r="E52" s="51" t="s">
        <v>393</v>
      </c>
      <c r="F52" s="51" t="s">
        <v>230</v>
      </c>
      <c r="G52" s="51" t="s">
        <v>230</v>
      </c>
      <c r="H52" s="51" t="s">
        <v>244</v>
      </c>
      <c r="I52" s="51" t="s">
        <v>274</v>
      </c>
      <c r="J52" s="51" t="s">
        <v>218</v>
      </c>
      <c r="K52" s="51" t="s">
        <v>238</v>
      </c>
      <c r="L52" s="51" t="s">
        <v>220</v>
      </c>
      <c r="M52" s="51" t="s">
        <v>234</v>
      </c>
      <c r="N52" s="52">
        <v>41415</v>
      </c>
      <c r="O52" s="54">
        <v>21.758000000000003</v>
      </c>
      <c r="P52" s="54">
        <v>50.589000000000006</v>
      </c>
      <c r="Q52" s="55">
        <v>1.3250758341759352</v>
      </c>
      <c r="R52" s="55">
        <v>0.08</v>
      </c>
      <c r="S52" s="56">
        <f t="shared" si="0"/>
        <v>4.0471200000000005</v>
      </c>
      <c r="T52" s="57">
        <v>54.636120000000012</v>
      </c>
      <c r="U52" s="51">
        <v>16</v>
      </c>
      <c r="V52" s="58">
        <v>874.1779200000002</v>
      </c>
      <c r="W52" s="55">
        <v>0.03</v>
      </c>
      <c r="X52" s="59">
        <v>26.225337600000007</v>
      </c>
      <c r="Y52" s="54">
        <v>5.04</v>
      </c>
      <c r="Z52" s="54">
        <v>852.99258240000017</v>
      </c>
    </row>
    <row r="53" spans="1:26" x14ac:dyDescent="0.3">
      <c r="A53" s="51" t="s">
        <v>394</v>
      </c>
      <c r="B53" s="52">
        <v>41410</v>
      </c>
      <c r="C53" s="53">
        <v>2013</v>
      </c>
      <c r="D53" s="51" t="s">
        <v>395</v>
      </c>
      <c r="E53" s="51" t="s">
        <v>396</v>
      </c>
      <c r="F53" s="51" t="s">
        <v>230</v>
      </c>
      <c r="G53" s="51" t="s">
        <v>230</v>
      </c>
      <c r="H53" s="51" t="s">
        <v>231</v>
      </c>
      <c r="I53" s="51" t="s">
        <v>270</v>
      </c>
      <c r="J53" s="51" t="s">
        <v>266</v>
      </c>
      <c r="K53" s="51" t="s">
        <v>219</v>
      </c>
      <c r="L53" s="51" t="s">
        <v>220</v>
      </c>
      <c r="M53" s="51" t="s">
        <v>221</v>
      </c>
      <c r="N53" s="52">
        <v>41419</v>
      </c>
      <c r="O53" s="54">
        <v>59.719000000000001</v>
      </c>
      <c r="P53" s="54">
        <v>99.528000000000006</v>
      </c>
      <c r="Q53" s="55">
        <v>0.66660526800515751</v>
      </c>
      <c r="R53" s="55">
        <v>0.08</v>
      </c>
      <c r="S53" s="56">
        <f t="shared" si="0"/>
        <v>7.9622400000000004</v>
      </c>
      <c r="T53" s="57">
        <v>107.49024000000001</v>
      </c>
      <c r="U53" s="51">
        <v>13</v>
      </c>
      <c r="V53" s="58">
        <v>1397.3731200000002</v>
      </c>
      <c r="W53" s="55">
        <v>0.05</v>
      </c>
      <c r="X53" s="59">
        <v>69.868656000000016</v>
      </c>
      <c r="Y53" s="54">
        <v>20.04</v>
      </c>
      <c r="Z53" s="54">
        <v>1347.5444640000001</v>
      </c>
    </row>
    <row r="54" spans="1:26" x14ac:dyDescent="0.3">
      <c r="A54" s="51" t="s">
        <v>397</v>
      </c>
      <c r="B54" s="52">
        <v>41411</v>
      </c>
      <c r="C54" s="53">
        <v>2013</v>
      </c>
      <c r="D54" s="51" t="s">
        <v>398</v>
      </c>
      <c r="E54" s="51" t="s">
        <v>399</v>
      </c>
      <c r="F54" s="51" t="s">
        <v>230</v>
      </c>
      <c r="G54" s="51" t="s">
        <v>230</v>
      </c>
      <c r="H54" s="51" t="s">
        <v>216</v>
      </c>
      <c r="I54" s="51" t="s">
        <v>274</v>
      </c>
      <c r="J54" s="51" t="s">
        <v>218</v>
      </c>
      <c r="K54" s="51" t="s">
        <v>238</v>
      </c>
      <c r="L54" s="51" t="s">
        <v>332</v>
      </c>
      <c r="M54" s="51" t="s">
        <v>221</v>
      </c>
      <c r="N54" s="52">
        <v>41419</v>
      </c>
      <c r="O54" s="54">
        <v>10.901000000000002</v>
      </c>
      <c r="P54" s="54">
        <v>17.589000000000002</v>
      </c>
      <c r="Q54" s="55">
        <v>0.61352169525731581</v>
      </c>
      <c r="R54" s="55">
        <v>0.08</v>
      </c>
      <c r="S54" s="56">
        <f t="shared" si="0"/>
        <v>1.4071200000000001</v>
      </c>
      <c r="T54" s="57">
        <v>18.996120000000005</v>
      </c>
      <c r="U54" s="51">
        <v>9</v>
      </c>
      <c r="V54" s="58">
        <v>170.96508000000006</v>
      </c>
      <c r="W54" s="55">
        <v>0.04</v>
      </c>
      <c r="X54" s="59">
        <v>6.8386032000000023</v>
      </c>
      <c r="Y54" s="54">
        <v>11.33</v>
      </c>
      <c r="Z54" s="54">
        <v>175.45647680000008</v>
      </c>
    </row>
    <row r="55" spans="1:26" x14ac:dyDescent="0.3">
      <c r="A55" s="51" t="s">
        <v>400</v>
      </c>
      <c r="B55" s="52">
        <v>41411</v>
      </c>
      <c r="C55" s="53">
        <v>2013</v>
      </c>
      <c r="D55" s="51" t="s">
        <v>356</v>
      </c>
      <c r="E55" s="51" t="s">
        <v>357</v>
      </c>
      <c r="F55" s="51" t="s">
        <v>214</v>
      </c>
      <c r="G55" s="51" t="s">
        <v>215</v>
      </c>
      <c r="H55" s="51" t="s">
        <v>216</v>
      </c>
      <c r="I55" s="51" t="s">
        <v>217</v>
      </c>
      <c r="J55" s="51" t="s">
        <v>266</v>
      </c>
      <c r="K55" s="51" t="s">
        <v>219</v>
      </c>
      <c r="L55" s="51" t="s">
        <v>226</v>
      </c>
      <c r="M55" s="51" t="s">
        <v>221</v>
      </c>
      <c r="N55" s="52">
        <v>41419</v>
      </c>
      <c r="O55" s="54">
        <v>4.125</v>
      </c>
      <c r="P55" s="54">
        <v>7.7880000000000011</v>
      </c>
      <c r="Q55" s="55">
        <v>0.88800000000000023</v>
      </c>
      <c r="R55" s="55">
        <v>0.08</v>
      </c>
      <c r="S55" s="56">
        <f t="shared" si="0"/>
        <v>0.62304000000000015</v>
      </c>
      <c r="T55" s="57">
        <v>8.4110400000000016</v>
      </c>
      <c r="U55" s="51">
        <v>31</v>
      </c>
      <c r="V55" s="58">
        <v>260.74224000000004</v>
      </c>
      <c r="W55" s="55">
        <v>0.05</v>
      </c>
      <c r="X55" s="59">
        <v>13.037112000000002</v>
      </c>
      <c r="Y55" s="54">
        <v>2.4</v>
      </c>
      <c r="Z55" s="54">
        <v>250.10512800000004</v>
      </c>
    </row>
    <row r="56" spans="1:26" x14ac:dyDescent="0.3">
      <c r="A56" s="51" t="s">
        <v>401</v>
      </c>
      <c r="B56" s="52">
        <v>41412</v>
      </c>
      <c r="C56" s="53">
        <v>2013</v>
      </c>
      <c r="D56" s="51" t="s">
        <v>402</v>
      </c>
      <c r="E56" s="51" t="s">
        <v>403</v>
      </c>
      <c r="F56" s="51" t="s">
        <v>230</v>
      </c>
      <c r="G56" s="51" t="s">
        <v>230</v>
      </c>
      <c r="H56" s="51" t="s">
        <v>231</v>
      </c>
      <c r="I56" s="51" t="s">
        <v>281</v>
      </c>
      <c r="J56" s="51" t="s">
        <v>218</v>
      </c>
      <c r="K56" s="51" t="s">
        <v>305</v>
      </c>
      <c r="L56" s="51" t="s">
        <v>292</v>
      </c>
      <c r="M56" s="51" t="s">
        <v>221</v>
      </c>
      <c r="N56" s="52">
        <v>41420</v>
      </c>
      <c r="O56" s="54">
        <v>6.0500000000000007</v>
      </c>
      <c r="P56" s="54">
        <v>13.442000000000002</v>
      </c>
      <c r="Q56" s="55">
        <v>1.2218181818181819</v>
      </c>
      <c r="R56" s="55">
        <v>0.08</v>
      </c>
      <c r="S56" s="56">
        <f t="shared" si="0"/>
        <v>1.0753600000000001</v>
      </c>
      <c r="T56" s="57">
        <v>14.517360000000004</v>
      </c>
      <c r="U56" s="51">
        <v>37</v>
      </c>
      <c r="V56" s="58">
        <v>537.14232000000015</v>
      </c>
      <c r="W56" s="55">
        <v>0.01</v>
      </c>
      <c r="X56" s="59">
        <v>5.3714232000000015</v>
      </c>
      <c r="Y56" s="54">
        <v>2.9</v>
      </c>
      <c r="Z56" s="54">
        <v>534.67089680000015</v>
      </c>
    </row>
    <row r="57" spans="1:26" x14ac:dyDescent="0.3">
      <c r="A57" s="51" t="s">
        <v>404</v>
      </c>
      <c r="B57" s="52">
        <v>41412</v>
      </c>
      <c r="C57" s="53">
        <v>2013</v>
      </c>
      <c r="D57" s="51" t="s">
        <v>405</v>
      </c>
      <c r="E57" s="51" t="s">
        <v>406</v>
      </c>
      <c r="F57" s="51" t="s">
        <v>230</v>
      </c>
      <c r="G57" s="51" t="s">
        <v>230</v>
      </c>
      <c r="H57" s="51" t="s">
        <v>265</v>
      </c>
      <c r="I57" s="51" t="s">
        <v>245</v>
      </c>
      <c r="J57" s="51" t="s">
        <v>266</v>
      </c>
      <c r="K57" s="51" t="s">
        <v>219</v>
      </c>
      <c r="L57" s="51" t="s">
        <v>220</v>
      </c>
      <c r="M57" s="51" t="s">
        <v>221</v>
      </c>
      <c r="N57" s="52">
        <v>41421</v>
      </c>
      <c r="O57" s="54">
        <v>15.004000000000001</v>
      </c>
      <c r="P57" s="54">
        <v>23.078000000000003</v>
      </c>
      <c r="Q57" s="55">
        <v>0.5381231671554253</v>
      </c>
      <c r="R57" s="55">
        <v>0.08</v>
      </c>
      <c r="S57" s="56">
        <f t="shared" si="0"/>
        <v>1.8462400000000003</v>
      </c>
      <c r="T57" s="57">
        <v>24.924240000000005</v>
      </c>
      <c r="U57" s="51">
        <v>49</v>
      </c>
      <c r="V57" s="58">
        <v>1221.2877600000002</v>
      </c>
      <c r="W57" s="55">
        <v>0.11</v>
      </c>
      <c r="X57" s="59">
        <v>134.34165360000003</v>
      </c>
      <c r="Y57" s="54">
        <v>1.54</v>
      </c>
      <c r="Z57" s="54">
        <v>1088.4861064000002</v>
      </c>
    </row>
    <row r="58" spans="1:26" x14ac:dyDescent="0.3">
      <c r="A58" s="51" t="s">
        <v>407</v>
      </c>
      <c r="B58" s="52">
        <v>41413</v>
      </c>
      <c r="C58" s="53">
        <v>2013</v>
      </c>
      <c r="D58" s="51" t="s">
        <v>372</v>
      </c>
      <c r="E58" s="51" t="s">
        <v>373</v>
      </c>
      <c r="F58" s="51" t="s">
        <v>214</v>
      </c>
      <c r="G58" s="51" t="s">
        <v>215</v>
      </c>
      <c r="H58" s="51" t="s">
        <v>244</v>
      </c>
      <c r="I58" s="51" t="s">
        <v>217</v>
      </c>
      <c r="J58" s="51" t="s">
        <v>218</v>
      </c>
      <c r="K58" s="51" t="s">
        <v>219</v>
      </c>
      <c r="L58" s="51" t="s">
        <v>292</v>
      </c>
      <c r="M58" s="51" t="s">
        <v>221</v>
      </c>
      <c r="N58" s="52">
        <v>41420</v>
      </c>
      <c r="O58" s="54">
        <v>3.762</v>
      </c>
      <c r="P58" s="54">
        <v>9.1740000000000013</v>
      </c>
      <c r="Q58" s="55">
        <v>1.4385964912280704</v>
      </c>
      <c r="R58" s="55">
        <v>0.08</v>
      </c>
      <c r="S58" s="56">
        <f t="shared" si="0"/>
        <v>0.73392000000000013</v>
      </c>
      <c r="T58" s="57">
        <v>9.9079200000000025</v>
      </c>
      <c r="U58" s="51">
        <v>26</v>
      </c>
      <c r="V58" s="58">
        <v>257.60592000000008</v>
      </c>
      <c r="W58" s="55">
        <v>0.11</v>
      </c>
      <c r="X58" s="59">
        <v>28.336651200000009</v>
      </c>
      <c r="Y58" s="54">
        <v>2.69</v>
      </c>
      <c r="Z58" s="54">
        <v>231.95926880000007</v>
      </c>
    </row>
    <row r="59" spans="1:26" x14ac:dyDescent="0.3">
      <c r="A59" s="51" t="s">
        <v>408</v>
      </c>
      <c r="B59" s="52">
        <v>41414</v>
      </c>
      <c r="C59" s="53">
        <v>2013</v>
      </c>
      <c r="D59" s="51" t="s">
        <v>303</v>
      </c>
      <c r="E59" s="51" t="s">
        <v>304</v>
      </c>
      <c r="F59" s="51" t="s">
        <v>230</v>
      </c>
      <c r="G59" s="51" t="s">
        <v>230</v>
      </c>
      <c r="H59" s="51" t="s">
        <v>265</v>
      </c>
      <c r="I59" s="51" t="s">
        <v>274</v>
      </c>
      <c r="J59" s="51" t="s">
        <v>233</v>
      </c>
      <c r="K59" s="51" t="s">
        <v>219</v>
      </c>
      <c r="L59" s="51" t="s">
        <v>220</v>
      </c>
      <c r="M59" s="51" t="s">
        <v>234</v>
      </c>
      <c r="N59" s="52">
        <v>41422</v>
      </c>
      <c r="O59" s="54">
        <v>5.0490000000000004</v>
      </c>
      <c r="P59" s="54">
        <v>8.0080000000000009</v>
      </c>
      <c r="Q59" s="55">
        <v>0.58605664488017439</v>
      </c>
      <c r="R59" s="55">
        <v>0.08</v>
      </c>
      <c r="S59" s="56">
        <f t="shared" si="0"/>
        <v>0.6406400000000001</v>
      </c>
      <c r="T59" s="57">
        <v>8.6486400000000021</v>
      </c>
      <c r="U59" s="51">
        <v>4</v>
      </c>
      <c r="V59" s="58">
        <v>34.594560000000008</v>
      </c>
      <c r="W59" s="55">
        <v>0.09</v>
      </c>
      <c r="X59" s="59">
        <v>3.1135104000000005</v>
      </c>
      <c r="Y59" s="54">
        <v>11.200000000000001</v>
      </c>
      <c r="Z59" s="54">
        <v>42.681049600000009</v>
      </c>
    </row>
    <row r="60" spans="1:26" x14ac:dyDescent="0.3">
      <c r="A60" s="51" t="s">
        <v>409</v>
      </c>
      <c r="B60" s="52">
        <v>41414</v>
      </c>
      <c r="C60" s="53">
        <v>2013</v>
      </c>
      <c r="D60" s="51" t="s">
        <v>410</v>
      </c>
      <c r="E60" s="51" t="s">
        <v>411</v>
      </c>
      <c r="F60" s="51" t="s">
        <v>214</v>
      </c>
      <c r="G60" s="51" t="s">
        <v>215</v>
      </c>
      <c r="H60" s="51" t="s">
        <v>231</v>
      </c>
      <c r="I60" s="51" t="s">
        <v>217</v>
      </c>
      <c r="J60" s="51" t="s">
        <v>233</v>
      </c>
      <c r="K60" s="51" t="s">
        <v>219</v>
      </c>
      <c r="L60" s="51" t="s">
        <v>220</v>
      </c>
      <c r="M60" s="51" t="s">
        <v>221</v>
      </c>
      <c r="N60" s="52">
        <v>41423</v>
      </c>
      <c r="O60" s="54">
        <v>1.298</v>
      </c>
      <c r="P60" s="54">
        <v>2.0680000000000001</v>
      </c>
      <c r="Q60" s="55">
        <v>0.59322033898305082</v>
      </c>
      <c r="R60" s="55">
        <v>0.08</v>
      </c>
      <c r="S60" s="56">
        <f t="shared" si="0"/>
        <v>0.16544</v>
      </c>
      <c r="T60" s="57">
        <v>2.2334400000000003</v>
      </c>
      <c r="U60" s="51">
        <v>3</v>
      </c>
      <c r="V60" s="58">
        <v>6.7003200000000014</v>
      </c>
      <c r="W60" s="55">
        <v>6.0000000000000005E-2</v>
      </c>
      <c r="X60" s="59">
        <v>0.40201920000000013</v>
      </c>
      <c r="Y60" s="54">
        <v>1.54</v>
      </c>
      <c r="Z60" s="54">
        <v>7.8383008000000016</v>
      </c>
    </row>
    <row r="61" spans="1:26" x14ac:dyDescent="0.3">
      <c r="A61" s="51" t="s">
        <v>412</v>
      </c>
      <c r="B61" s="52">
        <v>41415</v>
      </c>
      <c r="C61" s="53">
        <v>2013</v>
      </c>
      <c r="D61" s="51" t="s">
        <v>413</v>
      </c>
      <c r="E61" s="51" t="s">
        <v>414</v>
      </c>
      <c r="F61" s="51" t="s">
        <v>230</v>
      </c>
      <c r="G61" s="51" t="s">
        <v>230</v>
      </c>
      <c r="H61" s="51" t="s">
        <v>216</v>
      </c>
      <c r="I61" s="51" t="s">
        <v>274</v>
      </c>
      <c r="J61" s="51" t="s">
        <v>250</v>
      </c>
      <c r="K61" s="51" t="s">
        <v>238</v>
      </c>
      <c r="L61" s="51" t="s">
        <v>220</v>
      </c>
      <c r="M61" s="51" t="s">
        <v>234</v>
      </c>
      <c r="N61" s="52">
        <v>41424</v>
      </c>
      <c r="O61" s="54">
        <v>7.0400000000000009</v>
      </c>
      <c r="P61" s="54">
        <v>32.010000000000005</v>
      </c>
      <c r="Q61" s="55">
        <v>3.5468750000000004</v>
      </c>
      <c r="R61" s="55">
        <v>0.08</v>
      </c>
      <c r="S61" s="56">
        <f t="shared" si="0"/>
        <v>2.5608000000000004</v>
      </c>
      <c r="T61" s="57">
        <v>34.570800000000006</v>
      </c>
      <c r="U61" s="51">
        <v>35</v>
      </c>
      <c r="V61" s="58">
        <v>1209.9780000000003</v>
      </c>
      <c r="W61" s="55">
        <v>0.02</v>
      </c>
      <c r="X61" s="59">
        <v>24.199560000000005</v>
      </c>
      <c r="Y61" s="54">
        <v>4.05</v>
      </c>
      <c r="Z61" s="54">
        <v>1189.8284400000002</v>
      </c>
    </row>
    <row r="62" spans="1:26" x14ac:dyDescent="0.3">
      <c r="A62" s="51" t="s">
        <v>415</v>
      </c>
      <c r="B62" s="52">
        <v>41418</v>
      </c>
      <c r="C62" s="53">
        <v>2013</v>
      </c>
      <c r="D62" s="51" t="s">
        <v>416</v>
      </c>
      <c r="E62" s="51" t="s">
        <v>417</v>
      </c>
      <c r="F62" s="51" t="s">
        <v>230</v>
      </c>
      <c r="G62" s="51" t="s">
        <v>230</v>
      </c>
      <c r="H62" s="51" t="s">
        <v>265</v>
      </c>
      <c r="I62" s="51" t="s">
        <v>312</v>
      </c>
      <c r="J62" s="51" t="s">
        <v>233</v>
      </c>
      <c r="K62" s="51" t="s">
        <v>219</v>
      </c>
      <c r="L62" s="51" t="s">
        <v>220</v>
      </c>
      <c r="M62" s="51" t="s">
        <v>221</v>
      </c>
      <c r="N62" s="52">
        <v>41425</v>
      </c>
      <c r="O62" s="54">
        <v>4.2240000000000002</v>
      </c>
      <c r="P62" s="54">
        <v>6.9300000000000006</v>
      </c>
      <c r="Q62" s="55">
        <v>0.64062500000000011</v>
      </c>
      <c r="R62" s="55">
        <v>0.08</v>
      </c>
      <c r="S62" s="56">
        <f t="shared" si="0"/>
        <v>0.55440000000000011</v>
      </c>
      <c r="T62" s="57">
        <v>7.4844000000000008</v>
      </c>
      <c r="U62" s="51">
        <v>44</v>
      </c>
      <c r="V62" s="58">
        <v>329.31360000000006</v>
      </c>
      <c r="W62" s="55">
        <v>0.08</v>
      </c>
      <c r="X62" s="59">
        <v>26.345088000000004</v>
      </c>
      <c r="Y62" s="54">
        <v>0.55000000000000004</v>
      </c>
      <c r="Z62" s="54">
        <v>303.51851200000004</v>
      </c>
    </row>
    <row r="63" spans="1:26" x14ac:dyDescent="0.3">
      <c r="A63" s="51" t="s">
        <v>418</v>
      </c>
      <c r="B63" s="52">
        <v>41419</v>
      </c>
      <c r="C63" s="53">
        <v>2013</v>
      </c>
      <c r="D63" s="51" t="s">
        <v>419</v>
      </c>
      <c r="E63" s="51" t="s">
        <v>420</v>
      </c>
      <c r="F63" s="51" t="s">
        <v>230</v>
      </c>
      <c r="G63" s="51" t="s">
        <v>230</v>
      </c>
      <c r="H63" s="51" t="s">
        <v>216</v>
      </c>
      <c r="I63" s="51" t="s">
        <v>274</v>
      </c>
      <c r="J63" s="51" t="s">
        <v>250</v>
      </c>
      <c r="K63" s="51" t="s">
        <v>238</v>
      </c>
      <c r="L63" s="51" t="s">
        <v>220</v>
      </c>
      <c r="M63" s="51" t="s">
        <v>221</v>
      </c>
      <c r="N63" s="52">
        <v>41427</v>
      </c>
      <c r="O63" s="54">
        <v>172.15</v>
      </c>
      <c r="P63" s="54">
        <v>331.06700000000006</v>
      </c>
      <c r="Q63" s="55">
        <v>0.92313099041533575</v>
      </c>
      <c r="R63" s="55">
        <v>0.08</v>
      </c>
      <c r="S63" s="56">
        <f t="shared" si="0"/>
        <v>26.485360000000007</v>
      </c>
      <c r="T63" s="57">
        <v>357.55236000000008</v>
      </c>
      <c r="U63" s="51">
        <v>16</v>
      </c>
      <c r="V63" s="58">
        <v>5720.8377600000013</v>
      </c>
      <c r="W63" s="55">
        <v>0.11</v>
      </c>
      <c r="X63" s="59">
        <v>629.29215360000012</v>
      </c>
      <c r="Y63" s="54">
        <v>7.2299999999999995</v>
      </c>
      <c r="Z63" s="54">
        <v>5098.7756064000005</v>
      </c>
    </row>
    <row r="64" spans="1:26" x14ac:dyDescent="0.3">
      <c r="A64" s="51" t="s">
        <v>421</v>
      </c>
      <c r="B64" s="52">
        <v>41420</v>
      </c>
      <c r="C64" s="53">
        <v>2013</v>
      </c>
      <c r="D64" s="51" t="s">
        <v>422</v>
      </c>
      <c r="E64" s="51" t="s">
        <v>423</v>
      </c>
      <c r="F64" s="51" t="s">
        <v>230</v>
      </c>
      <c r="G64" s="51" t="s">
        <v>230</v>
      </c>
      <c r="H64" s="51" t="s">
        <v>231</v>
      </c>
      <c r="I64" s="51" t="s">
        <v>312</v>
      </c>
      <c r="J64" s="51" t="s">
        <v>254</v>
      </c>
      <c r="K64" s="51" t="s">
        <v>219</v>
      </c>
      <c r="L64" s="51" t="s">
        <v>226</v>
      </c>
      <c r="M64" s="51" t="s">
        <v>221</v>
      </c>
      <c r="N64" s="52">
        <v>41431</v>
      </c>
      <c r="O64" s="54">
        <v>2.5190000000000001</v>
      </c>
      <c r="P64" s="54">
        <v>3.9380000000000006</v>
      </c>
      <c r="Q64" s="55">
        <v>0.56331877729257662</v>
      </c>
      <c r="R64" s="55">
        <v>0.08</v>
      </c>
      <c r="S64" s="56">
        <f t="shared" si="0"/>
        <v>0.31504000000000004</v>
      </c>
      <c r="T64" s="57">
        <v>4.2530400000000013</v>
      </c>
      <c r="U64" s="51">
        <v>40</v>
      </c>
      <c r="V64" s="58">
        <v>170.12160000000006</v>
      </c>
      <c r="W64" s="55">
        <v>6.9999999999999993E-2</v>
      </c>
      <c r="X64" s="59">
        <v>11.908512000000004</v>
      </c>
      <c r="Y64" s="54">
        <v>1.68</v>
      </c>
      <c r="Z64" s="54">
        <v>159.89308800000006</v>
      </c>
    </row>
    <row r="65" spans="1:26" x14ac:dyDescent="0.3">
      <c r="A65" s="51" t="s">
        <v>424</v>
      </c>
      <c r="B65" s="52">
        <v>41421</v>
      </c>
      <c r="C65" s="53">
        <v>2013</v>
      </c>
      <c r="D65" s="51" t="s">
        <v>425</v>
      </c>
      <c r="E65" s="51" t="s">
        <v>426</v>
      </c>
      <c r="F65" s="51" t="s">
        <v>230</v>
      </c>
      <c r="G65" s="51" t="s">
        <v>230</v>
      </c>
      <c r="H65" s="51" t="s">
        <v>216</v>
      </c>
      <c r="I65" s="51" t="s">
        <v>331</v>
      </c>
      <c r="J65" s="51" t="s">
        <v>218</v>
      </c>
      <c r="K65" s="51" t="s">
        <v>219</v>
      </c>
      <c r="L65" s="51" t="s">
        <v>220</v>
      </c>
      <c r="M65" s="51" t="s">
        <v>234</v>
      </c>
      <c r="N65" s="52">
        <v>41428</v>
      </c>
      <c r="O65" s="54">
        <v>2.4750000000000001</v>
      </c>
      <c r="P65" s="54">
        <v>4.0590000000000002</v>
      </c>
      <c r="Q65" s="55">
        <v>0.64</v>
      </c>
      <c r="R65" s="55">
        <v>0.08</v>
      </c>
      <c r="S65" s="56">
        <f t="shared" si="0"/>
        <v>0.32472000000000001</v>
      </c>
      <c r="T65" s="57">
        <v>4.3837200000000003</v>
      </c>
      <c r="U65" s="51">
        <v>37</v>
      </c>
      <c r="V65" s="58">
        <v>162.19764000000001</v>
      </c>
      <c r="W65" s="55">
        <v>0.04</v>
      </c>
      <c r="X65" s="59">
        <v>6.4879056000000004</v>
      </c>
      <c r="Y65" s="54">
        <v>2.5499999999999998</v>
      </c>
      <c r="Z65" s="54">
        <v>158.25973440000001</v>
      </c>
    </row>
    <row r="66" spans="1:26" x14ac:dyDescent="0.3">
      <c r="A66" s="51" t="s">
        <v>427</v>
      </c>
      <c r="B66" s="52">
        <v>41421</v>
      </c>
      <c r="C66" s="53">
        <v>2013</v>
      </c>
      <c r="D66" s="51" t="s">
        <v>428</v>
      </c>
      <c r="E66" s="51" t="s">
        <v>429</v>
      </c>
      <c r="F66" s="51" t="s">
        <v>230</v>
      </c>
      <c r="G66" s="51" t="s">
        <v>230</v>
      </c>
      <c r="H66" s="51" t="s">
        <v>265</v>
      </c>
      <c r="I66" s="51" t="s">
        <v>331</v>
      </c>
      <c r="J66" s="51" t="s">
        <v>250</v>
      </c>
      <c r="K66" s="51" t="s">
        <v>219</v>
      </c>
      <c r="L66" s="51" t="s">
        <v>220</v>
      </c>
      <c r="M66" s="51" t="s">
        <v>234</v>
      </c>
      <c r="N66" s="52">
        <v>41428</v>
      </c>
      <c r="O66" s="54">
        <v>13.629000000000001</v>
      </c>
      <c r="P66" s="54">
        <v>21.978000000000002</v>
      </c>
      <c r="Q66" s="55">
        <v>0.61259079903147695</v>
      </c>
      <c r="R66" s="55">
        <v>0.08</v>
      </c>
      <c r="S66" s="56">
        <f t="shared" ref="S66:S129" si="1">R66*P66</f>
        <v>1.7582400000000002</v>
      </c>
      <c r="T66" s="57">
        <v>23.736240000000002</v>
      </c>
      <c r="U66" s="51">
        <v>15</v>
      </c>
      <c r="V66" s="58">
        <v>356.04360000000003</v>
      </c>
      <c r="W66" s="55">
        <v>0.11</v>
      </c>
      <c r="X66" s="59">
        <v>39.164796000000003</v>
      </c>
      <c r="Y66" s="54">
        <v>5.8199999999999994</v>
      </c>
      <c r="Z66" s="54">
        <v>322.698804</v>
      </c>
    </row>
    <row r="67" spans="1:26" x14ac:dyDescent="0.3">
      <c r="A67" s="51" t="s">
        <v>430</v>
      </c>
      <c r="B67" s="52">
        <v>41423</v>
      </c>
      <c r="C67" s="53">
        <v>2013</v>
      </c>
      <c r="D67" s="51" t="s">
        <v>431</v>
      </c>
      <c r="E67" s="51" t="s">
        <v>432</v>
      </c>
      <c r="F67" s="51" t="s">
        <v>230</v>
      </c>
      <c r="G67" s="51" t="s">
        <v>230</v>
      </c>
      <c r="H67" s="51" t="s">
        <v>231</v>
      </c>
      <c r="I67" s="51" t="s">
        <v>245</v>
      </c>
      <c r="J67" s="51" t="s">
        <v>250</v>
      </c>
      <c r="K67" s="51" t="s">
        <v>219</v>
      </c>
      <c r="L67" s="51" t="s">
        <v>220</v>
      </c>
      <c r="M67" s="51" t="s">
        <v>221</v>
      </c>
      <c r="N67" s="52">
        <v>41430</v>
      </c>
      <c r="O67" s="54">
        <v>9.8120000000000012</v>
      </c>
      <c r="P67" s="54">
        <v>32.713999999999999</v>
      </c>
      <c r="Q67" s="55">
        <v>2.3340807174887885</v>
      </c>
      <c r="R67" s="55">
        <v>0.08</v>
      </c>
      <c r="S67" s="56">
        <f t="shared" si="1"/>
        <v>2.6171199999999999</v>
      </c>
      <c r="T67" s="57">
        <v>35.331119999999999</v>
      </c>
      <c r="U67" s="51">
        <v>16</v>
      </c>
      <c r="V67" s="58">
        <v>565.29791999999998</v>
      </c>
      <c r="W67" s="55">
        <v>0.03</v>
      </c>
      <c r="X67" s="59">
        <v>16.958937599999999</v>
      </c>
      <c r="Y67" s="54">
        <v>6.6899999999999995</v>
      </c>
      <c r="Z67" s="54">
        <v>555.02898240000002</v>
      </c>
    </row>
    <row r="68" spans="1:26" x14ac:dyDescent="0.3">
      <c r="A68" s="51" t="s">
        <v>433</v>
      </c>
      <c r="B68" s="52">
        <v>41423</v>
      </c>
      <c r="C68" s="53">
        <v>2013</v>
      </c>
      <c r="D68" s="51" t="s">
        <v>434</v>
      </c>
      <c r="E68" s="51" t="s">
        <v>435</v>
      </c>
      <c r="F68" s="51" t="s">
        <v>230</v>
      </c>
      <c r="G68" s="51" t="s">
        <v>230</v>
      </c>
      <c r="H68" s="51" t="s">
        <v>265</v>
      </c>
      <c r="I68" s="51" t="s">
        <v>274</v>
      </c>
      <c r="J68" s="51" t="s">
        <v>266</v>
      </c>
      <c r="K68" s="51" t="s">
        <v>238</v>
      </c>
      <c r="L68" s="51" t="s">
        <v>220</v>
      </c>
      <c r="M68" s="51" t="s">
        <v>221</v>
      </c>
      <c r="N68" s="52">
        <v>41432</v>
      </c>
      <c r="O68" s="54">
        <v>66.649000000000015</v>
      </c>
      <c r="P68" s="54">
        <v>111.07800000000002</v>
      </c>
      <c r="Q68" s="55">
        <v>0.66661165208780315</v>
      </c>
      <c r="R68" s="55">
        <v>0.08</v>
      </c>
      <c r="S68" s="56">
        <f t="shared" si="1"/>
        <v>8.8862400000000008</v>
      </c>
      <c r="T68" s="57">
        <v>119.96424000000003</v>
      </c>
      <c r="U68" s="51">
        <v>35</v>
      </c>
      <c r="V68" s="58">
        <v>4198.7484000000013</v>
      </c>
      <c r="W68" s="55">
        <v>6.0000000000000005E-2</v>
      </c>
      <c r="X68" s="59">
        <v>251.92490400000011</v>
      </c>
      <c r="Y68" s="54">
        <v>7.2299999999999995</v>
      </c>
      <c r="Z68" s="54">
        <v>3954.0534960000014</v>
      </c>
    </row>
    <row r="69" spans="1:26" x14ac:dyDescent="0.3">
      <c r="A69" s="51" t="s">
        <v>436</v>
      </c>
      <c r="B69" s="52">
        <v>41423</v>
      </c>
      <c r="C69" s="53">
        <v>2013</v>
      </c>
      <c r="D69" s="51" t="s">
        <v>437</v>
      </c>
      <c r="E69" s="51" t="s">
        <v>438</v>
      </c>
      <c r="F69" s="51" t="s">
        <v>214</v>
      </c>
      <c r="G69" s="51" t="s">
        <v>215</v>
      </c>
      <c r="H69" s="51" t="s">
        <v>244</v>
      </c>
      <c r="I69" s="51" t="s">
        <v>217</v>
      </c>
      <c r="J69" s="51" t="s">
        <v>254</v>
      </c>
      <c r="K69" s="51" t="s">
        <v>219</v>
      </c>
      <c r="L69" s="51" t="s">
        <v>226</v>
      </c>
      <c r="M69" s="51" t="s">
        <v>221</v>
      </c>
      <c r="N69" s="52">
        <v>41434</v>
      </c>
      <c r="O69" s="54">
        <v>3.8280000000000003</v>
      </c>
      <c r="P69" s="54">
        <v>5.9729999999999999</v>
      </c>
      <c r="Q69" s="55">
        <v>0.56034482758620674</v>
      </c>
      <c r="R69" s="55">
        <v>0.08</v>
      </c>
      <c r="S69" s="56">
        <f t="shared" si="1"/>
        <v>0.47783999999999999</v>
      </c>
      <c r="T69" s="57">
        <v>6.4508400000000004</v>
      </c>
      <c r="U69" s="51">
        <v>31</v>
      </c>
      <c r="V69" s="58">
        <v>199.97604000000001</v>
      </c>
      <c r="W69" s="55">
        <v>0.08</v>
      </c>
      <c r="X69" s="59">
        <v>15.998083200000002</v>
      </c>
      <c r="Y69" s="54">
        <v>1</v>
      </c>
      <c r="Z69" s="54">
        <v>184.97795680000002</v>
      </c>
    </row>
    <row r="70" spans="1:26" x14ac:dyDescent="0.3">
      <c r="A70" s="51" t="s">
        <v>439</v>
      </c>
      <c r="B70" s="52">
        <v>41425</v>
      </c>
      <c r="C70" s="53">
        <v>2013</v>
      </c>
      <c r="D70" s="51" t="s">
        <v>440</v>
      </c>
      <c r="E70" s="51" t="s">
        <v>441</v>
      </c>
      <c r="F70" s="51" t="s">
        <v>230</v>
      </c>
      <c r="G70" s="51" t="s">
        <v>230</v>
      </c>
      <c r="H70" s="51" t="s">
        <v>265</v>
      </c>
      <c r="I70" s="51" t="s">
        <v>245</v>
      </c>
      <c r="J70" s="51" t="s">
        <v>254</v>
      </c>
      <c r="K70" s="51" t="s">
        <v>238</v>
      </c>
      <c r="L70" s="51" t="s">
        <v>292</v>
      </c>
      <c r="M70" s="51" t="s">
        <v>221</v>
      </c>
      <c r="N70" s="52">
        <v>41434</v>
      </c>
      <c r="O70" s="54">
        <v>22.198</v>
      </c>
      <c r="P70" s="54">
        <v>38.951000000000001</v>
      </c>
      <c r="Q70" s="55">
        <v>0.75470763131813678</v>
      </c>
      <c r="R70" s="55">
        <v>0.08</v>
      </c>
      <c r="S70" s="56">
        <f t="shared" si="1"/>
        <v>3.1160800000000002</v>
      </c>
      <c r="T70" s="57">
        <v>42.067080000000004</v>
      </c>
      <c r="U70" s="51">
        <v>40</v>
      </c>
      <c r="V70" s="58">
        <v>1682.6832000000002</v>
      </c>
      <c r="W70" s="55">
        <v>0.04</v>
      </c>
      <c r="X70" s="59">
        <v>67.307328000000012</v>
      </c>
      <c r="Y70" s="54">
        <v>2.04</v>
      </c>
      <c r="Z70" s="54">
        <v>1617.415872</v>
      </c>
    </row>
    <row r="71" spans="1:26" x14ac:dyDescent="0.3">
      <c r="A71" s="51" t="s">
        <v>442</v>
      </c>
      <c r="B71" s="52">
        <v>41427</v>
      </c>
      <c r="C71" s="53">
        <v>2013</v>
      </c>
      <c r="D71" s="51" t="s">
        <v>443</v>
      </c>
      <c r="E71" s="51" t="s">
        <v>444</v>
      </c>
      <c r="F71" s="51" t="s">
        <v>230</v>
      </c>
      <c r="G71" s="51" t="s">
        <v>230</v>
      </c>
      <c r="H71" s="51" t="s">
        <v>265</v>
      </c>
      <c r="I71" s="51" t="s">
        <v>445</v>
      </c>
      <c r="J71" s="51" t="s">
        <v>266</v>
      </c>
      <c r="K71" s="51" t="s">
        <v>219</v>
      </c>
      <c r="L71" s="51" t="s">
        <v>226</v>
      </c>
      <c r="M71" s="51" t="s">
        <v>221</v>
      </c>
      <c r="N71" s="52">
        <v>41436</v>
      </c>
      <c r="O71" s="54">
        <v>1.9360000000000002</v>
      </c>
      <c r="P71" s="54">
        <v>3.718</v>
      </c>
      <c r="Q71" s="55">
        <v>0.9204545454545453</v>
      </c>
      <c r="R71" s="55">
        <v>0.08</v>
      </c>
      <c r="S71" s="56">
        <f t="shared" si="1"/>
        <v>0.29743999999999998</v>
      </c>
      <c r="T71" s="57">
        <v>4.0154399999999999</v>
      </c>
      <c r="U71" s="51">
        <v>36</v>
      </c>
      <c r="V71" s="58">
        <v>144.55583999999999</v>
      </c>
      <c r="W71" s="55">
        <v>0.08</v>
      </c>
      <c r="X71" s="59">
        <v>11.564467199999999</v>
      </c>
      <c r="Y71" s="54">
        <v>0.9</v>
      </c>
      <c r="Z71" s="54">
        <v>133.8913728</v>
      </c>
    </row>
    <row r="72" spans="1:26" x14ac:dyDescent="0.3">
      <c r="A72" s="51" t="s">
        <v>446</v>
      </c>
      <c r="B72" s="52">
        <v>41428</v>
      </c>
      <c r="C72" s="53">
        <v>2013</v>
      </c>
      <c r="D72" s="51" t="s">
        <v>447</v>
      </c>
      <c r="E72" s="51" t="s">
        <v>448</v>
      </c>
      <c r="F72" s="51" t="s">
        <v>230</v>
      </c>
      <c r="G72" s="51" t="s">
        <v>230</v>
      </c>
      <c r="H72" s="51" t="s">
        <v>216</v>
      </c>
      <c r="I72" s="51" t="s">
        <v>274</v>
      </c>
      <c r="J72" s="51" t="s">
        <v>233</v>
      </c>
      <c r="K72" s="51" t="s">
        <v>219</v>
      </c>
      <c r="L72" s="51" t="s">
        <v>220</v>
      </c>
      <c r="M72" s="51" t="s">
        <v>234</v>
      </c>
      <c r="N72" s="52">
        <v>41437</v>
      </c>
      <c r="O72" s="54">
        <v>39.622000000000007</v>
      </c>
      <c r="P72" s="54">
        <v>63.910000000000004</v>
      </c>
      <c r="Q72" s="55">
        <v>0.6129927817878954</v>
      </c>
      <c r="R72" s="55">
        <v>0.08</v>
      </c>
      <c r="S72" s="56">
        <f t="shared" si="1"/>
        <v>5.1128</v>
      </c>
      <c r="T72" s="57">
        <v>69.022800000000004</v>
      </c>
      <c r="U72" s="51">
        <v>12</v>
      </c>
      <c r="V72" s="58">
        <v>828.27359999999999</v>
      </c>
      <c r="W72" s="55">
        <v>9.9999999999999992E-2</v>
      </c>
      <c r="X72" s="59">
        <v>82.827359999999999</v>
      </c>
      <c r="Y72" s="54">
        <v>1.54</v>
      </c>
      <c r="Z72" s="54">
        <v>746.98623999999995</v>
      </c>
    </row>
    <row r="73" spans="1:26" x14ac:dyDescent="0.3">
      <c r="A73" s="51" t="s">
        <v>449</v>
      </c>
      <c r="B73" s="52">
        <v>41428</v>
      </c>
      <c r="C73" s="53">
        <v>2013</v>
      </c>
      <c r="D73" s="51" t="s">
        <v>450</v>
      </c>
      <c r="E73" s="51" t="s">
        <v>451</v>
      </c>
      <c r="F73" s="51" t="s">
        <v>230</v>
      </c>
      <c r="G73" s="51" t="s">
        <v>230</v>
      </c>
      <c r="H73" s="51" t="s">
        <v>231</v>
      </c>
      <c r="I73" s="51" t="s">
        <v>281</v>
      </c>
      <c r="J73" s="51" t="s">
        <v>254</v>
      </c>
      <c r="K73" s="51" t="s">
        <v>238</v>
      </c>
      <c r="L73" s="51" t="s">
        <v>220</v>
      </c>
      <c r="M73" s="51" t="s">
        <v>221</v>
      </c>
      <c r="N73" s="52">
        <v>41435</v>
      </c>
      <c r="O73" s="54">
        <v>172.15</v>
      </c>
      <c r="P73" s="54">
        <v>331.06700000000006</v>
      </c>
      <c r="Q73" s="55">
        <v>0.92313099041533575</v>
      </c>
      <c r="R73" s="55">
        <v>0.08</v>
      </c>
      <c r="S73" s="56">
        <f t="shared" si="1"/>
        <v>26.485360000000007</v>
      </c>
      <c r="T73" s="57">
        <v>357.55236000000008</v>
      </c>
      <c r="U73" s="51">
        <v>40</v>
      </c>
      <c r="V73" s="58">
        <v>14302.094400000004</v>
      </c>
      <c r="W73" s="55">
        <v>9.9999999999999992E-2</v>
      </c>
      <c r="X73" s="59">
        <v>1430.2094400000003</v>
      </c>
      <c r="Y73" s="54">
        <v>7.2299999999999995</v>
      </c>
      <c r="Z73" s="54">
        <v>12879.114960000003</v>
      </c>
    </row>
    <row r="74" spans="1:26" x14ac:dyDescent="0.3">
      <c r="A74" s="51" t="s">
        <v>452</v>
      </c>
      <c r="B74" s="52">
        <v>41429</v>
      </c>
      <c r="C74" s="53">
        <v>2013</v>
      </c>
      <c r="D74" s="51" t="s">
        <v>453</v>
      </c>
      <c r="E74" s="51" t="s">
        <v>454</v>
      </c>
      <c r="F74" s="51" t="s">
        <v>230</v>
      </c>
      <c r="G74" s="51" t="s">
        <v>230</v>
      </c>
      <c r="H74" s="51" t="s">
        <v>265</v>
      </c>
      <c r="I74" s="51" t="s">
        <v>245</v>
      </c>
      <c r="J74" s="51" t="s">
        <v>250</v>
      </c>
      <c r="K74" s="51" t="s">
        <v>219</v>
      </c>
      <c r="L74" s="51" t="s">
        <v>292</v>
      </c>
      <c r="M74" s="51" t="s">
        <v>221</v>
      </c>
      <c r="N74" s="52">
        <v>41438</v>
      </c>
      <c r="O74" s="54">
        <v>3.762</v>
      </c>
      <c r="P74" s="54">
        <v>9.1740000000000013</v>
      </c>
      <c r="Q74" s="55">
        <v>1.4385964912280704</v>
      </c>
      <c r="R74" s="55">
        <v>0.08</v>
      </c>
      <c r="S74" s="56">
        <f t="shared" si="1"/>
        <v>0.73392000000000013</v>
      </c>
      <c r="T74" s="57">
        <v>9.9079200000000025</v>
      </c>
      <c r="U74" s="51">
        <v>32</v>
      </c>
      <c r="V74" s="58">
        <v>317.05344000000008</v>
      </c>
      <c r="W74" s="55">
        <v>0.03</v>
      </c>
      <c r="X74" s="59">
        <v>9.5116032000000015</v>
      </c>
      <c r="Y74" s="54">
        <v>2.69</v>
      </c>
      <c r="Z74" s="54">
        <v>310.23183680000005</v>
      </c>
    </row>
    <row r="75" spans="1:26" x14ac:dyDescent="0.3">
      <c r="A75" s="51" t="s">
        <v>455</v>
      </c>
      <c r="B75" s="52">
        <v>41430</v>
      </c>
      <c r="C75" s="53">
        <v>2013</v>
      </c>
      <c r="D75" s="51" t="s">
        <v>456</v>
      </c>
      <c r="E75" s="51" t="s">
        <v>457</v>
      </c>
      <c r="F75" s="51" t="s">
        <v>230</v>
      </c>
      <c r="G75" s="51" t="s">
        <v>230</v>
      </c>
      <c r="H75" s="51" t="s">
        <v>231</v>
      </c>
      <c r="I75" s="51" t="s">
        <v>249</v>
      </c>
      <c r="J75" s="51" t="s">
        <v>266</v>
      </c>
      <c r="K75" s="51" t="s">
        <v>238</v>
      </c>
      <c r="L75" s="51" t="s">
        <v>220</v>
      </c>
      <c r="M75" s="51" t="s">
        <v>221</v>
      </c>
      <c r="N75" s="52">
        <v>41438</v>
      </c>
      <c r="O75" s="54">
        <v>66.649000000000015</v>
      </c>
      <c r="P75" s="54">
        <v>111.07800000000002</v>
      </c>
      <c r="Q75" s="55">
        <v>0.66661165208780315</v>
      </c>
      <c r="R75" s="55">
        <v>0.08</v>
      </c>
      <c r="S75" s="56">
        <f t="shared" si="1"/>
        <v>8.8862400000000008</v>
      </c>
      <c r="T75" s="57">
        <v>119.96424000000003</v>
      </c>
      <c r="U75" s="51">
        <v>31</v>
      </c>
      <c r="V75" s="58">
        <v>3718.8914400000008</v>
      </c>
      <c r="W75" s="55">
        <v>0.04</v>
      </c>
      <c r="X75" s="59">
        <v>148.75565760000003</v>
      </c>
      <c r="Y75" s="54">
        <v>7.2299999999999995</v>
      </c>
      <c r="Z75" s="54">
        <v>3577.3657824000006</v>
      </c>
    </row>
    <row r="76" spans="1:26" x14ac:dyDescent="0.3">
      <c r="A76" s="51" t="s">
        <v>458</v>
      </c>
      <c r="B76" s="52">
        <v>41432</v>
      </c>
      <c r="C76" s="53">
        <v>2013</v>
      </c>
      <c r="D76" s="51" t="s">
        <v>459</v>
      </c>
      <c r="E76" s="51" t="s">
        <v>460</v>
      </c>
      <c r="F76" s="51" t="s">
        <v>230</v>
      </c>
      <c r="G76" s="51" t="s">
        <v>230</v>
      </c>
      <c r="H76" s="51" t="s">
        <v>231</v>
      </c>
      <c r="I76" s="51" t="s">
        <v>331</v>
      </c>
      <c r="J76" s="51" t="s">
        <v>266</v>
      </c>
      <c r="K76" s="51" t="s">
        <v>219</v>
      </c>
      <c r="L76" s="51" t="s">
        <v>220</v>
      </c>
      <c r="M76" s="51" t="s">
        <v>221</v>
      </c>
      <c r="N76" s="52">
        <v>41439</v>
      </c>
      <c r="O76" s="54">
        <v>196.71300000000002</v>
      </c>
      <c r="P76" s="54">
        <v>457.46800000000002</v>
      </c>
      <c r="Q76" s="55">
        <v>1.3255605882681876</v>
      </c>
      <c r="R76" s="55">
        <v>0.08</v>
      </c>
      <c r="S76" s="56">
        <f t="shared" si="1"/>
        <v>36.597439999999999</v>
      </c>
      <c r="T76" s="57">
        <v>494.06544000000002</v>
      </c>
      <c r="U76" s="51">
        <v>4</v>
      </c>
      <c r="V76" s="58">
        <v>1976.2617600000001</v>
      </c>
      <c r="W76" s="55">
        <v>0.08</v>
      </c>
      <c r="X76" s="59">
        <v>158.10094080000002</v>
      </c>
      <c r="Y76" s="54">
        <v>11.42</v>
      </c>
      <c r="Z76" s="54">
        <v>1829.5808192000002</v>
      </c>
    </row>
    <row r="77" spans="1:26" x14ac:dyDescent="0.3">
      <c r="A77" s="51" t="s">
        <v>461</v>
      </c>
      <c r="B77" s="52">
        <v>41433</v>
      </c>
      <c r="C77" s="53">
        <v>2013</v>
      </c>
      <c r="D77" s="51" t="s">
        <v>462</v>
      </c>
      <c r="E77" s="51" t="s">
        <v>463</v>
      </c>
      <c r="F77" s="51" t="s">
        <v>230</v>
      </c>
      <c r="G77" s="51" t="s">
        <v>230</v>
      </c>
      <c r="H77" s="51" t="s">
        <v>265</v>
      </c>
      <c r="I77" s="51" t="s">
        <v>331</v>
      </c>
      <c r="J77" s="51" t="s">
        <v>250</v>
      </c>
      <c r="K77" s="51" t="s">
        <v>219</v>
      </c>
      <c r="L77" s="51" t="s">
        <v>226</v>
      </c>
      <c r="M77" s="51" t="s">
        <v>221</v>
      </c>
      <c r="N77" s="52">
        <v>41442</v>
      </c>
      <c r="O77" s="54">
        <v>2.7720000000000002</v>
      </c>
      <c r="P77" s="54">
        <v>4.4000000000000004</v>
      </c>
      <c r="Q77" s="55">
        <v>0.58730158730158732</v>
      </c>
      <c r="R77" s="55">
        <v>0.08</v>
      </c>
      <c r="S77" s="56">
        <f t="shared" si="1"/>
        <v>0.35200000000000004</v>
      </c>
      <c r="T77" s="57">
        <v>4.7520000000000007</v>
      </c>
      <c r="U77" s="51">
        <v>41</v>
      </c>
      <c r="V77" s="58">
        <v>194.83200000000002</v>
      </c>
      <c r="W77" s="55">
        <v>0.09</v>
      </c>
      <c r="X77" s="59">
        <v>17.534880000000001</v>
      </c>
      <c r="Y77" s="54">
        <v>1.35</v>
      </c>
      <c r="Z77" s="54">
        <v>178.64712</v>
      </c>
    </row>
    <row r="78" spans="1:26" x14ac:dyDescent="0.3">
      <c r="A78" s="51" t="s">
        <v>464</v>
      </c>
      <c r="B78" s="52">
        <v>41434</v>
      </c>
      <c r="C78" s="53">
        <v>2013</v>
      </c>
      <c r="D78" s="51" t="s">
        <v>465</v>
      </c>
      <c r="E78" s="51" t="s">
        <v>466</v>
      </c>
      <c r="F78" s="51" t="s">
        <v>230</v>
      </c>
      <c r="G78" s="51" t="s">
        <v>230</v>
      </c>
      <c r="H78" s="51" t="s">
        <v>244</v>
      </c>
      <c r="I78" s="51" t="s">
        <v>331</v>
      </c>
      <c r="J78" s="51" t="s">
        <v>254</v>
      </c>
      <c r="K78" s="51" t="s">
        <v>219</v>
      </c>
      <c r="L78" s="51" t="s">
        <v>220</v>
      </c>
      <c r="M78" s="51" t="s">
        <v>221</v>
      </c>
      <c r="N78" s="52">
        <v>41443</v>
      </c>
      <c r="O78" s="54">
        <v>21.812999999999999</v>
      </c>
      <c r="P78" s="54">
        <v>34.078000000000003</v>
      </c>
      <c r="Q78" s="55">
        <v>0.56227937468482114</v>
      </c>
      <c r="R78" s="55">
        <v>0.08</v>
      </c>
      <c r="S78" s="56">
        <f t="shared" si="1"/>
        <v>2.7262400000000002</v>
      </c>
      <c r="T78" s="57">
        <v>36.804240000000007</v>
      </c>
      <c r="U78" s="51">
        <v>51</v>
      </c>
      <c r="V78" s="58">
        <v>1877.0162400000004</v>
      </c>
      <c r="W78" s="55">
        <v>9.9999999999999992E-2</v>
      </c>
      <c r="X78" s="59">
        <v>187.70162400000001</v>
      </c>
      <c r="Y78" s="54">
        <v>19.560000000000002</v>
      </c>
      <c r="Z78" s="54">
        <v>1708.8746160000003</v>
      </c>
    </row>
    <row r="79" spans="1:26" x14ac:dyDescent="0.3">
      <c r="A79" s="51" t="s">
        <v>467</v>
      </c>
      <c r="B79" s="52">
        <v>41438</v>
      </c>
      <c r="C79" s="53">
        <v>2013</v>
      </c>
      <c r="D79" s="51" t="s">
        <v>468</v>
      </c>
      <c r="E79" s="51" t="s">
        <v>469</v>
      </c>
      <c r="F79" s="51" t="s">
        <v>230</v>
      </c>
      <c r="G79" s="51" t="s">
        <v>230</v>
      </c>
      <c r="H79" s="51" t="s">
        <v>265</v>
      </c>
      <c r="I79" s="51" t="s">
        <v>232</v>
      </c>
      <c r="J79" s="51" t="s">
        <v>250</v>
      </c>
      <c r="K79" s="51" t="s">
        <v>238</v>
      </c>
      <c r="L79" s="51" t="s">
        <v>220</v>
      </c>
      <c r="M79" s="51" t="s">
        <v>221</v>
      </c>
      <c r="N79" s="52">
        <v>41447</v>
      </c>
      <c r="O79" s="54">
        <v>172.15</v>
      </c>
      <c r="P79" s="54">
        <v>331.06700000000006</v>
      </c>
      <c r="Q79" s="55">
        <v>0.92313099041533575</v>
      </c>
      <c r="R79" s="55">
        <v>0.08</v>
      </c>
      <c r="S79" s="56">
        <f t="shared" si="1"/>
        <v>26.485360000000007</v>
      </c>
      <c r="T79" s="57">
        <v>357.55236000000008</v>
      </c>
      <c r="U79" s="51">
        <v>7</v>
      </c>
      <c r="V79" s="58">
        <v>2502.8665200000005</v>
      </c>
      <c r="W79" s="55">
        <v>0.08</v>
      </c>
      <c r="X79" s="59">
        <v>200.22932160000005</v>
      </c>
      <c r="Y79" s="54">
        <v>7.2299999999999995</v>
      </c>
      <c r="Z79" s="54">
        <v>2309.8671984000007</v>
      </c>
    </row>
    <row r="80" spans="1:26" x14ac:dyDescent="0.3">
      <c r="A80" s="51" t="s">
        <v>470</v>
      </c>
      <c r="B80" s="52">
        <v>41438</v>
      </c>
      <c r="C80" s="53">
        <v>2013</v>
      </c>
      <c r="D80" s="51" t="s">
        <v>471</v>
      </c>
      <c r="E80" s="51" t="s">
        <v>472</v>
      </c>
      <c r="F80" s="51" t="s">
        <v>214</v>
      </c>
      <c r="G80" s="51" t="s">
        <v>215</v>
      </c>
      <c r="H80" s="51" t="s">
        <v>244</v>
      </c>
      <c r="I80" s="51" t="s">
        <v>225</v>
      </c>
      <c r="J80" s="51" t="s">
        <v>218</v>
      </c>
      <c r="K80" s="51" t="s">
        <v>219</v>
      </c>
      <c r="L80" s="51" t="s">
        <v>226</v>
      </c>
      <c r="M80" s="51" t="s">
        <v>234</v>
      </c>
      <c r="N80" s="52">
        <v>41447</v>
      </c>
      <c r="O80" s="54">
        <v>3.19</v>
      </c>
      <c r="P80" s="54">
        <v>5.2359999999999998</v>
      </c>
      <c r="Q80" s="55">
        <v>0.64137931034482754</v>
      </c>
      <c r="R80" s="55">
        <v>0.08</v>
      </c>
      <c r="S80" s="56">
        <f t="shared" si="1"/>
        <v>0.41887999999999997</v>
      </c>
      <c r="T80" s="57">
        <v>5.6548800000000004</v>
      </c>
      <c r="U80" s="51">
        <v>29</v>
      </c>
      <c r="V80" s="58">
        <v>163.99152000000001</v>
      </c>
      <c r="W80" s="55">
        <v>0.08</v>
      </c>
      <c r="X80" s="59">
        <v>13.119321600000001</v>
      </c>
      <c r="Y80" s="54">
        <v>0.93</v>
      </c>
      <c r="Z80" s="54">
        <v>151.80219840000001</v>
      </c>
    </row>
    <row r="81" spans="1:26" x14ac:dyDescent="0.3">
      <c r="A81" s="51" t="s">
        <v>473</v>
      </c>
      <c r="B81" s="52">
        <v>41439</v>
      </c>
      <c r="C81" s="53">
        <v>2013</v>
      </c>
      <c r="D81" s="51" t="s">
        <v>474</v>
      </c>
      <c r="E81" s="51" t="s">
        <v>475</v>
      </c>
      <c r="F81" s="51" t="s">
        <v>214</v>
      </c>
      <c r="G81" s="51" t="s">
        <v>215</v>
      </c>
      <c r="H81" s="51" t="s">
        <v>231</v>
      </c>
      <c r="I81" s="51" t="s">
        <v>225</v>
      </c>
      <c r="J81" s="51" t="s">
        <v>254</v>
      </c>
      <c r="K81" s="51" t="s">
        <v>238</v>
      </c>
      <c r="L81" s="51" t="s">
        <v>220</v>
      </c>
      <c r="M81" s="51" t="s">
        <v>221</v>
      </c>
      <c r="N81" s="52">
        <v>41446</v>
      </c>
      <c r="O81" s="54">
        <v>172.15</v>
      </c>
      <c r="P81" s="54">
        <v>331.06700000000006</v>
      </c>
      <c r="Q81" s="55">
        <v>0.92313099041533575</v>
      </c>
      <c r="R81" s="55">
        <v>0.08</v>
      </c>
      <c r="S81" s="56">
        <f t="shared" si="1"/>
        <v>26.485360000000007</v>
      </c>
      <c r="T81" s="57">
        <v>357.55236000000008</v>
      </c>
      <c r="U81" s="51">
        <v>3</v>
      </c>
      <c r="V81" s="58">
        <v>1072.6570800000002</v>
      </c>
      <c r="W81" s="55">
        <v>6.9999999999999993E-2</v>
      </c>
      <c r="X81" s="59">
        <v>75.085995600000004</v>
      </c>
      <c r="Y81" s="54">
        <v>7.2299999999999995</v>
      </c>
      <c r="Z81" s="54">
        <v>1004.8010844000001</v>
      </c>
    </row>
    <row r="82" spans="1:26" x14ac:dyDescent="0.3">
      <c r="A82" s="51" t="s">
        <v>476</v>
      </c>
      <c r="B82" s="52">
        <v>41443</v>
      </c>
      <c r="C82" s="53">
        <v>2013</v>
      </c>
      <c r="D82" s="51" t="s">
        <v>307</v>
      </c>
      <c r="E82" s="51" t="s">
        <v>308</v>
      </c>
      <c r="F82" s="51" t="s">
        <v>230</v>
      </c>
      <c r="G82" s="51" t="s">
        <v>230</v>
      </c>
      <c r="H82" s="51" t="s">
        <v>265</v>
      </c>
      <c r="I82" s="51" t="s">
        <v>245</v>
      </c>
      <c r="J82" s="51" t="s">
        <v>250</v>
      </c>
      <c r="K82" s="51" t="s">
        <v>219</v>
      </c>
      <c r="L82" s="51" t="s">
        <v>226</v>
      </c>
      <c r="M82" s="51" t="s">
        <v>221</v>
      </c>
      <c r="N82" s="52">
        <v>41451</v>
      </c>
      <c r="O82" s="54">
        <v>2.5190000000000001</v>
      </c>
      <c r="P82" s="54">
        <v>3.9380000000000006</v>
      </c>
      <c r="Q82" s="55">
        <v>0.56331877729257662</v>
      </c>
      <c r="R82" s="55">
        <v>0.08</v>
      </c>
      <c r="S82" s="56">
        <f t="shared" si="1"/>
        <v>0.31504000000000004</v>
      </c>
      <c r="T82" s="57">
        <v>4.2530400000000013</v>
      </c>
      <c r="U82" s="51">
        <v>12</v>
      </c>
      <c r="V82" s="58">
        <v>51.036480000000012</v>
      </c>
      <c r="W82" s="55">
        <v>6.0000000000000005E-2</v>
      </c>
      <c r="X82" s="59">
        <v>3.0621888000000008</v>
      </c>
      <c r="Y82" s="54">
        <v>1.68</v>
      </c>
      <c r="Z82" s="54">
        <v>49.65429120000001</v>
      </c>
    </row>
    <row r="83" spans="1:26" x14ac:dyDescent="0.3">
      <c r="A83" s="51" t="s">
        <v>477</v>
      </c>
      <c r="B83" s="52">
        <v>41444</v>
      </c>
      <c r="C83" s="53">
        <v>2013</v>
      </c>
      <c r="D83" s="51" t="s">
        <v>478</v>
      </c>
      <c r="E83" s="51" t="s">
        <v>479</v>
      </c>
      <c r="F83" s="51" t="s">
        <v>230</v>
      </c>
      <c r="G83" s="51" t="s">
        <v>230</v>
      </c>
      <c r="H83" s="51" t="s">
        <v>231</v>
      </c>
      <c r="I83" s="51" t="s">
        <v>274</v>
      </c>
      <c r="J83" s="51" t="s">
        <v>250</v>
      </c>
      <c r="K83" s="51" t="s">
        <v>219</v>
      </c>
      <c r="L83" s="51" t="s">
        <v>220</v>
      </c>
      <c r="M83" s="51" t="s">
        <v>221</v>
      </c>
      <c r="N83" s="52">
        <v>41452</v>
      </c>
      <c r="O83" s="54">
        <v>109.32900000000001</v>
      </c>
      <c r="P83" s="54">
        <v>179.22300000000001</v>
      </c>
      <c r="Q83" s="55">
        <v>0.63929972834289162</v>
      </c>
      <c r="R83" s="55">
        <v>0.08</v>
      </c>
      <c r="S83" s="56">
        <f t="shared" si="1"/>
        <v>14.337840000000002</v>
      </c>
      <c r="T83" s="57">
        <v>193.56084000000001</v>
      </c>
      <c r="U83" s="51">
        <v>9</v>
      </c>
      <c r="V83" s="58">
        <v>1742.0475600000002</v>
      </c>
      <c r="W83" s="55">
        <v>0.04</v>
      </c>
      <c r="X83" s="59">
        <v>69.681902400000013</v>
      </c>
      <c r="Y83" s="54">
        <v>20.04</v>
      </c>
      <c r="Z83" s="54">
        <v>1692.4056576000003</v>
      </c>
    </row>
    <row r="84" spans="1:26" x14ac:dyDescent="0.3">
      <c r="A84" s="51" t="s">
        <v>480</v>
      </c>
      <c r="B84" s="52">
        <v>41444</v>
      </c>
      <c r="C84" s="53">
        <v>2013</v>
      </c>
      <c r="D84" s="51" t="s">
        <v>481</v>
      </c>
      <c r="E84" s="51" t="s">
        <v>482</v>
      </c>
      <c r="F84" s="51" t="s">
        <v>214</v>
      </c>
      <c r="G84" s="51" t="s">
        <v>215</v>
      </c>
      <c r="H84" s="51" t="s">
        <v>265</v>
      </c>
      <c r="I84" s="51" t="s">
        <v>225</v>
      </c>
      <c r="J84" s="51" t="s">
        <v>218</v>
      </c>
      <c r="K84" s="51" t="s">
        <v>219</v>
      </c>
      <c r="L84" s="51" t="s">
        <v>226</v>
      </c>
      <c r="M84" s="51" t="s">
        <v>234</v>
      </c>
      <c r="N84" s="52">
        <v>41453</v>
      </c>
      <c r="O84" s="54">
        <v>1.7600000000000002</v>
      </c>
      <c r="P84" s="54">
        <v>2.8820000000000006</v>
      </c>
      <c r="Q84" s="55">
        <v>0.63750000000000007</v>
      </c>
      <c r="R84" s="55">
        <v>0.08</v>
      </c>
      <c r="S84" s="56">
        <f t="shared" si="1"/>
        <v>0.23056000000000004</v>
      </c>
      <c r="T84" s="57">
        <v>3.1125600000000007</v>
      </c>
      <c r="U84" s="51">
        <v>36</v>
      </c>
      <c r="V84" s="58">
        <v>112.05216000000003</v>
      </c>
      <c r="W84" s="55">
        <v>0.09</v>
      </c>
      <c r="X84" s="59">
        <v>10.084694400000002</v>
      </c>
      <c r="Y84" s="54">
        <v>0.85000000000000009</v>
      </c>
      <c r="Z84" s="54">
        <v>102.81746560000002</v>
      </c>
    </row>
    <row r="85" spans="1:26" x14ac:dyDescent="0.3">
      <c r="A85" s="51" t="s">
        <v>483</v>
      </c>
      <c r="B85" s="52">
        <v>41447</v>
      </c>
      <c r="C85" s="53">
        <v>2013</v>
      </c>
      <c r="D85" s="51" t="s">
        <v>484</v>
      </c>
      <c r="E85" s="51" t="s">
        <v>485</v>
      </c>
      <c r="F85" s="51" t="s">
        <v>230</v>
      </c>
      <c r="G85" s="51" t="s">
        <v>230</v>
      </c>
      <c r="H85" s="51" t="s">
        <v>231</v>
      </c>
      <c r="I85" s="51" t="s">
        <v>232</v>
      </c>
      <c r="J85" s="51" t="s">
        <v>218</v>
      </c>
      <c r="K85" s="51" t="s">
        <v>219</v>
      </c>
      <c r="L85" s="51" t="s">
        <v>220</v>
      </c>
      <c r="M85" s="51" t="s">
        <v>221</v>
      </c>
      <c r="N85" s="52">
        <v>41455</v>
      </c>
      <c r="O85" s="54">
        <v>3.74</v>
      </c>
      <c r="P85" s="54">
        <v>5.9400000000000013</v>
      </c>
      <c r="Q85" s="55">
        <v>0.5882352941176473</v>
      </c>
      <c r="R85" s="55">
        <v>0.08</v>
      </c>
      <c r="S85" s="56">
        <f t="shared" si="1"/>
        <v>0.47520000000000012</v>
      </c>
      <c r="T85" s="57">
        <v>6.4152000000000022</v>
      </c>
      <c r="U85" s="51">
        <v>27</v>
      </c>
      <c r="V85" s="58">
        <v>173.21040000000005</v>
      </c>
      <c r="W85" s="55">
        <v>9.9999999999999992E-2</v>
      </c>
      <c r="X85" s="59">
        <v>17.321040000000004</v>
      </c>
      <c r="Y85" s="54">
        <v>7.83</v>
      </c>
      <c r="Z85" s="54">
        <v>163.71936000000005</v>
      </c>
    </row>
    <row r="86" spans="1:26" x14ac:dyDescent="0.3">
      <c r="A86" s="51" t="s">
        <v>486</v>
      </c>
      <c r="B86" s="52">
        <v>41448</v>
      </c>
      <c r="C86" s="53">
        <v>2013</v>
      </c>
      <c r="D86" s="51" t="s">
        <v>487</v>
      </c>
      <c r="E86" s="51" t="s">
        <v>488</v>
      </c>
      <c r="F86" s="51" t="s">
        <v>230</v>
      </c>
      <c r="G86" s="51" t="s">
        <v>230</v>
      </c>
      <c r="H86" s="51" t="s">
        <v>216</v>
      </c>
      <c r="I86" s="51" t="s">
        <v>274</v>
      </c>
      <c r="J86" s="51" t="s">
        <v>218</v>
      </c>
      <c r="K86" s="51" t="s">
        <v>219</v>
      </c>
      <c r="L86" s="51" t="s">
        <v>226</v>
      </c>
      <c r="M86" s="51" t="s">
        <v>221</v>
      </c>
      <c r="N86" s="52">
        <v>41456</v>
      </c>
      <c r="O86" s="54">
        <v>12.221</v>
      </c>
      <c r="P86" s="54">
        <v>21.824000000000002</v>
      </c>
      <c r="Q86" s="55">
        <v>0.78577857785778593</v>
      </c>
      <c r="R86" s="55">
        <v>0.08</v>
      </c>
      <c r="S86" s="56">
        <f t="shared" si="1"/>
        <v>1.7459200000000001</v>
      </c>
      <c r="T86" s="57">
        <v>23.569920000000003</v>
      </c>
      <c r="U86" s="51">
        <v>28</v>
      </c>
      <c r="V86" s="58">
        <v>659.95776000000012</v>
      </c>
      <c r="W86" s="55">
        <v>0.08</v>
      </c>
      <c r="X86" s="59">
        <v>52.796620800000014</v>
      </c>
      <c r="Y86" s="54">
        <v>4.1499999999999995</v>
      </c>
      <c r="Z86" s="54">
        <v>611.31113920000007</v>
      </c>
    </row>
    <row r="87" spans="1:26" x14ac:dyDescent="0.3">
      <c r="A87" s="51" t="s">
        <v>489</v>
      </c>
      <c r="B87" s="52">
        <v>41449</v>
      </c>
      <c r="C87" s="53">
        <v>2013</v>
      </c>
      <c r="D87" s="51" t="s">
        <v>395</v>
      </c>
      <c r="E87" s="51" t="s">
        <v>396</v>
      </c>
      <c r="F87" s="51" t="s">
        <v>230</v>
      </c>
      <c r="G87" s="51" t="s">
        <v>230</v>
      </c>
      <c r="H87" s="51" t="s">
        <v>231</v>
      </c>
      <c r="I87" s="51" t="s">
        <v>270</v>
      </c>
      <c r="J87" s="51" t="s">
        <v>233</v>
      </c>
      <c r="K87" s="51" t="s">
        <v>219</v>
      </c>
      <c r="L87" s="51" t="s">
        <v>226</v>
      </c>
      <c r="M87" s="51" t="s">
        <v>221</v>
      </c>
      <c r="N87" s="52">
        <v>41457</v>
      </c>
      <c r="O87" s="54">
        <v>2.0020000000000002</v>
      </c>
      <c r="P87" s="54">
        <v>3.278</v>
      </c>
      <c r="Q87" s="55">
        <v>0.63736263736263721</v>
      </c>
      <c r="R87" s="55">
        <v>0.08</v>
      </c>
      <c r="S87" s="56">
        <f t="shared" si="1"/>
        <v>0.26224000000000003</v>
      </c>
      <c r="T87" s="57">
        <v>3.5402400000000003</v>
      </c>
      <c r="U87" s="51">
        <v>5</v>
      </c>
      <c r="V87" s="58">
        <v>17.7012</v>
      </c>
      <c r="W87" s="55">
        <v>9.9999999999999992E-2</v>
      </c>
      <c r="X87" s="59">
        <v>1.7701199999999999</v>
      </c>
      <c r="Y87" s="54">
        <v>1.6300000000000001</v>
      </c>
      <c r="Z87" s="54">
        <v>17.56108</v>
      </c>
    </row>
    <row r="88" spans="1:26" x14ac:dyDescent="0.3">
      <c r="A88" s="51" t="s">
        <v>490</v>
      </c>
      <c r="B88" s="52">
        <v>41452</v>
      </c>
      <c r="C88" s="53">
        <v>2013</v>
      </c>
      <c r="D88" s="51" t="s">
        <v>491</v>
      </c>
      <c r="E88" s="51" t="s">
        <v>492</v>
      </c>
      <c r="F88" s="51" t="s">
        <v>230</v>
      </c>
      <c r="G88" s="51" t="s">
        <v>230</v>
      </c>
      <c r="H88" s="51" t="s">
        <v>265</v>
      </c>
      <c r="I88" s="51" t="s">
        <v>258</v>
      </c>
      <c r="J88" s="51" t="s">
        <v>254</v>
      </c>
      <c r="K88" s="51" t="s">
        <v>219</v>
      </c>
      <c r="L88" s="51" t="s">
        <v>226</v>
      </c>
      <c r="M88" s="51" t="s">
        <v>234</v>
      </c>
      <c r="N88" s="52">
        <v>41464</v>
      </c>
      <c r="O88" s="54">
        <v>3.6520000000000001</v>
      </c>
      <c r="P88" s="54">
        <v>5.6980000000000004</v>
      </c>
      <c r="Q88" s="55">
        <v>0.56024096385542177</v>
      </c>
      <c r="R88" s="55">
        <v>0.08</v>
      </c>
      <c r="S88" s="56">
        <f t="shared" si="1"/>
        <v>0.45584000000000002</v>
      </c>
      <c r="T88" s="57">
        <v>6.1538400000000006</v>
      </c>
      <c r="U88" s="51">
        <v>3</v>
      </c>
      <c r="V88" s="58">
        <v>18.46152</v>
      </c>
      <c r="W88" s="55">
        <v>0.03</v>
      </c>
      <c r="X88" s="59">
        <v>0.55384559999999994</v>
      </c>
      <c r="Y88" s="54">
        <v>2.09</v>
      </c>
      <c r="Z88" s="54">
        <v>19.997674400000001</v>
      </c>
    </row>
    <row r="89" spans="1:26" x14ac:dyDescent="0.3">
      <c r="A89" s="51" t="s">
        <v>493</v>
      </c>
      <c r="B89" s="52">
        <v>41452</v>
      </c>
      <c r="C89" s="53">
        <v>2013</v>
      </c>
      <c r="D89" s="51" t="s">
        <v>491</v>
      </c>
      <c r="E89" s="51" t="s">
        <v>492</v>
      </c>
      <c r="F89" s="51" t="s">
        <v>230</v>
      </c>
      <c r="G89" s="51" t="s">
        <v>230</v>
      </c>
      <c r="H89" s="51" t="s">
        <v>265</v>
      </c>
      <c r="I89" s="51" t="s">
        <v>258</v>
      </c>
      <c r="J89" s="51" t="s">
        <v>254</v>
      </c>
      <c r="K89" s="51" t="s">
        <v>219</v>
      </c>
      <c r="L89" s="51" t="s">
        <v>226</v>
      </c>
      <c r="M89" s="51" t="s">
        <v>221</v>
      </c>
      <c r="N89" s="52">
        <v>41463</v>
      </c>
      <c r="O89" s="54">
        <v>3.278</v>
      </c>
      <c r="P89" s="54">
        <v>6.4240000000000004</v>
      </c>
      <c r="Q89" s="55">
        <v>0.95973154362416113</v>
      </c>
      <c r="R89" s="55">
        <v>0.08</v>
      </c>
      <c r="S89" s="56">
        <f t="shared" si="1"/>
        <v>0.51392000000000004</v>
      </c>
      <c r="T89" s="57">
        <v>6.937920000000001</v>
      </c>
      <c r="U89" s="51">
        <v>6</v>
      </c>
      <c r="V89" s="58">
        <v>41.627520000000004</v>
      </c>
      <c r="W89" s="55">
        <v>9.9999999999999992E-2</v>
      </c>
      <c r="X89" s="59">
        <v>4.1627520000000002</v>
      </c>
      <c r="Y89" s="54">
        <v>0.88</v>
      </c>
      <c r="Z89" s="54">
        <v>38.344768000000009</v>
      </c>
    </row>
    <row r="90" spans="1:26" x14ac:dyDescent="0.3">
      <c r="A90" s="51" t="s">
        <v>494</v>
      </c>
      <c r="B90" s="52">
        <v>41452</v>
      </c>
      <c r="C90" s="53">
        <v>2013</v>
      </c>
      <c r="D90" s="51" t="s">
        <v>495</v>
      </c>
      <c r="E90" s="51" t="s">
        <v>496</v>
      </c>
      <c r="F90" s="51" t="s">
        <v>214</v>
      </c>
      <c r="G90" s="51" t="s">
        <v>215</v>
      </c>
      <c r="H90" s="51" t="s">
        <v>216</v>
      </c>
      <c r="I90" s="51" t="s">
        <v>217</v>
      </c>
      <c r="J90" s="51" t="s">
        <v>250</v>
      </c>
      <c r="K90" s="51" t="s">
        <v>219</v>
      </c>
      <c r="L90" s="51" t="s">
        <v>220</v>
      </c>
      <c r="M90" s="51" t="s">
        <v>221</v>
      </c>
      <c r="N90" s="52">
        <v>41461</v>
      </c>
      <c r="O90" s="54">
        <v>1.4630000000000003</v>
      </c>
      <c r="P90" s="54">
        <v>2.2880000000000003</v>
      </c>
      <c r="Q90" s="55">
        <v>0.56390977443609003</v>
      </c>
      <c r="R90" s="55">
        <v>0.08</v>
      </c>
      <c r="S90" s="56">
        <f t="shared" si="1"/>
        <v>0.18304000000000004</v>
      </c>
      <c r="T90" s="57">
        <v>2.4710400000000003</v>
      </c>
      <c r="U90" s="51">
        <v>46</v>
      </c>
      <c r="V90" s="58">
        <v>113.66784000000001</v>
      </c>
      <c r="W90" s="55">
        <v>0.05</v>
      </c>
      <c r="X90" s="59">
        <v>5.6833920000000013</v>
      </c>
      <c r="Y90" s="54">
        <v>1.54</v>
      </c>
      <c r="Z90" s="54">
        <v>109.52444800000002</v>
      </c>
    </row>
    <row r="91" spans="1:26" x14ac:dyDescent="0.3">
      <c r="A91" s="51" t="s">
        <v>497</v>
      </c>
      <c r="B91" s="52">
        <v>41452</v>
      </c>
      <c r="C91" s="53">
        <v>2013</v>
      </c>
      <c r="D91" s="51" t="s">
        <v>498</v>
      </c>
      <c r="E91" s="51" t="s">
        <v>499</v>
      </c>
      <c r="F91" s="51" t="s">
        <v>230</v>
      </c>
      <c r="G91" s="51" t="s">
        <v>230</v>
      </c>
      <c r="H91" s="51" t="s">
        <v>265</v>
      </c>
      <c r="I91" s="51" t="s">
        <v>232</v>
      </c>
      <c r="J91" s="51" t="s">
        <v>266</v>
      </c>
      <c r="K91" s="51" t="s">
        <v>238</v>
      </c>
      <c r="L91" s="51" t="s">
        <v>332</v>
      </c>
      <c r="M91" s="51" t="s">
        <v>221</v>
      </c>
      <c r="N91" s="52">
        <v>41461</v>
      </c>
      <c r="O91" s="54">
        <v>8.7119999999999997</v>
      </c>
      <c r="P91" s="54">
        <v>14.289000000000001</v>
      </c>
      <c r="Q91" s="55">
        <v>0.64015151515151536</v>
      </c>
      <c r="R91" s="55">
        <v>0.08</v>
      </c>
      <c r="S91" s="56">
        <f t="shared" si="1"/>
        <v>1.1431200000000001</v>
      </c>
      <c r="T91" s="57">
        <v>15.432120000000003</v>
      </c>
      <c r="U91" s="51">
        <v>51</v>
      </c>
      <c r="V91" s="58">
        <v>787.03812000000016</v>
      </c>
      <c r="W91" s="55">
        <v>0.08</v>
      </c>
      <c r="X91" s="59">
        <v>62.963049600000012</v>
      </c>
      <c r="Y91" s="54">
        <v>9.49</v>
      </c>
      <c r="Z91" s="54">
        <v>733.5650704000002</v>
      </c>
    </row>
    <row r="92" spans="1:26" x14ac:dyDescent="0.3">
      <c r="A92" s="51" t="s">
        <v>500</v>
      </c>
      <c r="B92" s="52">
        <v>41453</v>
      </c>
      <c r="C92" s="53">
        <v>2013</v>
      </c>
      <c r="D92" s="51" t="s">
        <v>501</v>
      </c>
      <c r="E92" s="51" t="s">
        <v>502</v>
      </c>
      <c r="F92" s="51" t="s">
        <v>230</v>
      </c>
      <c r="G92" s="51" t="s">
        <v>230</v>
      </c>
      <c r="H92" s="51" t="s">
        <v>265</v>
      </c>
      <c r="I92" s="51" t="s">
        <v>331</v>
      </c>
      <c r="J92" s="51" t="s">
        <v>254</v>
      </c>
      <c r="K92" s="51" t="s">
        <v>238</v>
      </c>
      <c r="L92" s="51" t="s">
        <v>220</v>
      </c>
      <c r="M92" s="51" t="s">
        <v>221</v>
      </c>
      <c r="N92" s="52">
        <v>41464</v>
      </c>
      <c r="O92" s="54">
        <v>7.0289999999999999</v>
      </c>
      <c r="P92" s="54">
        <v>21.978000000000002</v>
      </c>
      <c r="Q92" s="55">
        <v>2.126760563380282</v>
      </c>
      <c r="R92" s="55">
        <v>0.08</v>
      </c>
      <c r="S92" s="56">
        <f t="shared" si="1"/>
        <v>1.7582400000000002</v>
      </c>
      <c r="T92" s="57">
        <v>23.736240000000002</v>
      </c>
      <c r="U92" s="51">
        <v>21</v>
      </c>
      <c r="V92" s="58">
        <v>498.46104000000003</v>
      </c>
      <c r="W92" s="55">
        <v>0.09</v>
      </c>
      <c r="X92" s="59">
        <v>44.861493600000003</v>
      </c>
      <c r="Y92" s="54">
        <v>4.05</v>
      </c>
      <c r="Z92" s="54">
        <v>457.64954640000002</v>
      </c>
    </row>
    <row r="93" spans="1:26" x14ac:dyDescent="0.3">
      <c r="A93" s="51" t="s">
        <v>503</v>
      </c>
      <c r="B93" s="52">
        <v>41455</v>
      </c>
      <c r="C93" s="53">
        <v>2013</v>
      </c>
      <c r="D93" s="51" t="s">
        <v>504</v>
      </c>
      <c r="E93" s="51" t="s">
        <v>505</v>
      </c>
      <c r="F93" s="51" t="s">
        <v>230</v>
      </c>
      <c r="G93" s="51" t="s">
        <v>230</v>
      </c>
      <c r="H93" s="51" t="s">
        <v>244</v>
      </c>
      <c r="I93" s="51" t="s">
        <v>258</v>
      </c>
      <c r="J93" s="51" t="s">
        <v>218</v>
      </c>
      <c r="K93" s="51" t="s">
        <v>238</v>
      </c>
      <c r="L93" s="51" t="s">
        <v>292</v>
      </c>
      <c r="M93" s="51" t="s">
        <v>234</v>
      </c>
      <c r="N93" s="52">
        <v>41463</v>
      </c>
      <c r="O93" s="54">
        <v>2.0570000000000004</v>
      </c>
      <c r="P93" s="54">
        <v>8.9320000000000004</v>
      </c>
      <c r="Q93" s="55">
        <v>3.3422459893048124</v>
      </c>
      <c r="R93" s="55">
        <v>0.08</v>
      </c>
      <c r="S93" s="56">
        <f t="shared" si="1"/>
        <v>0.71456000000000008</v>
      </c>
      <c r="T93" s="57">
        <v>9.6465600000000009</v>
      </c>
      <c r="U93" s="51">
        <v>34</v>
      </c>
      <c r="V93" s="58">
        <v>327.98304000000002</v>
      </c>
      <c r="W93" s="55">
        <v>0.09</v>
      </c>
      <c r="X93" s="59">
        <v>29.5184736</v>
      </c>
      <c r="Y93" s="54">
        <v>2.88</v>
      </c>
      <c r="Z93" s="54">
        <v>301.34456640000002</v>
      </c>
    </row>
    <row r="94" spans="1:26" x14ac:dyDescent="0.3">
      <c r="A94" s="51" t="s">
        <v>506</v>
      </c>
      <c r="B94" s="52">
        <v>41456</v>
      </c>
      <c r="C94" s="53">
        <v>2013</v>
      </c>
      <c r="D94" s="51" t="s">
        <v>507</v>
      </c>
      <c r="E94" s="51" t="s">
        <v>508</v>
      </c>
      <c r="F94" s="51" t="s">
        <v>214</v>
      </c>
      <c r="G94" s="51" t="s">
        <v>215</v>
      </c>
      <c r="H94" s="51" t="s">
        <v>216</v>
      </c>
      <c r="I94" s="51" t="s">
        <v>225</v>
      </c>
      <c r="J94" s="51" t="s">
        <v>218</v>
      </c>
      <c r="K94" s="51" t="s">
        <v>219</v>
      </c>
      <c r="L94" s="51" t="s">
        <v>220</v>
      </c>
      <c r="M94" s="51" t="s">
        <v>221</v>
      </c>
      <c r="N94" s="52">
        <v>41465</v>
      </c>
      <c r="O94" s="54">
        <v>2.1779999999999999</v>
      </c>
      <c r="P94" s="54">
        <v>3.4650000000000003</v>
      </c>
      <c r="Q94" s="55">
        <v>0.59090909090909105</v>
      </c>
      <c r="R94" s="55">
        <v>0.08</v>
      </c>
      <c r="S94" s="56">
        <f t="shared" si="1"/>
        <v>0.27720000000000006</v>
      </c>
      <c r="T94" s="57">
        <v>3.7422000000000004</v>
      </c>
      <c r="U94" s="51">
        <v>25</v>
      </c>
      <c r="V94" s="58">
        <v>93.555000000000007</v>
      </c>
      <c r="W94" s="55">
        <v>0.02</v>
      </c>
      <c r="X94" s="59">
        <v>1.8711000000000002</v>
      </c>
      <c r="Y94" s="54">
        <v>0.54</v>
      </c>
      <c r="Z94" s="54">
        <v>92.223900000000015</v>
      </c>
    </row>
    <row r="95" spans="1:26" x14ac:dyDescent="0.3">
      <c r="A95" s="51" t="s">
        <v>509</v>
      </c>
      <c r="B95" s="52">
        <v>41456</v>
      </c>
      <c r="C95" s="53">
        <v>2013</v>
      </c>
      <c r="D95" s="51" t="s">
        <v>510</v>
      </c>
      <c r="E95" s="51" t="s">
        <v>511</v>
      </c>
      <c r="F95" s="51" t="s">
        <v>230</v>
      </c>
      <c r="G95" s="51" t="s">
        <v>230</v>
      </c>
      <c r="H95" s="51" t="s">
        <v>231</v>
      </c>
      <c r="I95" s="51" t="s">
        <v>274</v>
      </c>
      <c r="J95" s="51" t="s">
        <v>266</v>
      </c>
      <c r="K95" s="51" t="s">
        <v>219</v>
      </c>
      <c r="L95" s="51" t="s">
        <v>220</v>
      </c>
      <c r="M95" s="51" t="s">
        <v>221</v>
      </c>
      <c r="N95" s="52">
        <v>41465</v>
      </c>
      <c r="O95" s="54">
        <v>18.535000000000004</v>
      </c>
      <c r="P95" s="54">
        <v>29.898000000000003</v>
      </c>
      <c r="Q95" s="55">
        <v>0.61305637982195826</v>
      </c>
      <c r="R95" s="55">
        <v>0.08</v>
      </c>
      <c r="S95" s="56">
        <f t="shared" si="1"/>
        <v>2.3918400000000002</v>
      </c>
      <c r="T95" s="57">
        <v>32.289840000000005</v>
      </c>
      <c r="U95" s="51">
        <v>36</v>
      </c>
      <c r="V95" s="58">
        <v>1162.4342400000003</v>
      </c>
      <c r="W95" s="55">
        <v>0.11</v>
      </c>
      <c r="X95" s="59">
        <v>127.86776640000004</v>
      </c>
      <c r="Y95" s="54">
        <v>8.2800000000000011</v>
      </c>
      <c r="Z95" s="54">
        <v>1042.8464736000003</v>
      </c>
    </row>
    <row r="96" spans="1:26" x14ac:dyDescent="0.3">
      <c r="A96" s="51" t="s">
        <v>512</v>
      </c>
      <c r="B96" s="52">
        <v>41457</v>
      </c>
      <c r="C96" s="53">
        <v>2013</v>
      </c>
      <c r="D96" s="51" t="s">
        <v>513</v>
      </c>
      <c r="E96" s="51" t="s">
        <v>514</v>
      </c>
      <c r="F96" s="51" t="s">
        <v>214</v>
      </c>
      <c r="G96" s="51" t="s">
        <v>215</v>
      </c>
      <c r="H96" s="51" t="s">
        <v>265</v>
      </c>
      <c r="I96" s="51" t="s">
        <v>225</v>
      </c>
      <c r="J96" s="51" t="s">
        <v>233</v>
      </c>
      <c r="K96" s="51" t="s">
        <v>219</v>
      </c>
      <c r="L96" s="51" t="s">
        <v>226</v>
      </c>
      <c r="M96" s="51" t="s">
        <v>221</v>
      </c>
      <c r="N96" s="52">
        <v>41465</v>
      </c>
      <c r="O96" s="54">
        <v>1.7600000000000002</v>
      </c>
      <c r="P96" s="54">
        <v>2.8820000000000006</v>
      </c>
      <c r="Q96" s="55">
        <v>0.63750000000000007</v>
      </c>
      <c r="R96" s="55">
        <v>0.08</v>
      </c>
      <c r="S96" s="56">
        <f t="shared" si="1"/>
        <v>0.23056000000000004</v>
      </c>
      <c r="T96" s="57">
        <v>3.1125600000000007</v>
      </c>
      <c r="U96" s="51">
        <v>23</v>
      </c>
      <c r="V96" s="58">
        <v>71.588880000000017</v>
      </c>
      <c r="W96" s="55">
        <v>6.0000000000000005E-2</v>
      </c>
      <c r="X96" s="59">
        <v>4.2953328000000015</v>
      </c>
      <c r="Y96" s="54">
        <v>0.85000000000000009</v>
      </c>
      <c r="Z96" s="54">
        <v>68.143547200000015</v>
      </c>
    </row>
    <row r="97" spans="1:26" x14ac:dyDescent="0.3">
      <c r="A97" s="51" t="s">
        <v>515</v>
      </c>
      <c r="B97" s="52">
        <v>41458</v>
      </c>
      <c r="C97" s="53">
        <v>2013</v>
      </c>
      <c r="D97" s="51" t="s">
        <v>516</v>
      </c>
      <c r="E97" s="51" t="s">
        <v>517</v>
      </c>
      <c r="F97" s="51" t="s">
        <v>214</v>
      </c>
      <c r="G97" s="51" t="s">
        <v>215</v>
      </c>
      <c r="H97" s="51" t="s">
        <v>231</v>
      </c>
      <c r="I97" s="51" t="s">
        <v>225</v>
      </c>
      <c r="J97" s="51" t="s">
        <v>266</v>
      </c>
      <c r="K97" s="51" t="s">
        <v>219</v>
      </c>
      <c r="L97" s="51" t="s">
        <v>220</v>
      </c>
      <c r="M97" s="51" t="s">
        <v>234</v>
      </c>
      <c r="N97" s="52">
        <v>41467</v>
      </c>
      <c r="O97" s="54">
        <v>3.74</v>
      </c>
      <c r="P97" s="54">
        <v>5.9400000000000013</v>
      </c>
      <c r="Q97" s="55">
        <v>0.5882352941176473</v>
      </c>
      <c r="R97" s="55">
        <v>0.08</v>
      </c>
      <c r="S97" s="56">
        <f t="shared" si="1"/>
        <v>0.47520000000000012</v>
      </c>
      <c r="T97" s="57">
        <v>6.4152000000000022</v>
      </c>
      <c r="U97" s="51">
        <v>28</v>
      </c>
      <c r="V97" s="58">
        <v>179.62560000000008</v>
      </c>
      <c r="W97" s="55">
        <v>6.0000000000000005E-2</v>
      </c>
      <c r="X97" s="59">
        <v>10.777536000000005</v>
      </c>
      <c r="Y97" s="54">
        <v>7.83</v>
      </c>
      <c r="Z97" s="54">
        <v>176.67806400000009</v>
      </c>
    </row>
    <row r="98" spans="1:26" x14ac:dyDescent="0.3">
      <c r="A98" s="51" t="s">
        <v>518</v>
      </c>
      <c r="B98" s="52">
        <v>41458</v>
      </c>
      <c r="C98" s="53">
        <v>2013</v>
      </c>
      <c r="D98" s="51" t="s">
        <v>516</v>
      </c>
      <c r="E98" s="51" t="s">
        <v>517</v>
      </c>
      <c r="F98" s="51" t="s">
        <v>214</v>
      </c>
      <c r="G98" s="51" t="s">
        <v>215</v>
      </c>
      <c r="H98" s="51" t="s">
        <v>231</v>
      </c>
      <c r="I98" s="51" t="s">
        <v>225</v>
      </c>
      <c r="J98" s="51" t="s">
        <v>266</v>
      </c>
      <c r="K98" s="51" t="s">
        <v>238</v>
      </c>
      <c r="L98" s="51" t="s">
        <v>332</v>
      </c>
      <c r="M98" s="51" t="s">
        <v>221</v>
      </c>
      <c r="N98" s="52">
        <v>41467</v>
      </c>
      <c r="O98" s="54">
        <v>9.7020000000000017</v>
      </c>
      <c r="P98" s="54">
        <v>23.088999999999999</v>
      </c>
      <c r="Q98" s="55">
        <v>1.3798185941043077</v>
      </c>
      <c r="R98" s="55">
        <v>0.08</v>
      </c>
      <c r="S98" s="56">
        <f t="shared" si="1"/>
        <v>1.8471199999999999</v>
      </c>
      <c r="T98" s="57">
        <v>24.936119999999999</v>
      </c>
      <c r="U98" s="51">
        <v>43</v>
      </c>
      <c r="V98" s="58">
        <v>1072.25316</v>
      </c>
      <c r="W98" s="55">
        <v>0.03</v>
      </c>
      <c r="X98" s="59">
        <v>32.167594799999996</v>
      </c>
      <c r="Y98" s="54">
        <v>4.8599999999999994</v>
      </c>
      <c r="Z98" s="54">
        <v>1044.9455651999999</v>
      </c>
    </row>
    <row r="99" spans="1:26" x14ac:dyDescent="0.3">
      <c r="A99" s="51" t="s">
        <v>519</v>
      </c>
      <c r="B99" s="52">
        <v>41459</v>
      </c>
      <c r="C99" s="53">
        <v>2013</v>
      </c>
      <c r="D99" s="51" t="s">
        <v>307</v>
      </c>
      <c r="E99" s="51" t="s">
        <v>308</v>
      </c>
      <c r="F99" s="51" t="s">
        <v>230</v>
      </c>
      <c r="G99" s="51" t="s">
        <v>230</v>
      </c>
      <c r="H99" s="51" t="s">
        <v>265</v>
      </c>
      <c r="I99" s="51" t="s">
        <v>245</v>
      </c>
      <c r="J99" s="51" t="s">
        <v>250</v>
      </c>
      <c r="K99" s="51" t="s">
        <v>219</v>
      </c>
      <c r="L99" s="51" t="s">
        <v>220</v>
      </c>
      <c r="M99" s="51" t="s">
        <v>221</v>
      </c>
      <c r="N99" s="52">
        <v>41466</v>
      </c>
      <c r="O99" s="54">
        <v>23.716000000000001</v>
      </c>
      <c r="P99" s="54">
        <v>39.533999999999999</v>
      </c>
      <c r="Q99" s="55">
        <v>0.66697588126159546</v>
      </c>
      <c r="R99" s="55">
        <v>0.08</v>
      </c>
      <c r="S99" s="56">
        <f t="shared" si="1"/>
        <v>3.1627200000000002</v>
      </c>
      <c r="T99" s="57">
        <v>42.696719999999999</v>
      </c>
      <c r="U99" s="51">
        <v>30</v>
      </c>
      <c r="V99" s="58">
        <v>1280.9015999999999</v>
      </c>
      <c r="W99" s="55">
        <v>0.02</v>
      </c>
      <c r="X99" s="59">
        <v>25.618031999999999</v>
      </c>
      <c r="Y99" s="54">
        <v>6.71</v>
      </c>
      <c r="Z99" s="54">
        <v>1261.9935679999999</v>
      </c>
    </row>
    <row r="100" spans="1:26" x14ac:dyDescent="0.3">
      <c r="A100" s="51" t="s">
        <v>520</v>
      </c>
      <c r="B100" s="52">
        <v>41463</v>
      </c>
      <c r="C100" s="53">
        <v>2013</v>
      </c>
      <c r="D100" s="51" t="s">
        <v>521</v>
      </c>
      <c r="E100" s="51" t="s">
        <v>522</v>
      </c>
      <c r="F100" s="51" t="s">
        <v>230</v>
      </c>
      <c r="G100" s="51" t="s">
        <v>230</v>
      </c>
      <c r="H100" s="51" t="s">
        <v>231</v>
      </c>
      <c r="I100" s="51" t="s">
        <v>245</v>
      </c>
      <c r="J100" s="51" t="s">
        <v>233</v>
      </c>
      <c r="K100" s="51" t="s">
        <v>219</v>
      </c>
      <c r="L100" s="51" t="s">
        <v>220</v>
      </c>
      <c r="M100" s="51" t="s">
        <v>221</v>
      </c>
      <c r="N100" s="52">
        <v>41470</v>
      </c>
      <c r="O100" s="54">
        <v>3.0140000000000007</v>
      </c>
      <c r="P100" s="54">
        <v>4.9390000000000009</v>
      </c>
      <c r="Q100" s="55">
        <v>0.63868613138686126</v>
      </c>
      <c r="R100" s="55">
        <v>0.08</v>
      </c>
      <c r="S100" s="56">
        <f t="shared" si="1"/>
        <v>0.39512000000000008</v>
      </c>
      <c r="T100" s="57">
        <v>5.3341200000000013</v>
      </c>
      <c r="U100" s="51">
        <v>13</v>
      </c>
      <c r="V100" s="58">
        <v>69.343560000000011</v>
      </c>
      <c r="W100" s="55">
        <v>0.09</v>
      </c>
      <c r="X100" s="59">
        <v>6.2409204000000011</v>
      </c>
      <c r="Y100" s="54">
        <v>1.54</v>
      </c>
      <c r="Z100" s="54">
        <v>64.64263960000001</v>
      </c>
    </row>
    <row r="101" spans="1:26" x14ac:dyDescent="0.3">
      <c r="A101" s="51" t="s">
        <v>523</v>
      </c>
      <c r="B101" s="52">
        <v>41463</v>
      </c>
      <c r="C101" s="53">
        <v>2013</v>
      </c>
      <c r="D101" s="51" t="s">
        <v>323</v>
      </c>
      <c r="E101" s="51" t="s">
        <v>324</v>
      </c>
      <c r="F101" s="51" t="s">
        <v>214</v>
      </c>
      <c r="G101" s="51" t="s">
        <v>215</v>
      </c>
      <c r="H101" s="51" t="s">
        <v>231</v>
      </c>
      <c r="I101" s="51" t="s">
        <v>225</v>
      </c>
      <c r="J101" s="51" t="s">
        <v>266</v>
      </c>
      <c r="K101" s="51" t="s">
        <v>219</v>
      </c>
      <c r="L101" s="51" t="s">
        <v>226</v>
      </c>
      <c r="M101" s="51" t="s">
        <v>221</v>
      </c>
      <c r="N101" s="52">
        <v>41473</v>
      </c>
      <c r="O101" s="54">
        <v>4.8070000000000004</v>
      </c>
      <c r="P101" s="54">
        <v>10.021000000000001</v>
      </c>
      <c r="Q101" s="55">
        <v>1.0846681922196797</v>
      </c>
      <c r="R101" s="55">
        <v>0.08</v>
      </c>
      <c r="S101" s="56">
        <f t="shared" si="1"/>
        <v>0.80168000000000006</v>
      </c>
      <c r="T101" s="57">
        <v>10.822680000000002</v>
      </c>
      <c r="U101" s="51">
        <v>8</v>
      </c>
      <c r="V101" s="58">
        <v>86.581440000000015</v>
      </c>
      <c r="W101" s="55">
        <v>0.05</v>
      </c>
      <c r="X101" s="59">
        <v>4.3290720000000009</v>
      </c>
      <c r="Y101" s="54">
        <v>2.2999999999999998</v>
      </c>
      <c r="Z101" s="54">
        <v>84.552368000000016</v>
      </c>
    </row>
    <row r="102" spans="1:26" x14ac:dyDescent="0.3">
      <c r="A102" s="51" t="s">
        <v>524</v>
      </c>
      <c r="B102" s="52">
        <v>41468</v>
      </c>
      <c r="C102" s="53">
        <v>2013</v>
      </c>
      <c r="D102" s="51" t="s">
        <v>525</v>
      </c>
      <c r="E102" s="51" t="s">
        <v>526</v>
      </c>
      <c r="F102" s="51" t="s">
        <v>230</v>
      </c>
      <c r="G102" s="51" t="s">
        <v>230</v>
      </c>
      <c r="H102" s="51" t="s">
        <v>244</v>
      </c>
      <c r="I102" s="51" t="s">
        <v>331</v>
      </c>
      <c r="J102" s="51" t="s">
        <v>233</v>
      </c>
      <c r="K102" s="51" t="s">
        <v>219</v>
      </c>
      <c r="L102" s="51" t="s">
        <v>226</v>
      </c>
      <c r="M102" s="51" t="s">
        <v>221</v>
      </c>
      <c r="N102" s="52">
        <v>41476</v>
      </c>
      <c r="O102" s="54">
        <v>4.2679999999999998</v>
      </c>
      <c r="P102" s="54">
        <v>7.117</v>
      </c>
      <c r="Q102" s="55">
        <v>0.66752577319587636</v>
      </c>
      <c r="R102" s="55">
        <v>0.08</v>
      </c>
      <c r="S102" s="56">
        <f t="shared" si="1"/>
        <v>0.56935999999999998</v>
      </c>
      <c r="T102" s="57">
        <v>7.6863600000000005</v>
      </c>
      <c r="U102" s="51">
        <v>22</v>
      </c>
      <c r="V102" s="58">
        <v>169.09992</v>
      </c>
      <c r="W102" s="55">
        <v>0.03</v>
      </c>
      <c r="X102" s="59">
        <v>5.0729975999999999</v>
      </c>
      <c r="Y102" s="54">
        <v>1.27</v>
      </c>
      <c r="Z102" s="54">
        <v>165.2969224</v>
      </c>
    </row>
    <row r="103" spans="1:26" x14ac:dyDescent="0.3">
      <c r="A103" s="51" t="s">
        <v>527</v>
      </c>
      <c r="B103" s="52">
        <v>41468</v>
      </c>
      <c r="C103" s="53">
        <v>2013</v>
      </c>
      <c r="D103" s="51" t="s">
        <v>525</v>
      </c>
      <c r="E103" s="51" t="s">
        <v>526</v>
      </c>
      <c r="F103" s="51" t="s">
        <v>230</v>
      </c>
      <c r="G103" s="51" t="s">
        <v>230</v>
      </c>
      <c r="H103" s="51" t="s">
        <v>244</v>
      </c>
      <c r="I103" s="51" t="s">
        <v>331</v>
      </c>
      <c r="J103" s="51" t="s">
        <v>233</v>
      </c>
      <c r="K103" s="51" t="s">
        <v>219</v>
      </c>
      <c r="L103" s="51" t="s">
        <v>226</v>
      </c>
      <c r="M103" s="51" t="s">
        <v>221</v>
      </c>
      <c r="N103" s="52">
        <v>41477</v>
      </c>
      <c r="O103" s="54">
        <v>1.4410000000000003</v>
      </c>
      <c r="P103" s="54">
        <v>3.1240000000000001</v>
      </c>
      <c r="Q103" s="55">
        <v>1.1679389312977095</v>
      </c>
      <c r="R103" s="55">
        <v>0.08</v>
      </c>
      <c r="S103" s="56">
        <f t="shared" si="1"/>
        <v>0.24992</v>
      </c>
      <c r="T103" s="57">
        <v>3.3739200000000005</v>
      </c>
      <c r="U103" s="51">
        <v>41</v>
      </c>
      <c r="V103" s="58">
        <v>138.33072000000001</v>
      </c>
      <c r="W103" s="55">
        <v>0.08</v>
      </c>
      <c r="X103" s="59">
        <v>11.066457600000001</v>
      </c>
      <c r="Y103" s="54">
        <v>0.98000000000000009</v>
      </c>
      <c r="Z103" s="54">
        <v>128.2442624</v>
      </c>
    </row>
    <row r="104" spans="1:26" x14ac:dyDescent="0.3">
      <c r="A104" s="51" t="s">
        <v>528</v>
      </c>
      <c r="B104" s="52">
        <v>41469</v>
      </c>
      <c r="C104" s="53">
        <v>2013</v>
      </c>
      <c r="D104" s="51" t="s">
        <v>529</v>
      </c>
      <c r="E104" s="51" t="s">
        <v>530</v>
      </c>
      <c r="F104" s="51" t="s">
        <v>230</v>
      </c>
      <c r="G104" s="51" t="s">
        <v>230</v>
      </c>
      <c r="H104" s="51" t="s">
        <v>216</v>
      </c>
      <c r="I104" s="51" t="s">
        <v>281</v>
      </c>
      <c r="J104" s="51" t="s">
        <v>233</v>
      </c>
      <c r="K104" s="51" t="s">
        <v>219</v>
      </c>
      <c r="L104" s="51" t="s">
        <v>226</v>
      </c>
      <c r="M104" s="51" t="s">
        <v>221</v>
      </c>
      <c r="N104" s="52">
        <v>41477</v>
      </c>
      <c r="O104" s="54">
        <v>0.26400000000000001</v>
      </c>
      <c r="P104" s="54">
        <v>1.3860000000000001</v>
      </c>
      <c r="Q104" s="55">
        <v>4.25</v>
      </c>
      <c r="R104" s="55">
        <v>0.08</v>
      </c>
      <c r="S104" s="56">
        <f t="shared" si="1"/>
        <v>0.11088000000000001</v>
      </c>
      <c r="T104" s="57">
        <v>1.4968800000000002</v>
      </c>
      <c r="U104" s="51">
        <v>12</v>
      </c>
      <c r="V104" s="58">
        <v>17.962560000000003</v>
      </c>
      <c r="W104" s="55">
        <v>0.11</v>
      </c>
      <c r="X104" s="59">
        <v>1.9758816000000003</v>
      </c>
      <c r="Y104" s="54">
        <v>0.75</v>
      </c>
      <c r="Z104" s="54">
        <v>16.736678400000002</v>
      </c>
    </row>
    <row r="105" spans="1:26" x14ac:dyDescent="0.3">
      <c r="A105" s="51" t="s">
        <v>531</v>
      </c>
      <c r="B105" s="52">
        <v>41469</v>
      </c>
      <c r="C105" s="53">
        <v>2013</v>
      </c>
      <c r="D105" s="51" t="s">
        <v>337</v>
      </c>
      <c r="E105" s="51" t="s">
        <v>338</v>
      </c>
      <c r="F105" s="51" t="s">
        <v>214</v>
      </c>
      <c r="G105" s="51" t="s">
        <v>215</v>
      </c>
      <c r="H105" s="51" t="s">
        <v>231</v>
      </c>
      <c r="I105" s="51" t="s">
        <v>225</v>
      </c>
      <c r="J105" s="51" t="s">
        <v>218</v>
      </c>
      <c r="K105" s="51" t="s">
        <v>219</v>
      </c>
      <c r="L105" s="51" t="s">
        <v>226</v>
      </c>
      <c r="M105" s="51" t="s">
        <v>221</v>
      </c>
      <c r="N105" s="52">
        <v>41476</v>
      </c>
      <c r="O105" s="54">
        <v>3.19</v>
      </c>
      <c r="P105" s="54">
        <v>5.2359999999999998</v>
      </c>
      <c r="Q105" s="55">
        <v>0.64137931034482754</v>
      </c>
      <c r="R105" s="55">
        <v>0.08</v>
      </c>
      <c r="S105" s="56">
        <f t="shared" si="1"/>
        <v>0.41887999999999997</v>
      </c>
      <c r="T105" s="57">
        <v>5.6548800000000004</v>
      </c>
      <c r="U105" s="51">
        <v>15</v>
      </c>
      <c r="V105" s="58">
        <v>84.8232</v>
      </c>
      <c r="W105" s="55">
        <v>0.08</v>
      </c>
      <c r="X105" s="59">
        <v>6.7858559999999999</v>
      </c>
      <c r="Y105" s="54">
        <v>0.93</v>
      </c>
      <c r="Z105" s="54">
        <v>78.967344000000011</v>
      </c>
    </row>
    <row r="106" spans="1:26" x14ac:dyDescent="0.3">
      <c r="A106" s="51" t="s">
        <v>532</v>
      </c>
      <c r="B106" s="52">
        <v>41470</v>
      </c>
      <c r="C106" s="53">
        <v>2013</v>
      </c>
      <c r="D106" s="51" t="s">
        <v>533</v>
      </c>
      <c r="E106" s="51" t="s">
        <v>534</v>
      </c>
      <c r="F106" s="51" t="s">
        <v>214</v>
      </c>
      <c r="G106" s="51" t="s">
        <v>215</v>
      </c>
      <c r="H106" s="51" t="s">
        <v>244</v>
      </c>
      <c r="I106" s="51" t="s">
        <v>217</v>
      </c>
      <c r="J106" s="51" t="s">
        <v>254</v>
      </c>
      <c r="K106" s="51" t="s">
        <v>238</v>
      </c>
      <c r="L106" s="51" t="s">
        <v>220</v>
      </c>
      <c r="M106" s="51" t="s">
        <v>234</v>
      </c>
      <c r="N106" s="52">
        <v>41477</v>
      </c>
      <c r="O106" s="54">
        <v>59.972000000000008</v>
      </c>
      <c r="P106" s="54">
        <v>111.06700000000001</v>
      </c>
      <c r="Q106" s="55">
        <v>0.85198092443140117</v>
      </c>
      <c r="R106" s="55">
        <v>0.08</v>
      </c>
      <c r="S106" s="56">
        <f t="shared" si="1"/>
        <v>8.8853600000000004</v>
      </c>
      <c r="T106" s="57">
        <v>119.95236000000001</v>
      </c>
      <c r="U106" s="51">
        <v>37</v>
      </c>
      <c r="V106" s="58">
        <v>4438.2373200000002</v>
      </c>
      <c r="W106" s="55">
        <v>6.0000000000000005E-2</v>
      </c>
      <c r="X106" s="59">
        <v>266.29423920000005</v>
      </c>
      <c r="Y106" s="54">
        <v>7.2299999999999995</v>
      </c>
      <c r="Z106" s="54">
        <v>4179.1730807999993</v>
      </c>
    </row>
    <row r="107" spans="1:26" x14ac:dyDescent="0.3">
      <c r="A107" s="51" t="s">
        <v>535</v>
      </c>
      <c r="B107" s="52">
        <v>41471</v>
      </c>
      <c r="C107" s="53">
        <v>2013</v>
      </c>
      <c r="D107" s="51" t="s">
        <v>536</v>
      </c>
      <c r="E107" s="51" t="s">
        <v>537</v>
      </c>
      <c r="F107" s="51" t="s">
        <v>214</v>
      </c>
      <c r="G107" s="51" t="s">
        <v>215</v>
      </c>
      <c r="H107" s="51" t="s">
        <v>216</v>
      </c>
      <c r="I107" s="51" t="s">
        <v>217</v>
      </c>
      <c r="J107" s="51" t="s">
        <v>233</v>
      </c>
      <c r="K107" s="51" t="s">
        <v>219</v>
      </c>
      <c r="L107" s="51" t="s">
        <v>292</v>
      </c>
      <c r="M107" s="51" t="s">
        <v>234</v>
      </c>
      <c r="N107" s="52">
        <v>41480</v>
      </c>
      <c r="O107" s="54">
        <v>3.762</v>
      </c>
      <c r="P107" s="54">
        <v>9.1740000000000013</v>
      </c>
      <c r="Q107" s="55">
        <v>1.4385964912280704</v>
      </c>
      <c r="R107" s="55">
        <v>0.08</v>
      </c>
      <c r="S107" s="56">
        <f t="shared" si="1"/>
        <v>0.73392000000000013</v>
      </c>
      <c r="T107" s="57">
        <v>9.9079200000000025</v>
      </c>
      <c r="U107" s="51">
        <v>17</v>
      </c>
      <c r="V107" s="58">
        <v>168.43464000000003</v>
      </c>
      <c r="W107" s="55">
        <v>0.01</v>
      </c>
      <c r="X107" s="59">
        <v>1.6843464000000004</v>
      </c>
      <c r="Y107" s="54">
        <v>2.69</v>
      </c>
      <c r="Z107" s="54">
        <v>169.44029360000002</v>
      </c>
    </row>
    <row r="108" spans="1:26" x14ac:dyDescent="0.3">
      <c r="A108" s="51" t="s">
        <v>538</v>
      </c>
      <c r="B108" s="52">
        <v>41473</v>
      </c>
      <c r="C108" s="53">
        <v>2013</v>
      </c>
      <c r="D108" s="51" t="s">
        <v>481</v>
      </c>
      <c r="E108" s="51" t="s">
        <v>482</v>
      </c>
      <c r="F108" s="51" t="s">
        <v>214</v>
      </c>
      <c r="G108" s="51" t="s">
        <v>215</v>
      </c>
      <c r="H108" s="51" t="s">
        <v>265</v>
      </c>
      <c r="I108" s="51" t="s">
        <v>225</v>
      </c>
      <c r="J108" s="51" t="s">
        <v>233</v>
      </c>
      <c r="K108" s="51" t="s">
        <v>219</v>
      </c>
      <c r="L108" s="51" t="s">
        <v>220</v>
      </c>
      <c r="M108" s="51" t="s">
        <v>234</v>
      </c>
      <c r="N108" s="52">
        <v>41482</v>
      </c>
      <c r="O108" s="54">
        <v>5.8630000000000004</v>
      </c>
      <c r="P108" s="54">
        <v>9.4600000000000009</v>
      </c>
      <c r="Q108" s="55">
        <v>0.61350844277673544</v>
      </c>
      <c r="R108" s="55">
        <v>0.08</v>
      </c>
      <c r="S108" s="56">
        <f t="shared" si="1"/>
        <v>0.75680000000000014</v>
      </c>
      <c r="T108" s="57">
        <v>10.216800000000001</v>
      </c>
      <c r="U108" s="51">
        <v>25</v>
      </c>
      <c r="V108" s="58">
        <v>255.42000000000002</v>
      </c>
      <c r="W108" s="55">
        <v>0.03</v>
      </c>
      <c r="X108" s="59">
        <v>7.6626000000000003</v>
      </c>
      <c r="Y108" s="54">
        <v>6.24</v>
      </c>
      <c r="Z108" s="54">
        <v>253.99740000000003</v>
      </c>
    </row>
    <row r="109" spans="1:26" x14ac:dyDescent="0.3">
      <c r="A109" s="51" t="s">
        <v>539</v>
      </c>
      <c r="B109" s="52">
        <v>41474</v>
      </c>
      <c r="C109" s="53">
        <v>2013</v>
      </c>
      <c r="D109" s="51" t="s">
        <v>540</v>
      </c>
      <c r="E109" s="51" t="s">
        <v>541</v>
      </c>
      <c r="F109" s="51" t="s">
        <v>230</v>
      </c>
      <c r="G109" s="51" t="s">
        <v>230</v>
      </c>
      <c r="H109" s="51" t="s">
        <v>231</v>
      </c>
      <c r="I109" s="51" t="s">
        <v>291</v>
      </c>
      <c r="J109" s="51" t="s">
        <v>218</v>
      </c>
      <c r="K109" s="51" t="s">
        <v>238</v>
      </c>
      <c r="L109" s="51" t="s">
        <v>239</v>
      </c>
      <c r="M109" s="51" t="s">
        <v>240</v>
      </c>
      <c r="N109" s="52">
        <v>41483</v>
      </c>
      <c r="O109" s="54">
        <v>306.88900000000001</v>
      </c>
      <c r="P109" s="54">
        <v>494.98900000000003</v>
      </c>
      <c r="Q109" s="55">
        <v>0.61292519445141413</v>
      </c>
      <c r="R109" s="55">
        <v>0.08</v>
      </c>
      <c r="S109" s="56">
        <f t="shared" si="1"/>
        <v>39.599120000000006</v>
      </c>
      <c r="T109" s="57">
        <v>534.58812000000012</v>
      </c>
      <c r="U109" s="51">
        <v>14</v>
      </c>
      <c r="V109" s="58">
        <v>7484.2336800000012</v>
      </c>
      <c r="W109" s="55">
        <v>6.9999999999999993E-2</v>
      </c>
      <c r="X109" s="59">
        <v>523.89635759999999</v>
      </c>
      <c r="Y109" s="54">
        <v>49.05</v>
      </c>
      <c r="Z109" s="54">
        <v>7009.3873224000017</v>
      </c>
    </row>
    <row r="110" spans="1:26" x14ac:dyDescent="0.3">
      <c r="A110" s="51" t="s">
        <v>542</v>
      </c>
      <c r="B110" s="52">
        <v>41475</v>
      </c>
      <c r="C110" s="53">
        <v>2013</v>
      </c>
      <c r="D110" s="51" t="s">
        <v>543</v>
      </c>
      <c r="E110" s="51" t="s">
        <v>544</v>
      </c>
      <c r="F110" s="51" t="s">
        <v>230</v>
      </c>
      <c r="G110" s="51" t="s">
        <v>230</v>
      </c>
      <c r="H110" s="51" t="s">
        <v>231</v>
      </c>
      <c r="I110" s="51" t="s">
        <v>245</v>
      </c>
      <c r="J110" s="51" t="s">
        <v>218</v>
      </c>
      <c r="K110" s="51" t="s">
        <v>219</v>
      </c>
      <c r="L110" s="51" t="s">
        <v>220</v>
      </c>
      <c r="M110" s="51" t="s">
        <v>234</v>
      </c>
      <c r="N110" s="52">
        <v>41483</v>
      </c>
      <c r="O110" s="54">
        <v>1.4630000000000003</v>
      </c>
      <c r="P110" s="54">
        <v>2.2880000000000003</v>
      </c>
      <c r="Q110" s="55">
        <v>0.56390977443609003</v>
      </c>
      <c r="R110" s="55">
        <v>0.08</v>
      </c>
      <c r="S110" s="56">
        <f t="shared" si="1"/>
        <v>0.18304000000000004</v>
      </c>
      <c r="T110" s="57">
        <v>2.4710400000000003</v>
      </c>
      <c r="U110" s="51">
        <v>13</v>
      </c>
      <c r="V110" s="58">
        <v>32.123520000000006</v>
      </c>
      <c r="W110" s="55">
        <v>0.02</v>
      </c>
      <c r="X110" s="59">
        <v>0.64247040000000011</v>
      </c>
      <c r="Y110" s="54">
        <v>1.54</v>
      </c>
      <c r="Z110" s="54">
        <v>33.021049600000005</v>
      </c>
    </row>
    <row r="111" spans="1:26" x14ac:dyDescent="0.3">
      <c r="A111" s="51" t="s">
        <v>545</v>
      </c>
      <c r="B111" s="52">
        <v>41475</v>
      </c>
      <c r="C111" s="53">
        <v>2013</v>
      </c>
      <c r="D111" s="51" t="s">
        <v>314</v>
      </c>
      <c r="E111" s="51" t="s">
        <v>315</v>
      </c>
      <c r="F111" s="51" t="s">
        <v>230</v>
      </c>
      <c r="G111" s="51" t="s">
        <v>230</v>
      </c>
      <c r="H111" s="51" t="s">
        <v>231</v>
      </c>
      <c r="I111" s="51" t="s">
        <v>281</v>
      </c>
      <c r="J111" s="51" t="s">
        <v>254</v>
      </c>
      <c r="K111" s="51" t="s">
        <v>238</v>
      </c>
      <c r="L111" s="51" t="s">
        <v>220</v>
      </c>
      <c r="M111" s="51" t="s">
        <v>221</v>
      </c>
      <c r="N111" s="52">
        <v>41486</v>
      </c>
      <c r="O111" s="54">
        <v>7.1610000000000005</v>
      </c>
      <c r="P111" s="54">
        <v>34.078000000000003</v>
      </c>
      <c r="Q111" s="55">
        <v>3.7588325652841781</v>
      </c>
      <c r="R111" s="55">
        <v>0.08</v>
      </c>
      <c r="S111" s="56">
        <f t="shared" si="1"/>
        <v>2.7262400000000002</v>
      </c>
      <c r="T111" s="57">
        <v>36.804240000000007</v>
      </c>
      <c r="U111" s="51">
        <v>31</v>
      </c>
      <c r="V111" s="58">
        <v>1140.9314400000003</v>
      </c>
      <c r="W111" s="55">
        <v>0.04</v>
      </c>
      <c r="X111" s="59">
        <v>45.637257600000012</v>
      </c>
      <c r="Y111" s="54">
        <v>6.55</v>
      </c>
      <c r="Z111" s="54">
        <v>1101.8441824000001</v>
      </c>
    </row>
    <row r="112" spans="1:26" x14ac:dyDescent="0.3">
      <c r="A112" s="51" t="s">
        <v>546</v>
      </c>
      <c r="B112" s="52">
        <v>41476</v>
      </c>
      <c r="C112" s="53">
        <v>2013</v>
      </c>
      <c r="D112" s="51" t="s">
        <v>286</v>
      </c>
      <c r="E112" s="51" t="s">
        <v>287</v>
      </c>
      <c r="F112" s="51" t="s">
        <v>214</v>
      </c>
      <c r="G112" s="51" t="s">
        <v>215</v>
      </c>
      <c r="H112" s="51" t="s">
        <v>231</v>
      </c>
      <c r="I112" s="51" t="s">
        <v>217</v>
      </c>
      <c r="J112" s="51" t="s">
        <v>266</v>
      </c>
      <c r="K112" s="51" t="s">
        <v>219</v>
      </c>
      <c r="L112" s="51" t="s">
        <v>226</v>
      </c>
      <c r="M112" s="51" t="s">
        <v>221</v>
      </c>
      <c r="N112" s="52">
        <v>41485</v>
      </c>
      <c r="O112" s="54">
        <v>3.278</v>
      </c>
      <c r="P112" s="54">
        <v>6.4240000000000004</v>
      </c>
      <c r="Q112" s="55">
        <v>0.95973154362416113</v>
      </c>
      <c r="R112" s="55">
        <v>0.08</v>
      </c>
      <c r="S112" s="56">
        <f t="shared" si="1"/>
        <v>0.51392000000000004</v>
      </c>
      <c r="T112" s="57">
        <v>6.937920000000001</v>
      </c>
      <c r="U112" s="51">
        <v>13</v>
      </c>
      <c r="V112" s="58">
        <v>90.192960000000014</v>
      </c>
      <c r="W112" s="55">
        <v>0.02</v>
      </c>
      <c r="X112" s="59">
        <v>1.8038592000000002</v>
      </c>
      <c r="Y112" s="54">
        <v>0.88</v>
      </c>
      <c r="Z112" s="54">
        <v>89.269100800000004</v>
      </c>
    </row>
    <row r="113" spans="1:26" x14ac:dyDescent="0.3">
      <c r="A113" s="51" t="s">
        <v>547</v>
      </c>
      <c r="B113" s="52">
        <v>41477</v>
      </c>
      <c r="C113" s="53">
        <v>2013</v>
      </c>
      <c r="D113" s="51" t="s">
        <v>548</v>
      </c>
      <c r="E113" s="51" t="s">
        <v>549</v>
      </c>
      <c r="F113" s="51" t="s">
        <v>230</v>
      </c>
      <c r="G113" s="51" t="s">
        <v>230</v>
      </c>
      <c r="H113" s="51" t="s">
        <v>216</v>
      </c>
      <c r="I113" s="51" t="s">
        <v>274</v>
      </c>
      <c r="J113" s="51" t="s">
        <v>233</v>
      </c>
      <c r="K113" s="51" t="s">
        <v>219</v>
      </c>
      <c r="L113" s="51" t="s">
        <v>220</v>
      </c>
      <c r="M113" s="51" t="s">
        <v>221</v>
      </c>
      <c r="N113" s="52">
        <v>41486</v>
      </c>
      <c r="O113" s="54">
        <v>4.0150000000000006</v>
      </c>
      <c r="P113" s="54">
        <v>6.5780000000000012</v>
      </c>
      <c r="Q113" s="55">
        <v>0.63835616438356169</v>
      </c>
      <c r="R113" s="55">
        <v>0.08</v>
      </c>
      <c r="S113" s="56">
        <f t="shared" si="1"/>
        <v>0.52624000000000015</v>
      </c>
      <c r="T113" s="57">
        <v>7.1042400000000017</v>
      </c>
      <c r="U113" s="51">
        <v>16</v>
      </c>
      <c r="V113" s="58">
        <v>113.66784000000003</v>
      </c>
      <c r="W113" s="55">
        <v>9.9999999999999992E-2</v>
      </c>
      <c r="X113" s="59">
        <v>11.366784000000001</v>
      </c>
      <c r="Y113" s="54">
        <v>1.54</v>
      </c>
      <c r="Z113" s="54">
        <v>103.84105600000004</v>
      </c>
    </row>
    <row r="114" spans="1:26" x14ac:dyDescent="0.3">
      <c r="A114" s="51" t="s">
        <v>550</v>
      </c>
      <c r="B114" s="52">
        <v>41479</v>
      </c>
      <c r="C114" s="53">
        <v>2013</v>
      </c>
      <c r="D114" s="51" t="s">
        <v>551</v>
      </c>
      <c r="E114" s="51" t="s">
        <v>552</v>
      </c>
      <c r="F114" s="51" t="s">
        <v>230</v>
      </c>
      <c r="G114" s="51" t="s">
        <v>230</v>
      </c>
      <c r="H114" s="51" t="s">
        <v>244</v>
      </c>
      <c r="I114" s="51" t="s">
        <v>258</v>
      </c>
      <c r="J114" s="51" t="s">
        <v>254</v>
      </c>
      <c r="K114" s="51" t="s">
        <v>219</v>
      </c>
      <c r="L114" s="51" t="s">
        <v>220</v>
      </c>
      <c r="M114" s="51" t="s">
        <v>221</v>
      </c>
      <c r="N114" s="52">
        <v>41491</v>
      </c>
      <c r="O114" s="54">
        <v>4.9060000000000006</v>
      </c>
      <c r="P114" s="54">
        <v>11.979000000000001</v>
      </c>
      <c r="Q114" s="55">
        <v>1.4417040358744393</v>
      </c>
      <c r="R114" s="55">
        <v>0.08</v>
      </c>
      <c r="S114" s="56">
        <f t="shared" si="1"/>
        <v>0.95832000000000006</v>
      </c>
      <c r="T114" s="57">
        <v>12.937320000000001</v>
      </c>
      <c r="U114" s="51">
        <v>39</v>
      </c>
      <c r="V114" s="58">
        <v>504.55548000000005</v>
      </c>
      <c r="W114" s="55">
        <v>6.9999999999999993E-2</v>
      </c>
      <c r="X114" s="59">
        <v>35.318883599999999</v>
      </c>
      <c r="Y114" s="54">
        <v>4.55</v>
      </c>
      <c r="Z114" s="54">
        <v>473.78659640000006</v>
      </c>
    </row>
    <row r="115" spans="1:26" x14ac:dyDescent="0.3">
      <c r="A115" s="51" t="s">
        <v>553</v>
      </c>
      <c r="B115" s="52">
        <v>41479</v>
      </c>
      <c r="C115" s="53">
        <v>2013</v>
      </c>
      <c r="D115" s="51" t="s">
        <v>554</v>
      </c>
      <c r="E115" s="51" t="s">
        <v>555</v>
      </c>
      <c r="F115" s="51" t="s">
        <v>214</v>
      </c>
      <c r="G115" s="51" t="s">
        <v>215</v>
      </c>
      <c r="H115" s="51" t="s">
        <v>231</v>
      </c>
      <c r="I115" s="51" t="s">
        <v>225</v>
      </c>
      <c r="J115" s="51" t="s">
        <v>254</v>
      </c>
      <c r="K115" s="51" t="s">
        <v>238</v>
      </c>
      <c r="L115" s="51" t="s">
        <v>220</v>
      </c>
      <c r="M115" s="51" t="s">
        <v>221</v>
      </c>
      <c r="N115" s="52">
        <v>41488</v>
      </c>
      <c r="O115" s="54">
        <v>7.1610000000000005</v>
      </c>
      <c r="P115" s="54">
        <v>34.078000000000003</v>
      </c>
      <c r="Q115" s="55">
        <v>3.7588325652841781</v>
      </c>
      <c r="R115" s="55">
        <v>0.08</v>
      </c>
      <c r="S115" s="56">
        <f t="shared" si="1"/>
        <v>2.7262400000000002</v>
      </c>
      <c r="T115" s="57">
        <v>36.804240000000007</v>
      </c>
      <c r="U115" s="51">
        <v>10</v>
      </c>
      <c r="V115" s="58">
        <v>368.04240000000004</v>
      </c>
      <c r="W115" s="55">
        <v>0.02</v>
      </c>
      <c r="X115" s="59">
        <v>7.3608480000000007</v>
      </c>
      <c r="Y115" s="54">
        <v>6.55</v>
      </c>
      <c r="Z115" s="54">
        <v>367.23155200000008</v>
      </c>
    </row>
    <row r="116" spans="1:26" x14ac:dyDescent="0.3">
      <c r="A116" s="51" t="s">
        <v>556</v>
      </c>
      <c r="B116" s="52">
        <v>41480</v>
      </c>
      <c r="C116" s="53">
        <v>2013</v>
      </c>
      <c r="D116" s="51" t="s">
        <v>557</v>
      </c>
      <c r="E116" s="51" t="s">
        <v>558</v>
      </c>
      <c r="F116" s="51" t="s">
        <v>214</v>
      </c>
      <c r="G116" s="51" t="s">
        <v>215</v>
      </c>
      <c r="H116" s="51" t="s">
        <v>265</v>
      </c>
      <c r="I116" s="51" t="s">
        <v>217</v>
      </c>
      <c r="J116" s="51" t="s">
        <v>254</v>
      </c>
      <c r="K116" s="51" t="s">
        <v>238</v>
      </c>
      <c r="L116" s="51" t="s">
        <v>220</v>
      </c>
      <c r="M116" s="51" t="s">
        <v>221</v>
      </c>
      <c r="N116" s="52">
        <v>41489</v>
      </c>
      <c r="O116" s="54">
        <v>43.604000000000006</v>
      </c>
      <c r="P116" s="54">
        <v>167.72800000000001</v>
      </c>
      <c r="Q116" s="55">
        <v>2.8466195761856703</v>
      </c>
      <c r="R116" s="55">
        <v>0.08</v>
      </c>
      <c r="S116" s="56">
        <f t="shared" si="1"/>
        <v>13.418240000000001</v>
      </c>
      <c r="T116" s="57">
        <v>181.14624000000003</v>
      </c>
      <c r="U116" s="51">
        <v>33</v>
      </c>
      <c r="V116" s="58">
        <v>5977.8259200000011</v>
      </c>
      <c r="W116" s="55">
        <v>0.08</v>
      </c>
      <c r="X116" s="59">
        <v>478.22607360000012</v>
      </c>
      <c r="Y116" s="54">
        <v>6.55</v>
      </c>
      <c r="Z116" s="54">
        <v>5506.1498464000015</v>
      </c>
    </row>
    <row r="117" spans="1:26" x14ac:dyDescent="0.3">
      <c r="A117" s="51" t="s">
        <v>559</v>
      </c>
      <c r="B117" s="52">
        <v>41481</v>
      </c>
      <c r="C117" s="53">
        <v>2013</v>
      </c>
      <c r="D117" s="51" t="s">
        <v>303</v>
      </c>
      <c r="E117" s="51" t="s">
        <v>304</v>
      </c>
      <c r="F117" s="51" t="s">
        <v>230</v>
      </c>
      <c r="G117" s="51" t="s">
        <v>230</v>
      </c>
      <c r="H117" s="51" t="s">
        <v>231</v>
      </c>
      <c r="I117" s="51" t="s">
        <v>274</v>
      </c>
      <c r="J117" s="51" t="s">
        <v>266</v>
      </c>
      <c r="K117" s="51" t="s">
        <v>219</v>
      </c>
      <c r="L117" s="51" t="s">
        <v>226</v>
      </c>
      <c r="M117" s="51" t="s">
        <v>221</v>
      </c>
      <c r="N117" s="52">
        <v>41490</v>
      </c>
      <c r="O117" s="54">
        <v>2.145</v>
      </c>
      <c r="P117" s="54">
        <v>4.3780000000000001</v>
      </c>
      <c r="Q117" s="55">
        <v>1.0410256410256411</v>
      </c>
      <c r="R117" s="55">
        <v>0.08</v>
      </c>
      <c r="S117" s="56">
        <f t="shared" si="1"/>
        <v>0.35024</v>
      </c>
      <c r="T117" s="57">
        <v>4.7282400000000004</v>
      </c>
      <c r="U117" s="51">
        <v>32</v>
      </c>
      <c r="V117" s="58">
        <v>151.30368000000001</v>
      </c>
      <c r="W117" s="55">
        <v>0.11</v>
      </c>
      <c r="X117" s="59">
        <v>16.643404800000003</v>
      </c>
      <c r="Y117" s="54">
        <v>0.88</v>
      </c>
      <c r="Z117" s="54">
        <v>135.5402752</v>
      </c>
    </row>
    <row r="118" spans="1:26" x14ac:dyDescent="0.3">
      <c r="A118" s="51" t="s">
        <v>560</v>
      </c>
      <c r="B118" s="52">
        <v>41482</v>
      </c>
      <c r="C118" s="53">
        <v>2013</v>
      </c>
      <c r="D118" s="51" t="s">
        <v>561</v>
      </c>
      <c r="E118" s="51" t="s">
        <v>562</v>
      </c>
      <c r="F118" s="51" t="s">
        <v>214</v>
      </c>
      <c r="G118" s="51" t="s">
        <v>215</v>
      </c>
      <c r="H118" s="51" t="s">
        <v>265</v>
      </c>
      <c r="I118" s="51" t="s">
        <v>225</v>
      </c>
      <c r="J118" s="51" t="s">
        <v>266</v>
      </c>
      <c r="K118" s="51" t="s">
        <v>219</v>
      </c>
      <c r="L118" s="51" t="s">
        <v>220</v>
      </c>
      <c r="M118" s="51" t="s">
        <v>221</v>
      </c>
      <c r="N118" s="52">
        <v>41490</v>
      </c>
      <c r="O118" s="54">
        <v>2.1339999999999999</v>
      </c>
      <c r="P118" s="54">
        <v>3.3880000000000003</v>
      </c>
      <c r="Q118" s="55">
        <v>0.58762886597938169</v>
      </c>
      <c r="R118" s="55">
        <v>0.08</v>
      </c>
      <c r="S118" s="56">
        <f t="shared" si="1"/>
        <v>0.27104000000000006</v>
      </c>
      <c r="T118" s="57">
        <v>3.6590400000000005</v>
      </c>
      <c r="U118" s="51">
        <v>40</v>
      </c>
      <c r="V118" s="58">
        <v>146.36160000000001</v>
      </c>
      <c r="W118" s="55">
        <v>0.05</v>
      </c>
      <c r="X118" s="59">
        <v>7.318080000000001</v>
      </c>
      <c r="Y118" s="54">
        <v>1.04</v>
      </c>
      <c r="Z118" s="54">
        <v>140.08351999999999</v>
      </c>
    </row>
    <row r="119" spans="1:26" x14ac:dyDescent="0.3">
      <c r="A119" s="51" t="s">
        <v>563</v>
      </c>
      <c r="B119" s="52">
        <v>41483</v>
      </c>
      <c r="C119" s="53">
        <v>2013</v>
      </c>
      <c r="D119" s="51" t="s">
        <v>564</v>
      </c>
      <c r="E119" s="51" t="s">
        <v>565</v>
      </c>
      <c r="F119" s="51" t="s">
        <v>230</v>
      </c>
      <c r="G119" s="51" t="s">
        <v>230</v>
      </c>
      <c r="H119" s="51" t="s">
        <v>231</v>
      </c>
      <c r="I119" s="51" t="s">
        <v>245</v>
      </c>
      <c r="J119" s="51" t="s">
        <v>266</v>
      </c>
      <c r="K119" s="51" t="s">
        <v>238</v>
      </c>
      <c r="L119" s="51" t="s">
        <v>239</v>
      </c>
      <c r="M119" s="51" t="s">
        <v>240</v>
      </c>
      <c r="N119" s="52">
        <v>41491</v>
      </c>
      <c r="O119" s="54">
        <v>84.469000000000008</v>
      </c>
      <c r="P119" s="54">
        <v>131.989</v>
      </c>
      <c r="Q119" s="55">
        <v>0.562573251725485</v>
      </c>
      <c r="R119" s="55">
        <v>0.08</v>
      </c>
      <c r="S119" s="56">
        <f t="shared" si="1"/>
        <v>10.55912</v>
      </c>
      <c r="T119" s="57">
        <v>142.54812000000001</v>
      </c>
      <c r="U119" s="51">
        <v>26</v>
      </c>
      <c r="V119" s="58">
        <v>3706.2511200000004</v>
      </c>
      <c r="W119" s="55">
        <v>0.03</v>
      </c>
      <c r="X119" s="59">
        <v>111.18753360000001</v>
      </c>
      <c r="Y119" s="54">
        <v>14.05</v>
      </c>
      <c r="Z119" s="54">
        <v>3609.1135864000007</v>
      </c>
    </row>
    <row r="120" spans="1:26" x14ac:dyDescent="0.3">
      <c r="A120" s="51" t="s">
        <v>566</v>
      </c>
      <c r="B120" s="52">
        <v>41484</v>
      </c>
      <c r="C120" s="53">
        <v>2013</v>
      </c>
      <c r="D120" s="51" t="s">
        <v>567</v>
      </c>
      <c r="E120" s="51" t="s">
        <v>568</v>
      </c>
      <c r="F120" s="51" t="s">
        <v>230</v>
      </c>
      <c r="G120" s="51" t="s">
        <v>230</v>
      </c>
      <c r="H120" s="51" t="s">
        <v>244</v>
      </c>
      <c r="I120" s="51" t="s">
        <v>249</v>
      </c>
      <c r="J120" s="51" t="s">
        <v>250</v>
      </c>
      <c r="K120" s="51" t="s">
        <v>219</v>
      </c>
      <c r="L120" s="51" t="s">
        <v>220</v>
      </c>
      <c r="M120" s="51" t="s">
        <v>221</v>
      </c>
      <c r="N120" s="52">
        <v>41492</v>
      </c>
      <c r="O120" s="54">
        <v>2.0240000000000005</v>
      </c>
      <c r="P120" s="54">
        <v>3.1680000000000001</v>
      </c>
      <c r="Q120" s="55">
        <v>0.56521739130434756</v>
      </c>
      <c r="R120" s="55">
        <v>0.08</v>
      </c>
      <c r="S120" s="56">
        <f t="shared" si="1"/>
        <v>0.25344</v>
      </c>
      <c r="T120" s="57">
        <v>3.4214400000000005</v>
      </c>
      <c r="U120" s="51">
        <v>13</v>
      </c>
      <c r="V120" s="58">
        <v>44.47872000000001</v>
      </c>
      <c r="W120" s="55">
        <v>9.9999999999999992E-2</v>
      </c>
      <c r="X120" s="59">
        <v>4.4478720000000003</v>
      </c>
      <c r="Y120" s="54">
        <v>1.54</v>
      </c>
      <c r="Z120" s="54">
        <v>41.570848000000005</v>
      </c>
    </row>
    <row r="121" spans="1:26" x14ac:dyDescent="0.3">
      <c r="A121" s="51" t="s">
        <v>569</v>
      </c>
      <c r="B121" s="52">
        <v>41484</v>
      </c>
      <c r="C121" s="53">
        <v>2013</v>
      </c>
      <c r="D121" s="51" t="s">
        <v>567</v>
      </c>
      <c r="E121" s="51" t="s">
        <v>568</v>
      </c>
      <c r="F121" s="51" t="s">
        <v>230</v>
      </c>
      <c r="G121" s="51" t="s">
        <v>230</v>
      </c>
      <c r="H121" s="51" t="s">
        <v>244</v>
      </c>
      <c r="I121" s="51" t="s">
        <v>249</v>
      </c>
      <c r="J121" s="51" t="s">
        <v>250</v>
      </c>
      <c r="K121" s="51" t="s">
        <v>238</v>
      </c>
      <c r="L121" s="51" t="s">
        <v>220</v>
      </c>
      <c r="M121" s="51" t="s">
        <v>221</v>
      </c>
      <c r="N121" s="52">
        <v>41493</v>
      </c>
      <c r="O121" s="54">
        <v>7.0289999999999999</v>
      </c>
      <c r="P121" s="54">
        <v>21.978000000000002</v>
      </c>
      <c r="Q121" s="55">
        <v>2.126760563380282</v>
      </c>
      <c r="R121" s="55">
        <v>0.08</v>
      </c>
      <c r="S121" s="56">
        <f t="shared" si="1"/>
        <v>1.7582400000000002</v>
      </c>
      <c r="T121" s="57">
        <v>23.736240000000002</v>
      </c>
      <c r="U121" s="51">
        <v>45</v>
      </c>
      <c r="V121" s="58">
        <v>1068.1308000000001</v>
      </c>
      <c r="W121" s="55">
        <v>0.11</v>
      </c>
      <c r="X121" s="59">
        <v>117.49438800000001</v>
      </c>
      <c r="Y121" s="54">
        <v>4.05</v>
      </c>
      <c r="Z121" s="54">
        <v>954.68641200000002</v>
      </c>
    </row>
    <row r="122" spans="1:26" x14ac:dyDescent="0.3">
      <c r="A122" s="51" t="s">
        <v>570</v>
      </c>
      <c r="B122" s="52">
        <v>41486</v>
      </c>
      <c r="C122" s="53">
        <v>2013</v>
      </c>
      <c r="D122" s="51" t="s">
        <v>571</v>
      </c>
      <c r="E122" s="51" t="s">
        <v>572</v>
      </c>
      <c r="F122" s="51" t="s">
        <v>230</v>
      </c>
      <c r="G122" s="51" t="s">
        <v>230</v>
      </c>
      <c r="H122" s="51" t="s">
        <v>231</v>
      </c>
      <c r="I122" s="51" t="s">
        <v>312</v>
      </c>
      <c r="J122" s="51" t="s">
        <v>266</v>
      </c>
      <c r="K122" s="51" t="s">
        <v>219</v>
      </c>
      <c r="L122" s="51" t="s">
        <v>226</v>
      </c>
      <c r="M122" s="51" t="s">
        <v>234</v>
      </c>
      <c r="N122" s="52">
        <v>41495</v>
      </c>
      <c r="O122" s="54">
        <v>1.6830000000000003</v>
      </c>
      <c r="P122" s="54">
        <v>3.0579999999999998</v>
      </c>
      <c r="Q122" s="55">
        <v>0.81699346405228723</v>
      </c>
      <c r="R122" s="55">
        <v>0.08</v>
      </c>
      <c r="S122" s="56">
        <f t="shared" si="1"/>
        <v>0.24464</v>
      </c>
      <c r="T122" s="57">
        <v>3.3026400000000002</v>
      </c>
      <c r="U122" s="51">
        <v>42</v>
      </c>
      <c r="V122" s="58">
        <v>138.71088</v>
      </c>
      <c r="W122" s="55">
        <v>0.04</v>
      </c>
      <c r="X122" s="59">
        <v>5.5484352000000001</v>
      </c>
      <c r="Y122" s="54">
        <v>1.3900000000000001</v>
      </c>
      <c r="Z122" s="54">
        <v>134.55244479999999</v>
      </c>
    </row>
    <row r="123" spans="1:26" x14ac:dyDescent="0.3">
      <c r="A123" s="51" t="s">
        <v>573</v>
      </c>
      <c r="B123" s="52">
        <v>41490</v>
      </c>
      <c r="C123" s="53">
        <v>2013</v>
      </c>
      <c r="D123" s="51" t="s">
        <v>574</v>
      </c>
      <c r="E123" s="51" t="s">
        <v>575</v>
      </c>
      <c r="F123" s="51" t="s">
        <v>214</v>
      </c>
      <c r="G123" s="51" t="s">
        <v>215</v>
      </c>
      <c r="H123" s="51" t="s">
        <v>216</v>
      </c>
      <c r="I123" s="51" t="s">
        <v>217</v>
      </c>
      <c r="J123" s="51" t="s">
        <v>233</v>
      </c>
      <c r="K123" s="51" t="s">
        <v>219</v>
      </c>
      <c r="L123" s="51" t="s">
        <v>220</v>
      </c>
      <c r="M123" s="51" t="s">
        <v>221</v>
      </c>
      <c r="N123" s="52">
        <v>41499</v>
      </c>
      <c r="O123" s="54">
        <v>2.4859999999999998</v>
      </c>
      <c r="P123" s="54">
        <v>3.9380000000000006</v>
      </c>
      <c r="Q123" s="55">
        <v>0.58407079646017734</v>
      </c>
      <c r="R123" s="55">
        <v>0.08</v>
      </c>
      <c r="S123" s="56">
        <f t="shared" si="1"/>
        <v>0.31504000000000004</v>
      </c>
      <c r="T123" s="57">
        <v>4.2530400000000013</v>
      </c>
      <c r="U123" s="51">
        <v>48</v>
      </c>
      <c r="V123" s="58">
        <v>204.14592000000005</v>
      </c>
      <c r="W123" s="55">
        <v>6.9999999999999993E-2</v>
      </c>
      <c r="X123" s="59">
        <v>14.290214400000002</v>
      </c>
      <c r="Y123" s="54">
        <v>5.52</v>
      </c>
      <c r="Z123" s="54">
        <v>195.37570560000006</v>
      </c>
    </row>
    <row r="124" spans="1:26" x14ac:dyDescent="0.3">
      <c r="A124" s="51" t="s">
        <v>576</v>
      </c>
      <c r="B124" s="52">
        <v>41491</v>
      </c>
      <c r="C124" s="53">
        <v>2013</v>
      </c>
      <c r="D124" s="51" t="s">
        <v>577</v>
      </c>
      <c r="E124" s="51" t="s">
        <v>578</v>
      </c>
      <c r="F124" s="51" t="s">
        <v>214</v>
      </c>
      <c r="G124" s="51" t="s">
        <v>215</v>
      </c>
      <c r="H124" s="51" t="s">
        <v>216</v>
      </c>
      <c r="I124" s="51" t="s">
        <v>217</v>
      </c>
      <c r="J124" s="51" t="s">
        <v>218</v>
      </c>
      <c r="K124" s="51" t="s">
        <v>219</v>
      </c>
      <c r="L124" s="51" t="s">
        <v>292</v>
      </c>
      <c r="M124" s="51" t="s">
        <v>221</v>
      </c>
      <c r="N124" s="52">
        <v>41500</v>
      </c>
      <c r="O124" s="54">
        <v>1.6060000000000001</v>
      </c>
      <c r="P124" s="54">
        <v>3.927</v>
      </c>
      <c r="Q124" s="55">
        <v>1.4452054794520546</v>
      </c>
      <c r="R124" s="55">
        <v>0.08</v>
      </c>
      <c r="S124" s="56">
        <f t="shared" si="1"/>
        <v>0.31415999999999999</v>
      </c>
      <c r="T124" s="57">
        <v>4.2411600000000007</v>
      </c>
      <c r="U124" s="51">
        <v>25</v>
      </c>
      <c r="V124" s="58">
        <v>106.02900000000002</v>
      </c>
      <c r="W124" s="55">
        <v>9.9999999999999992E-2</v>
      </c>
      <c r="X124" s="59">
        <v>10.602900000000002</v>
      </c>
      <c r="Y124" s="54">
        <v>4.22</v>
      </c>
      <c r="Z124" s="54">
        <v>99.646100000000018</v>
      </c>
    </row>
    <row r="125" spans="1:26" x14ac:dyDescent="0.3">
      <c r="A125" s="51" t="s">
        <v>579</v>
      </c>
      <c r="B125" s="52">
        <v>41492</v>
      </c>
      <c r="C125" s="53">
        <v>2013</v>
      </c>
      <c r="D125" s="51" t="s">
        <v>580</v>
      </c>
      <c r="E125" s="51" t="s">
        <v>581</v>
      </c>
      <c r="F125" s="51" t="s">
        <v>230</v>
      </c>
      <c r="G125" s="51" t="s">
        <v>230</v>
      </c>
      <c r="H125" s="51" t="s">
        <v>216</v>
      </c>
      <c r="I125" s="51" t="s">
        <v>274</v>
      </c>
      <c r="J125" s="51" t="s">
        <v>266</v>
      </c>
      <c r="K125" s="51" t="s">
        <v>238</v>
      </c>
      <c r="L125" s="51" t="s">
        <v>220</v>
      </c>
      <c r="M125" s="51" t="s">
        <v>234</v>
      </c>
      <c r="N125" s="52">
        <v>41500</v>
      </c>
      <c r="O125" s="54">
        <v>7.1610000000000005</v>
      </c>
      <c r="P125" s="54">
        <v>34.078000000000003</v>
      </c>
      <c r="Q125" s="55">
        <v>3.7588325652841781</v>
      </c>
      <c r="R125" s="55">
        <v>0.08</v>
      </c>
      <c r="S125" s="56">
        <f t="shared" si="1"/>
        <v>2.7262400000000002</v>
      </c>
      <c r="T125" s="57">
        <v>36.804240000000007</v>
      </c>
      <c r="U125" s="51">
        <v>46</v>
      </c>
      <c r="V125" s="58">
        <v>1692.9950400000002</v>
      </c>
      <c r="W125" s="55">
        <v>0.03</v>
      </c>
      <c r="X125" s="59">
        <v>50.789851200000008</v>
      </c>
      <c r="Y125" s="54">
        <v>6.55</v>
      </c>
      <c r="Z125" s="54">
        <v>1648.7551888000003</v>
      </c>
    </row>
    <row r="126" spans="1:26" x14ac:dyDescent="0.3">
      <c r="A126" s="51" t="s">
        <v>582</v>
      </c>
      <c r="B126" s="52">
        <v>41493</v>
      </c>
      <c r="C126" s="53">
        <v>2013</v>
      </c>
      <c r="D126" s="51" t="s">
        <v>583</v>
      </c>
      <c r="E126" s="51" t="s">
        <v>584</v>
      </c>
      <c r="F126" s="51" t="s">
        <v>230</v>
      </c>
      <c r="G126" s="51" t="s">
        <v>230</v>
      </c>
      <c r="H126" s="51" t="s">
        <v>216</v>
      </c>
      <c r="I126" s="51" t="s">
        <v>312</v>
      </c>
      <c r="J126" s="51" t="s">
        <v>266</v>
      </c>
      <c r="K126" s="51" t="s">
        <v>219</v>
      </c>
      <c r="L126" s="51" t="s">
        <v>220</v>
      </c>
      <c r="M126" s="51" t="s">
        <v>221</v>
      </c>
      <c r="N126" s="52">
        <v>41501</v>
      </c>
      <c r="O126" s="54">
        <v>20.218</v>
      </c>
      <c r="P126" s="54">
        <v>32.087000000000003</v>
      </c>
      <c r="Q126" s="55">
        <v>0.58705114254624613</v>
      </c>
      <c r="R126" s="55">
        <v>0.08</v>
      </c>
      <c r="S126" s="56">
        <f t="shared" si="1"/>
        <v>2.5669600000000004</v>
      </c>
      <c r="T126" s="57">
        <v>34.653960000000005</v>
      </c>
      <c r="U126" s="51">
        <v>10</v>
      </c>
      <c r="V126" s="58">
        <v>346.53960000000006</v>
      </c>
      <c r="W126" s="55">
        <v>0.03</v>
      </c>
      <c r="X126" s="59">
        <v>10.396188000000002</v>
      </c>
      <c r="Y126" s="54">
        <v>6.3199999999999994</v>
      </c>
      <c r="Z126" s="54">
        <v>342.46341200000006</v>
      </c>
    </row>
    <row r="127" spans="1:26" x14ac:dyDescent="0.3">
      <c r="A127" s="51" t="s">
        <v>585</v>
      </c>
      <c r="B127" s="52">
        <v>41493</v>
      </c>
      <c r="C127" s="53">
        <v>2013</v>
      </c>
      <c r="D127" s="51" t="s">
        <v>586</v>
      </c>
      <c r="E127" s="51" t="s">
        <v>587</v>
      </c>
      <c r="F127" s="51" t="s">
        <v>214</v>
      </c>
      <c r="G127" s="51" t="s">
        <v>215</v>
      </c>
      <c r="H127" s="51" t="s">
        <v>265</v>
      </c>
      <c r="I127" s="51" t="s">
        <v>217</v>
      </c>
      <c r="J127" s="51" t="s">
        <v>254</v>
      </c>
      <c r="K127" s="51" t="s">
        <v>238</v>
      </c>
      <c r="L127" s="51" t="s">
        <v>588</v>
      </c>
      <c r="M127" s="51" t="s">
        <v>221</v>
      </c>
      <c r="N127" s="52">
        <v>41504</v>
      </c>
      <c r="O127" s="54">
        <v>237.60000000000002</v>
      </c>
      <c r="P127" s="54">
        <v>494.98900000000003</v>
      </c>
      <c r="Q127" s="55">
        <v>1.0832870370370369</v>
      </c>
      <c r="R127" s="55">
        <v>0.08</v>
      </c>
      <c r="S127" s="56">
        <f t="shared" si="1"/>
        <v>39.599120000000006</v>
      </c>
      <c r="T127" s="57">
        <v>534.58812000000012</v>
      </c>
      <c r="U127" s="51">
        <v>42</v>
      </c>
      <c r="V127" s="58">
        <v>22452.701040000004</v>
      </c>
      <c r="W127" s="55">
        <v>0.05</v>
      </c>
      <c r="X127" s="59">
        <v>1122.6350520000003</v>
      </c>
      <c r="Y127" s="54">
        <v>24.54</v>
      </c>
      <c r="Z127" s="54">
        <v>21354.605988000003</v>
      </c>
    </row>
    <row r="128" spans="1:26" x14ac:dyDescent="0.3">
      <c r="A128" s="51" t="s">
        <v>589</v>
      </c>
      <c r="B128" s="52">
        <v>41493</v>
      </c>
      <c r="C128" s="53">
        <v>2013</v>
      </c>
      <c r="D128" s="51" t="s">
        <v>590</v>
      </c>
      <c r="E128" s="51" t="s">
        <v>591</v>
      </c>
      <c r="F128" s="51" t="s">
        <v>230</v>
      </c>
      <c r="G128" s="51" t="s">
        <v>230</v>
      </c>
      <c r="H128" s="51" t="s">
        <v>231</v>
      </c>
      <c r="I128" s="51" t="s">
        <v>270</v>
      </c>
      <c r="J128" s="51" t="s">
        <v>254</v>
      </c>
      <c r="K128" s="51" t="s">
        <v>238</v>
      </c>
      <c r="L128" s="51" t="s">
        <v>239</v>
      </c>
      <c r="M128" s="51" t="s">
        <v>240</v>
      </c>
      <c r="N128" s="52">
        <v>41507</v>
      </c>
      <c r="O128" s="54">
        <v>82.5</v>
      </c>
      <c r="P128" s="54">
        <v>133.06700000000001</v>
      </c>
      <c r="Q128" s="55">
        <v>0.61293333333333344</v>
      </c>
      <c r="R128" s="55">
        <v>0.08</v>
      </c>
      <c r="S128" s="56">
        <f t="shared" si="1"/>
        <v>10.64536</v>
      </c>
      <c r="T128" s="57">
        <v>143.71236000000002</v>
      </c>
      <c r="U128" s="51">
        <v>37</v>
      </c>
      <c r="V128" s="58">
        <v>5317.357320000001</v>
      </c>
      <c r="W128" s="55">
        <v>0.09</v>
      </c>
      <c r="X128" s="59">
        <v>478.56215880000008</v>
      </c>
      <c r="Y128" s="54">
        <v>26.35</v>
      </c>
      <c r="Z128" s="54">
        <v>4865.145161200001</v>
      </c>
    </row>
    <row r="129" spans="1:26" x14ac:dyDescent="0.3">
      <c r="A129" s="51" t="s">
        <v>592</v>
      </c>
      <c r="B129" s="52">
        <v>41494</v>
      </c>
      <c r="C129" s="53">
        <v>2013</v>
      </c>
      <c r="D129" s="51" t="s">
        <v>593</v>
      </c>
      <c r="E129" s="51" t="s">
        <v>594</v>
      </c>
      <c r="F129" s="51" t="s">
        <v>214</v>
      </c>
      <c r="G129" s="51" t="s">
        <v>215</v>
      </c>
      <c r="H129" s="51" t="s">
        <v>244</v>
      </c>
      <c r="I129" s="51" t="s">
        <v>225</v>
      </c>
      <c r="J129" s="51" t="s">
        <v>218</v>
      </c>
      <c r="K129" s="51" t="s">
        <v>219</v>
      </c>
      <c r="L129" s="51" t="s">
        <v>220</v>
      </c>
      <c r="M129" s="51" t="s">
        <v>221</v>
      </c>
      <c r="N129" s="52">
        <v>41503</v>
      </c>
      <c r="O129" s="54">
        <v>3.8500000000000005</v>
      </c>
      <c r="P129" s="54">
        <v>6.3140000000000009</v>
      </c>
      <c r="Q129" s="55">
        <v>0.64</v>
      </c>
      <c r="R129" s="55">
        <v>0.08</v>
      </c>
      <c r="S129" s="56">
        <f t="shared" si="1"/>
        <v>0.50512000000000012</v>
      </c>
      <c r="T129" s="57">
        <v>6.8191200000000016</v>
      </c>
      <c r="U129" s="51">
        <v>52</v>
      </c>
      <c r="V129" s="58">
        <v>354.59424000000007</v>
      </c>
      <c r="W129" s="55">
        <v>0.11</v>
      </c>
      <c r="X129" s="59">
        <v>39.005366400000007</v>
      </c>
      <c r="Y129" s="54">
        <v>5.0599999999999996</v>
      </c>
      <c r="Z129" s="54">
        <v>320.64887360000006</v>
      </c>
    </row>
    <row r="130" spans="1:26" x14ac:dyDescent="0.3">
      <c r="A130" s="51" t="s">
        <v>595</v>
      </c>
      <c r="B130" s="52">
        <v>41495</v>
      </c>
      <c r="C130" s="53">
        <v>2013</v>
      </c>
      <c r="D130" s="51" t="s">
        <v>596</v>
      </c>
      <c r="E130" s="51" t="s">
        <v>597</v>
      </c>
      <c r="F130" s="51" t="s">
        <v>214</v>
      </c>
      <c r="G130" s="51" t="s">
        <v>215</v>
      </c>
      <c r="H130" s="51" t="s">
        <v>231</v>
      </c>
      <c r="I130" s="51" t="s">
        <v>217</v>
      </c>
      <c r="J130" s="51" t="s">
        <v>254</v>
      </c>
      <c r="K130" s="51" t="s">
        <v>219</v>
      </c>
      <c r="L130" s="51" t="s">
        <v>226</v>
      </c>
      <c r="M130" s="51" t="s">
        <v>221</v>
      </c>
      <c r="N130" s="52">
        <v>41504</v>
      </c>
      <c r="O130" s="54">
        <v>1.0230000000000001</v>
      </c>
      <c r="P130" s="54">
        <v>1.6280000000000001</v>
      </c>
      <c r="Q130" s="55">
        <v>0.59139784946236551</v>
      </c>
      <c r="R130" s="55">
        <v>0.08</v>
      </c>
      <c r="S130" s="56">
        <f t="shared" ref="S130:S193" si="2">R130*P130</f>
        <v>0.13024000000000002</v>
      </c>
      <c r="T130" s="57">
        <v>1.7582400000000002</v>
      </c>
      <c r="U130" s="51">
        <v>21</v>
      </c>
      <c r="V130" s="58">
        <v>36.923040000000007</v>
      </c>
      <c r="W130" s="55">
        <v>9.9999999999999992E-2</v>
      </c>
      <c r="X130" s="59">
        <v>3.6923040000000005</v>
      </c>
      <c r="Y130" s="54">
        <v>0.75</v>
      </c>
      <c r="Z130" s="54">
        <v>33.980736000000007</v>
      </c>
    </row>
    <row r="131" spans="1:26" x14ac:dyDescent="0.3">
      <c r="A131" s="51" t="s">
        <v>598</v>
      </c>
      <c r="B131" s="52">
        <v>41496</v>
      </c>
      <c r="C131" s="53">
        <v>2013</v>
      </c>
      <c r="D131" s="51" t="s">
        <v>599</v>
      </c>
      <c r="E131" s="51" t="s">
        <v>600</v>
      </c>
      <c r="F131" s="51" t="s">
        <v>230</v>
      </c>
      <c r="G131" s="51" t="s">
        <v>230</v>
      </c>
      <c r="H131" s="51" t="s">
        <v>265</v>
      </c>
      <c r="I131" s="51" t="s">
        <v>270</v>
      </c>
      <c r="J131" s="51" t="s">
        <v>218</v>
      </c>
      <c r="K131" s="51" t="s">
        <v>219</v>
      </c>
      <c r="L131" s="51" t="s">
        <v>220</v>
      </c>
      <c r="M131" s="51" t="s">
        <v>234</v>
      </c>
      <c r="N131" s="52">
        <v>41505</v>
      </c>
      <c r="O131" s="54">
        <v>74.503000000000014</v>
      </c>
      <c r="P131" s="54">
        <v>181.72</v>
      </c>
      <c r="Q131" s="55">
        <v>1.4390964122250105</v>
      </c>
      <c r="R131" s="55">
        <v>0.08</v>
      </c>
      <c r="S131" s="56">
        <f t="shared" si="2"/>
        <v>14.537599999999999</v>
      </c>
      <c r="T131" s="57">
        <v>196.25760000000002</v>
      </c>
      <c r="U131" s="51">
        <v>39</v>
      </c>
      <c r="V131" s="58">
        <v>7654.0464000000011</v>
      </c>
      <c r="W131" s="55">
        <v>0.05</v>
      </c>
      <c r="X131" s="59">
        <v>382.7023200000001</v>
      </c>
      <c r="Y131" s="54">
        <v>20.04</v>
      </c>
      <c r="Z131" s="54">
        <v>7291.3840800000007</v>
      </c>
    </row>
    <row r="132" spans="1:26" x14ac:dyDescent="0.3">
      <c r="A132" s="51" t="s">
        <v>601</v>
      </c>
      <c r="B132" s="52">
        <v>41498</v>
      </c>
      <c r="C132" s="53">
        <v>2013</v>
      </c>
      <c r="D132" s="51" t="s">
        <v>320</v>
      </c>
      <c r="E132" s="51" t="s">
        <v>321</v>
      </c>
      <c r="F132" s="51" t="s">
        <v>230</v>
      </c>
      <c r="G132" s="51" t="s">
        <v>230</v>
      </c>
      <c r="H132" s="51" t="s">
        <v>231</v>
      </c>
      <c r="I132" s="51" t="s">
        <v>245</v>
      </c>
      <c r="J132" s="51" t="s">
        <v>254</v>
      </c>
      <c r="K132" s="51" t="s">
        <v>219</v>
      </c>
      <c r="L132" s="51" t="s">
        <v>220</v>
      </c>
      <c r="M132" s="51" t="s">
        <v>221</v>
      </c>
      <c r="N132" s="52">
        <v>41514</v>
      </c>
      <c r="O132" s="54">
        <v>2.3980000000000006</v>
      </c>
      <c r="P132" s="54">
        <v>3.8720000000000003</v>
      </c>
      <c r="Q132" s="55">
        <v>0.61467889908256856</v>
      </c>
      <c r="R132" s="55">
        <v>0.08</v>
      </c>
      <c r="S132" s="56">
        <f t="shared" si="2"/>
        <v>0.30976000000000004</v>
      </c>
      <c r="T132" s="57">
        <v>4.1817600000000006</v>
      </c>
      <c r="U132" s="51">
        <v>14</v>
      </c>
      <c r="V132" s="58">
        <v>58.544640000000008</v>
      </c>
      <c r="W132" s="55">
        <v>0.05</v>
      </c>
      <c r="X132" s="59">
        <v>2.9272320000000005</v>
      </c>
      <c r="Y132" s="54">
        <v>6.88</v>
      </c>
      <c r="Z132" s="54">
        <v>62.497408000000007</v>
      </c>
    </row>
    <row r="133" spans="1:26" x14ac:dyDescent="0.3">
      <c r="A133" s="51" t="s">
        <v>602</v>
      </c>
      <c r="B133" s="52">
        <v>41499</v>
      </c>
      <c r="C133" s="53">
        <v>2013</v>
      </c>
      <c r="D133" s="51" t="s">
        <v>590</v>
      </c>
      <c r="E133" s="51" t="s">
        <v>591</v>
      </c>
      <c r="F133" s="51" t="s">
        <v>230</v>
      </c>
      <c r="G133" s="51" t="s">
        <v>230</v>
      </c>
      <c r="H133" s="51" t="s">
        <v>231</v>
      </c>
      <c r="I133" s="51" t="s">
        <v>270</v>
      </c>
      <c r="J133" s="51" t="s">
        <v>218</v>
      </c>
      <c r="K133" s="51" t="s">
        <v>219</v>
      </c>
      <c r="L133" s="51" t="s">
        <v>226</v>
      </c>
      <c r="M133" s="51" t="s">
        <v>234</v>
      </c>
      <c r="N133" s="52">
        <v>41507</v>
      </c>
      <c r="O133" s="54">
        <v>1.4410000000000003</v>
      </c>
      <c r="P133" s="54">
        <v>3.1240000000000001</v>
      </c>
      <c r="Q133" s="55">
        <v>1.1679389312977095</v>
      </c>
      <c r="R133" s="55">
        <v>0.08</v>
      </c>
      <c r="S133" s="56">
        <f t="shared" si="2"/>
        <v>0.24992</v>
      </c>
      <c r="T133" s="57">
        <v>3.3739200000000005</v>
      </c>
      <c r="U133" s="51">
        <v>15</v>
      </c>
      <c r="V133" s="58">
        <v>50.608800000000009</v>
      </c>
      <c r="W133" s="55">
        <v>0.02</v>
      </c>
      <c r="X133" s="59">
        <v>1.0121760000000002</v>
      </c>
      <c r="Y133" s="54">
        <v>0.98000000000000009</v>
      </c>
      <c r="Z133" s="54">
        <v>50.576624000000002</v>
      </c>
    </row>
    <row r="134" spans="1:26" x14ac:dyDescent="0.3">
      <c r="A134" s="51" t="s">
        <v>603</v>
      </c>
      <c r="B134" s="52">
        <v>41501</v>
      </c>
      <c r="C134" s="53">
        <v>2013</v>
      </c>
      <c r="D134" s="51" t="s">
        <v>604</v>
      </c>
      <c r="E134" s="51" t="s">
        <v>605</v>
      </c>
      <c r="F134" s="51" t="s">
        <v>230</v>
      </c>
      <c r="G134" s="51" t="s">
        <v>230</v>
      </c>
      <c r="H134" s="51" t="s">
        <v>231</v>
      </c>
      <c r="I134" s="51" t="s">
        <v>274</v>
      </c>
      <c r="J134" s="51" t="s">
        <v>266</v>
      </c>
      <c r="K134" s="51" t="s">
        <v>219</v>
      </c>
      <c r="L134" s="51" t="s">
        <v>226</v>
      </c>
      <c r="M134" s="51" t="s">
        <v>221</v>
      </c>
      <c r="N134" s="52">
        <v>41508</v>
      </c>
      <c r="O134" s="54">
        <v>2.7720000000000002</v>
      </c>
      <c r="P134" s="54">
        <v>4.4000000000000004</v>
      </c>
      <c r="Q134" s="55">
        <v>0.58730158730158732</v>
      </c>
      <c r="R134" s="55">
        <v>0.08</v>
      </c>
      <c r="S134" s="56">
        <f t="shared" si="2"/>
        <v>0.35200000000000004</v>
      </c>
      <c r="T134" s="57">
        <v>4.7520000000000007</v>
      </c>
      <c r="U134" s="51">
        <v>43</v>
      </c>
      <c r="V134" s="58">
        <v>204.33600000000004</v>
      </c>
      <c r="W134" s="55">
        <v>0.03</v>
      </c>
      <c r="X134" s="59">
        <v>6.1300800000000013</v>
      </c>
      <c r="Y134" s="54">
        <v>1.35</v>
      </c>
      <c r="Z134" s="54">
        <v>199.55592000000004</v>
      </c>
    </row>
    <row r="135" spans="1:26" x14ac:dyDescent="0.3">
      <c r="A135" s="51" t="s">
        <v>606</v>
      </c>
      <c r="B135" s="52">
        <v>41504</v>
      </c>
      <c r="C135" s="53">
        <v>2013</v>
      </c>
      <c r="D135" s="51" t="s">
        <v>607</v>
      </c>
      <c r="E135" s="51" t="s">
        <v>608</v>
      </c>
      <c r="F135" s="51" t="s">
        <v>230</v>
      </c>
      <c r="G135" s="51" t="s">
        <v>230</v>
      </c>
      <c r="H135" s="51" t="s">
        <v>216</v>
      </c>
      <c r="I135" s="51" t="s">
        <v>312</v>
      </c>
      <c r="J135" s="51" t="s">
        <v>218</v>
      </c>
      <c r="K135" s="51" t="s">
        <v>305</v>
      </c>
      <c r="L135" s="51" t="s">
        <v>588</v>
      </c>
      <c r="M135" s="51" t="s">
        <v>234</v>
      </c>
      <c r="N135" s="52">
        <v>41513</v>
      </c>
      <c r="O135" s="54">
        <v>61.776000000000003</v>
      </c>
      <c r="P135" s="54">
        <v>150.678</v>
      </c>
      <c r="Q135" s="55">
        <v>1.4391025641025639</v>
      </c>
      <c r="R135" s="55">
        <v>0.08</v>
      </c>
      <c r="S135" s="56">
        <f t="shared" si="2"/>
        <v>12.05424</v>
      </c>
      <c r="T135" s="57">
        <v>162.73224000000002</v>
      </c>
      <c r="U135" s="51">
        <v>43</v>
      </c>
      <c r="V135" s="58">
        <v>6997.4863200000009</v>
      </c>
      <c r="W135" s="55">
        <v>0.05</v>
      </c>
      <c r="X135" s="59">
        <v>349.87431600000008</v>
      </c>
      <c r="Y135" s="54">
        <v>24.54</v>
      </c>
      <c r="Z135" s="54">
        <v>6672.1520040000005</v>
      </c>
    </row>
    <row r="136" spans="1:26" x14ac:dyDescent="0.3">
      <c r="A136" s="51" t="s">
        <v>609</v>
      </c>
      <c r="B136" s="52">
        <v>41504</v>
      </c>
      <c r="C136" s="53">
        <v>2013</v>
      </c>
      <c r="D136" s="51" t="s">
        <v>610</v>
      </c>
      <c r="E136" s="51" t="s">
        <v>611</v>
      </c>
      <c r="F136" s="51" t="s">
        <v>230</v>
      </c>
      <c r="G136" s="51" t="s">
        <v>230</v>
      </c>
      <c r="H136" s="51" t="s">
        <v>265</v>
      </c>
      <c r="I136" s="51" t="s">
        <v>274</v>
      </c>
      <c r="J136" s="51" t="s">
        <v>254</v>
      </c>
      <c r="K136" s="51" t="s">
        <v>219</v>
      </c>
      <c r="L136" s="51" t="s">
        <v>226</v>
      </c>
      <c r="M136" s="51" t="s">
        <v>221</v>
      </c>
      <c r="N136" s="52">
        <v>41513</v>
      </c>
      <c r="O136" s="54">
        <v>3.8170000000000006</v>
      </c>
      <c r="P136" s="54">
        <v>7.3479999999999999</v>
      </c>
      <c r="Q136" s="55">
        <v>0.92507204610950977</v>
      </c>
      <c r="R136" s="55">
        <v>0.08</v>
      </c>
      <c r="S136" s="56">
        <f t="shared" si="2"/>
        <v>0.58784000000000003</v>
      </c>
      <c r="T136" s="57">
        <v>7.9358400000000007</v>
      </c>
      <c r="U136" s="51">
        <v>7</v>
      </c>
      <c r="V136" s="58">
        <v>55.550880000000006</v>
      </c>
      <c r="W136" s="55">
        <v>9.9999999999999992E-2</v>
      </c>
      <c r="X136" s="59">
        <v>5.5550880000000005</v>
      </c>
      <c r="Y136" s="54">
        <v>1.55</v>
      </c>
      <c r="Z136" s="54">
        <v>51.545792000000006</v>
      </c>
    </row>
    <row r="137" spans="1:26" x14ac:dyDescent="0.3">
      <c r="A137" s="51" t="s">
        <v>612</v>
      </c>
      <c r="B137" s="52">
        <v>41506</v>
      </c>
      <c r="C137" s="53">
        <v>2013</v>
      </c>
      <c r="D137" s="51" t="s">
        <v>613</v>
      </c>
      <c r="E137" s="51" t="s">
        <v>614</v>
      </c>
      <c r="F137" s="51" t="s">
        <v>230</v>
      </c>
      <c r="G137" s="51" t="s">
        <v>230</v>
      </c>
      <c r="H137" s="51" t="s">
        <v>265</v>
      </c>
      <c r="I137" s="51" t="s">
        <v>342</v>
      </c>
      <c r="J137" s="51" t="s">
        <v>254</v>
      </c>
      <c r="K137" s="51" t="s">
        <v>219</v>
      </c>
      <c r="L137" s="51" t="s">
        <v>220</v>
      </c>
      <c r="M137" s="51" t="s">
        <v>221</v>
      </c>
      <c r="N137" s="52">
        <v>41515</v>
      </c>
      <c r="O137" s="54">
        <v>74.503000000000014</v>
      </c>
      <c r="P137" s="54">
        <v>181.72</v>
      </c>
      <c r="Q137" s="55">
        <v>1.4390964122250105</v>
      </c>
      <c r="R137" s="55">
        <v>0.08</v>
      </c>
      <c r="S137" s="56">
        <f t="shared" si="2"/>
        <v>14.537599999999999</v>
      </c>
      <c r="T137" s="57">
        <v>196.25760000000002</v>
      </c>
      <c r="U137" s="51">
        <v>25</v>
      </c>
      <c r="V137" s="58">
        <v>4906.4400000000005</v>
      </c>
      <c r="W137" s="55">
        <v>0.08</v>
      </c>
      <c r="X137" s="59">
        <v>392.51520000000005</v>
      </c>
      <c r="Y137" s="54">
        <v>20.04</v>
      </c>
      <c r="Z137" s="54">
        <v>4533.9648000000007</v>
      </c>
    </row>
    <row r="138" spans="1:26" x14ac:dyDescent="0.3">
      <c r="A138" s="51" t="s">
        <v>615</v>
      </c>
      <c r="B138" s="52">
        <v>41508</v>
      </c>
      <c r="C138" s="53">
        <v>2013</v>
      </c>
      <c r="D138" s="51" t="s">
        <v>616</v>
      </c>
      <c r="E138" s="51" t="s">
        <v>617</v>
      </c>
      <c r="F138" s="51" t="s">
        <v>230</v>
      </c>
      <c r="G138" s="51" t="s">
        <v>230</v>
      </c>
      <c r="H138" s="51" t="s">
        <v>216</v>
      </c>
      <c r="I138" s="51" t="s">
        <v>270</v>
      </c>
      <c r="J138" s="51" t="s">
        <v>266</v>
      </c>
      <c r="K138" s="51" t="s">
        <v>219</v>
      </c>
      <c r="L138" s="51" t="s">
        <v>292</v>
      </c>
      <c r="M138" s="51" t="s">
        <v>221</v>
      </c>
      <c r="N138" s="52">
        <v>41518</v>
      </c>
      <c r="O138" s="54">
        <v>5.7090000000000005</v>
      </c>
      <c r="P138" s="54">
        <v>14.278000000000002</v>
      </c>
      <c r="Q138" s="55">
        <v>1.5009633911368019</v>
      </c>
      <c r="R138" s="55">
        <v>0.08</v>
      </c>
      <c r="S138" s="56">
        <f t="shared" si="2"/>
        <v>1.1422400000000001</v>
      </c>
      <c r="T138" s="57">
        <v>15.420240000000003</v>
      </c>
      <c r="U138" s="51">
        <v>47</v>
      </c>
      <c r="V138" s="58">
        <v>724.75128000000018</v>
      </c>
      <c r="W138" s="55">
        <v>0.03</v>
      </c>
      <c r="X138" s="59">
        <v>21.742538400000004</v>
      </c>
      <c r="Y138" s="54">
        <v>3.19</v>
      </c>
      <c r="Z138" s="54">
        <v>706.19874160000018</v>
      </c>
    </row>
    <row r="139" spans="1:26" x14ac:dyDescent="0.3">
      <c r="A139" s="51" t="s">
        <v>618</v>
      </c>
      <c r="B139" s="52">
        <v>41509</v>
      </c>
      <c r="C139" s="53">
        <v>2013</v>
      </c>
      <c r="D139" s="51" t="s">
        <v>619</v>
      </c>
      <c r="E139" s="51" t="s">
        <v>620</v>
      </c>
      <c r="F139" s="51" t="s">
        <v>230</v>
      </c>
      <c r="G139" s="51" t="s">
        <v>230</v>
      </c>
      <c r="H139" s="51" t="s">
        <v>216</v>
      </c>
      <c r="I139" s="51" t="s">
        <v>281</v>
      </c>
      <c r="J139" s="51" t="s">
        <v>266</v>
      </c>
      <c r="K139" s="51" t="s">
        <v>219</v>
      </c>
      <c r="L139" s="51" t="s">
        <v>220</v>
      </c>
      <c r="M139" s="51" t="s">
        <v>221</v>
      </c>
      <c r="N139" s="52">
        <v>41517</v>
      </c>
      <c r="O139" s="54">
        <v>1.298</v>
      </c>
      <c r="P139" s="54">
        <v>2.0680000000000001</v>
      </c>
      <c r="Q139" s="55">
        <v>0.59322033898305082</v>
      </c>
      <c r="R139" s="55">
        <v>0.08</v>
      </c>
      <c r="S139" s="56">
        <f t="shared" si="2"/>
        <v>0.16544</v>
      </c>
      <c r="T139" s="57">
        <v>2.2334400000000003</v>
      </c>
      <c r="U139" s="51">
        <v>44</v>
      </c>
      <c r="V139" s="58">
        <v>98.271360000000016</v>
      </c>
      <c r="W139" s="55">
        <v>0.01</v>
      </c>
      <c r="X139" s="59">
        <v>0.98271360000000019</v>
      </c>
      <c r="Y139" s="54">
        <v>1.54</v>
      </c>
      <c r="Z139" s="54">
        <v>98.828646400000025</v>
      </c>
    </row>
    <row r="140" spans="1:26" x14ac:dyDescent="0.3">
      <c r="A140" s="51" t="s">
        <v>621</v>
      </c>
      <c r="B140" s="52">
        <v>41509</v>
      </c>
      <c r="C140" s="53">
        <v>2013</v>
      </c>
      <c r="D140" s="51" t="s">
        <v>622</v>
      </c>
      <c r="E140" s="51" t="s">
        <v>623</v>
      </c>
      <c r="F140" s="51" t="s">
        <v>230</v>
      </c>
      <c r="G140" s="51" t="s">
        <v>230</v>
      </c>
      <c r="H140" s="51" t="s">
        <v>265</v>
      </c>
      <c r="I140" s="51" t="s">
        <v>270</v>
      </c>
      <c r="J140" s="51" t="s">
        <v>250</v>
      </c>
      <c r="K140" s="51" t="s">
        <v>219</v>
      </c>
      <c r="L140" s="51" t="s">
        <v>220</v>
      </c>
      <c r="M140" s="51" t="s">
        <v>221</v>
      </c>
      <c r="N140" s="52">
        <v>41517</v>
      </c>
      <c r="O140" s="54">
        <v>3.8720000000000003</v>
      </c>
      <c r="P140" s="54">
        <v>6.2480000000000002</v>
      </c>
      <c r="Q140" s="55">
        <v>0.61363636363636354</v>
      </c>
      <c r="R140" s="55">
        <v>0.08</v>
      </c>
      <c r="S140" s="56">
        <f t="shared" si="2"/>
        <v>0.49984000000000001</v>
      </c>
      <c r="T140" s="57">
        <v>6.7478400000000009</v>
      </c>
      <c r="U140" s="51">
        <v>34</v>
      </c>
      <c r="V140" s="58">
        <v>229.42656000000002</v>
      </c>
      <c r="W140" s="55">
        <v>6.0000000000000005E-2</v>
      </c>
      <c r="X140" s="59">
        <v>13.765593600000003</v>
      </c>
      <c r="Y140" s="54">
        <v>1.44</v>
      </c>
      <c r="Z140" s="54">
        <v>217.1009664</v>
      </c>
    </row>
    <row r="141" spans="1:26" x14ac:dyDescent="0.3">
      <c r="A141" s="51" t="s">
        <v>624</v>
      </c>
      <c r="B141" s="52">
        <v>41512</v>
      </c>
      <c r="C141" s="53">
        <v>2013</v>
      </c>
      <c r="D141" s="51" t="s">
        <v>625</v>
      </c>
      <c r="E141" s="51" t="s">
        <v>626</v>
      </c>
      <c r="F141" s="51" t="s">
        <v>230</v>
      </c>
      <c r="G141" s="51" t="s">
        <v>230</v>
      </c>
      <c r="H141" s="51" t="s">
        <v>244</v>
      </c>
      <c r="I141" s="51" t="s">
        <v>312</v>
      </c>
      <c r="J141" s="51" t="s">
        <v>266</v>
      </c>
      <c r="K141" s="51" t="s">
        <v>219</v>
      </c>
      <c r="L141" s="51" t="s">
        <v>220</v>
      </c>
      <c r="M141" s="51" t="s">
        <v>221</v>
      </c>
      <c r="N141" s="52">
        <v>41520</v>
      </c>
      <c r="O141" s="54">
        <v>2.1339999999999999</v>
      </c>
      <c r="P141" s="54">
        <v>3.3880000000000003</v>
      </c>
      <c r="Q141" s="55">
        <v>0.58762886597938169</v>
      </c>
      <c r="R141" s="55">
        <v>0.08</v>
      </c>
      <c r="S141" s="56">
        <f t="shared" si="2"/>
        <v>0.27104000000000006</v>
      </c>
      <c r="T141" s="57">
        <v>3.6590400000000005</v>
      </c>
      <c r="U141" s="51">
        <v>47</v>
      </c>
      <c r="V141" s="58">
        <v>171.97488000000001</v>
      </c>
      <c r="W141" s="55">
        <v>0.05</v>
      </c>
      <c r="X141" s="59">
        <v>8.5987440000000017</v>
      </c>
      <c r="Y141" s="54">
        <v>1.04</v>
      </c>
      <c r="Z141" s="54">
        <v>164.41613599999999</v>
      </c>
    </row>
    <row r="142" spans="1:26" x14ac:dyDescent="0.3">
      <c r="A142" s="51" t="s">
        <v>627</v>
      </c>
      <c r="B142" s="52">
        <v>41513</v>
      </c>
      <c r="C142" s="53">
        <v>2013</v>
      </c>
      <c r="D142" s="51" t="s">
        <v>622</v>
      </c>
      <c r="E142" s="51" t="s">
        <v>623</v>
      </c>
      <c r="F142" s="51" t="s">
        <v>230</v>
      </c>
      <c r="G142" s="51" t="s">
        <v>230</v>
      </c>
      <c r="H142" s="51" t="s">
        <v>244</v>
      </c>
      <c r="I142" s="51" t="s">
        <v>270</v>
      </c>
      <c r="J142" s="51" t="s">
        <v>266</v>
      </c>
      <c r="K142" s="51" t="s">
        <v>219</v>
      </c>
      <c r="L142" s="51" t="s">
        <v>220</v>
      </c>
      <c r="M142" s="51" t="s">
        <v>221</v>
      </c>
      <c r="N142" s="52">
        <v>41521</v>
      </c>
      <c r="O142" s="54">
        <v>9.5810000000000013</v>
      </c>
      <c r="P142" s="54">
        <v>15.708</v>
      </c>
      <c r="Q142" s="55">
        <v>0.63949483352468406</v>
      </c>
      <c r="R142" s="55">
        <v>0.08</v>
      </c>
      <c r="S142" s="56">
        <f t="shared" si="2"/>
        <v>1.25664</v>
      </c>
      <c r="T142" s="57">
        <v>16.964640000000003</v>
      </c>
      <c r="U142" s="51">
        <v>10</v>
      </c>
      <c r="V142" s="58">
        <v>169.64640000000003</v>
      </c>
      <c r="W142" s="55">
        <v>0.02</v>
      </c>
      <c r="X142" s="59">
        <v>3.3929280000000008</v>
      </c>
      <c r="Y142" s="54">
        <v>3.04</v>
      </c>
      <c r="Z142" s="54">
        <v>169.29347200000001</v>
      </c>
    </row>
    <row r="143" spans="1:26" x14ac:dyDescent="0.3">
      <c r="A143" s="51" t="s">
        <v>628</v>
      </c>
      <c r="B143" s="52">
        <v>41513</v>
      </c>
      <c r="C143" s="53">
        <v>2013</v>
      </c>
      <c r="D143" s="51" t="s">
        <v>629</v>
      </c>
      <c r="E143" s="51" t="s">
        <v>630</v>
      </c>
      <c r="F143" s="51" t="s">
        <v>230</v>
      </c>
      <c r="G143" s="51" t="s">
        <v>230</v>
      </c>
      <c r="H143" s="51" t="s">
        <v>216</v>
      </c>
      <c r="I143" s="51" t="s">
        <v>312</v>
      </c>
      <c r="J143" s="51" t="s">
        <v>254</v>
      </c>
      <c r="K143" s="51" t="s">
        <v>238</v>
      </c>
      <c r="L143" s="51" t="s">
        <v>220</v>
      </c>
      <c r="M143" s="51" t="s">
        <v>221</v>
      </c>
      <c r="N143" s="52">
        <v>41525</v>
      </c>
      <c r="O143" s="54">
        <v>66.649000000000015</v>
      </c>
      <c r="P143" s="54">
        <v>111.07800000000002</v>
      </c>
      <c r="Q143" s="55">
        <v>0.66661165208780315</v>
      </c>
      <c r="R143" s="55">
        <v>0.08</v>
      </c>
      <c r="S143" s="56">
        <f t="shared" si="2"/>
        <v>8.8862400000000008</v>
      </c>
      <c r="T143" s="57">
        <v>119.96424000000003</v>
      </c>
      <c r="U143" s="51">
        <v>14</v>
      </c>
      <c r="V143" s="58">
        <v>1679.4993600000005</v>
      </c>
      <c r="W143" s="55">
        <v>0.05</v>
      </c>
      <c r="X143" s="59">
        <v>83.974968000000032</v>
      </c>
      <c r="Y143" s="54">
        <v>7.2299999999999995</v>
      </c>
      <c r="Z143" s="54">
        <v>1602.7543920000005</v>
      </c>
    </row>
    <row r="144" spans="1:26" x14ac:dyDescent="0.3">
      <c r="A144" s="51" t="s">
        <v>631</v>
      </c>
      <c r="B144" s="52">
        <v>41514</v>
      </c>
      <c r="C144" s="53">
        <v>2013</v>
      </c>
      <c r="D144" s="51" t="s">
        <v>629</v>
      </c>
      <c r="E144" s="51" t="s">
        <v>630</v>
      </c>
      <c r="F144" s="51" t="s">
        <v>230</v>
      </c>
      <c r="G144" s="51" t="s">
        <v>230</v>
      </c>
      <c r="H144" s="51" t="s">
        <v>216</v>
      </c>
      <c r="I144" s="51" t="s">
        <v>312</v>
      </c>
      <c r="J144" s="51" t="s">
        <v>250</v>
      </c>
      <c r="K144" s="51" t="s">
        <v>219</v>
      </c>
      <c r="L144" s="51" t="s">
        <v>220</v>
      </c>
      <c r="M144" s="51" t="s">
        <v>234</v>
      </c>
      <c r="N144" s="52">
        <v>41523</v>
      </c>
      <c r="O144" s="54">
        <v>2.6950000000000003</v>
      </c>
      <c r="P144" s="54">
        <v>4.2790000000000008</v>
      </c>
      <c r="Q144" s="55">
        <v>0.58775510204081649</v>
      </c>
      <c r="R144" s="55">
        <v>0.08</v>
      </c>
      <c r="S144" s="56">
        <f t="shared" si="2"/>
        <v>0.34232000000000007</v>
      </c>
      <c r="T144" s="57">
        <v>4.6213200000000008</v>
      </c>
      <c r="U144" s="51">
        <v>34</v>
      </c>
      <c r="V144" s="58">
        <v>157.12488000000002</v>
      </c>
      <c r="W144" s="55">
        <v>9.9999999999999992E-2</v>
      </c>
      <c r="X144" s="59">
        <v>15.712488</v>
      </c>
      <c r="Y144" s="54">
        <v>7.06</v>
      </c>
      <c r="Z144" s="54">
        <v>148.47239200000001</v>
      </c>
    </row>
    <row r="145" spans="1:26" x14ac:dyDescent="0.3">
      <c r="A145" s="51" t="s">
        <v>632</v>
      </c>
      <c r="B145" s="52">
        <v>41516</v>
      </c>
      <c r="C145" s="53">
        <v>2013</v>
      </c>
      <c r="D145" s="51" t="s">
        <v>633</v>
      </c>
      <c r="E145" s="51" t="s">
        <v>634</v>
      </c>
      <c r="F145" s="51" t="s">
        <v>230</v>
      </c>
      <c r="G145" s="51" t="s">
        <v>230</v>
      </c>
      <c r="H145" s="51" t="s">
        <v>216</v>
      </c>
      <c r="I145" s="51" t="s">
        <v>249</v>
      </c>
      <c r="J145" s="51" t="s">
        <v>233</v>
      </c>
      <c r="K145" s="51" t="s">
        <v>219</v>
      </c>
      <c r="L145" s="51" t="s">
        <v>220</v>
      </c>
      <c r="M145" s="51" t="s">
        <v>221</v>
      </c>
      <c r="N145" s="52">
        <v>41524</v>
      </c>
      <c r="O145" s="54">
        <v>1.298</v>
      </c>
      <c r="P145" s="54">
        <v>2.0680000000000001</v>
      </c>
      <c r="Q145" s="55">
        <v>0.59322033898305082</v>
      </c>
      <c r="R145" s="55">
        <v>0.08</v>
      </c>
      <c r="S145" s="56">
        <f t="shared" si="2"/>
        <v>0.16544</v>
      </c>
      <c r="T145" s="57">
        <v>2.2334400000000003</v>
      </c>
      <c r="U145" s="51">
        <v>45</v>
      </c>
      <c r="V145" s="58">
        <v>100.50480000000002</v>
      </c>
      <c r="W145" s="55">
        <v>0.04</v>
      </c>
      <c r="X145" s="59">
        <v>4.0201920000000007</v>
      </c>
      <c r="Y145" s="54">
        <v>1.54</v>
      </c>
      <c r="Z145" s="54">
        <v>98.024608000000029</v>
      </c>
    </row>
    <row r="146" spans="1:26" x14ac:dyDescent="0.3">
      <c r="A146" s="51" t="s">
        <v>635</v>
      </c>
      <c r="B146" s="52">
        <v>41517</v>
      </c>
      <c r="C146" s="53">
        <v>2013</v>
      </c>
      <c r="D146" s="51" t="s">
        <v>636</v>
      </c>
      <c r="E146" s="51" t="s">
        <v>637</v>
      </c>
      <c r="F146" s="51" t="s">
        <v>230</v>
      </c>
      <c r="G146" s="51" t="s">
        <v>230</v>
      </c>
      <c r="H146" s="51" t="s">
        <v>231</v>
      </c>
      <c r="I146" s="51" t="s">
        <v>258</v>
      </c>
      <c r="J146" s="51" t="s">
        <v>218</v>
      </c>
      <c r="K146" s="51" t="s">
        <v>219</v>
      </c>
      <c r="L146" s="51" t="s">
        <v>220</v>
      </c>
      <c r="M146" s="51" t="s">
        <v>221</v>
      </c>
      <c r="N146" s="52">
        <v>41525</v>
      </c>
      <c r="O146" s="54">
        <v>4.9060000000000006</v>
      </c>
      <c r="P146" s="54">
        <v>11.979000000000001</v>
      </c>
      <c r="Q146" s="55">
        <v>1.4417040358744393</v>
      </c>
      <c r="R146" s="55">
        <v>0.08</v>
      </c>
      <c r="S146" s="56">
        <f t="shared" si="2"/>
        <v>0.95832000000000006</v>
      </c>
      <c r="T146" s="57">
        <v>12.937320000000001</v>
      </c>
      <c r="U146" s="51">
        <v>11</v>
      </c>
      <c r="V146" s="58">
        <v>142.31052000000003</v>
      </c>
      <c r="W146" s="55">
        <v>0.04</v>
      </c>
      <c r="X146" s="59">
        <v>5.6924208000000007</v>
      </c>
      <c r="Y146" s="54">
        <v>4.55</v>
      </c>
      <c r="Z146" s="54">
        <v>141.16809920000003</v>
      </c>
    </row>
    <row r="147" spans="1:26" x14ac:dyDescent="0.3">
      <c r="A147" s="51" t="s">
        <v>638</v>
      </c>
      <c r="B147" s="52">
        <v>41518</v>
      </c>
      <c r="C147" s="53">
        <v>2013</v>
      </c>
      <c r="D147" s="51" t="s">
        <v>337</v>
      </c>
      <c r="E147" s="51" t="s">
        <v>338</v>
      </c>
      <c r="F147" s="51" t="s">
        <v>214</v>
      </c>
      <c r="G147" s="51" t="s">
        <v>215</v>
      </c>
      <c r="H147" s="51" t="s">
        <v>231</v>
      </c>
      <c r="I147" s="51" t="s">
        <v>225</v>
      </c>
      <c r="J147" s="51" t="s">
        <v>254</v>
      </c>
      <c r="K147" s="51" t="s">
        <v>219</v>
      </c>
      <c r="L147" s="51" t="s">
        <v>292</v>
      </c>
      <c r="M147" s="51" t="s">
        <v>221</v>
      </c>
      <c r="N147" s="52">
        <v>41527</v>
      </c>
      <c r="O147" s="54">
        <v>1.6060000000000001</v>
      </c>
      <c r="P147" s="54">
        <v>3.927</v>
      </c>
      <c r="Q147" s="55">
        <v>1.4452054794520546</v>
      </c>
      <c r="R147" s="55">
        <v>0.08</v>
      </c>
      <c r="S147" s="56">
        <f t="shared" si="2"/>
        <v>0.31415999999999999</v>
      </c>
      <c r="T147" s="57">
        <v>4.2411600000000007</v>
      </c>
      <c r="U147" s="51">
        <v>28</v>
      </c>
      <c r="V147" s="58">
        <v>118.75248000000002</v>
      </c>
      <c r="W147" s="55">
        <v>0.05</v>
      </c>
      <c r="X147" s="59">
        <v>5.9376240000000013</v>
      </c>
      <c r="Y147" s="54">
        <v>4.22</v>
      </c>
      <c r="Z147" s="54">
        <v>117.03485600000002</v>
      </c>
    </row>
    <row r="148" spans="1:26" x14ac:dyDescent="0.3">
      <c r="A148" s="51" t="s">
        <v>639</v>
      </c>
      <c r="B148" s="52">
        <v>41519</v>
      </c>
      <c r="C148" s="53">
        <v>2013</v>
      </c>
      <c r="D148" s="51" t="s">
        <v>640</v>
      </c>
      <c r="E148" s="51" t="s">
        <v>641</v>
      </c>
      <c r="F148" s="51" t="s">
        <v>214</v>
      </c>
      <c r="G148" s="51" t="s">
        <v>215</v>
      </c>
      <c r="H148" s="51" t="s">
        <v>265</v>
      </c>
      <c r="I148" s="51" t="s">
        <v>217</v>
      </c>
      <c r="J148" s="51" t="s">
        <v>266</v>
      </c>
      <c r="K148" s="51" t="s">
        <v>219</v>
      </c>
      <c r="L148" s="51" t="s">
        <v>226</v>
      </c>
      <c r="M148" s="51" t="s">
        <v>234</v>
      </c>
      <c r="N148" s="52">
        <v>41528</v>
      </c>
      <c r="O148" s="54">
        <v>3.6520000000000001</v>
      </c>
      <c r="P148" s="54">
        <v>5.6980000000000004</v>
      </c>
      <c r="Q148" s="55">
        <v>0.56024096385542177</v>
      </c>
      <c r="R148" s="55">
        <v>0.08</v>
      </c>
      <c r="S148" s="56">
        <f t="shared" si="2"/>
        <v>0.45584000000000002</v>
      </c>
      <c r="T148" s="57">
        <v>6.1538400000000006</v>
      </c>
      <c r="U148" s="51">
        <v>39</v>
      </c>
      <c r="V148" s="58">
        <v>239.99976000000004</v>
      </c>
      <c r="W148" s="55">
        <v>0.08</v>
      </c>
      <c r="X148" s="59">
        <v>19.199980800000002</v>
      </c>
      <c r="Y148" s="54">
        <v>2.09</v>
      </c>
      <c r="Z148" s="54">
        <v>222.88977920000005</v>
      </c>
    </row>
    <row r="149" spans="1:26" x14ac:dyDescent="0.3">
      <c r="A149" s="51" t="s">
        <v>642</v>
      </c>
      <c r="B149" s="52">
        <v>41519</v>
      </c>
      <c r="C149" s="53">
        <v>2013</v>
      </c>
      <c r="D149" s="51" t="s">
        <v>643</v>
      </c>
      <c r="E149" s="51" t="s">
        <v>644</v>
      </c>
      <c r="F149" s="51" t="s">
        <v>230</v>
      </c>
      <c r="G149" s="51" t="s">
        <v>230</v>
      </c>
      <c r="H149" s="51" t="s">
        <v>231</v>
      </c>
      <c r="I149" s="51" t="s">
        <v>245</v>
      </c>
      <c r="J149" s="51" t="s">
        <v>254</v>
      </c>
      <c r="K149" s="51" t="s">
        <v>219</v>
      </c>
      <c r="L149" s="51" t="s">
        <v>220</v>
      </c>
      <c r="M149" s="51" t="s">
        <v>221</v>
      </c>
      <c r="N149" s="52">
        <v>41531</v>
      </c>
      <c r="O149" s="54">
        <v>4.2240000000000002</v>
      </c>
      <c r="P149" s="54">
        <v>6.9300000000000006</v>
      </c>
      <c r="Q149" s="55">
        <v>0.64062500000000011</v>
      </c>
      <c r="R149" s="55">
        <v>0.08</v>
      </c>
      <c r="S149" s="56">
        <f t="shared" si="2"/>
        <v>0.55440000000000011</v>
      </c>
      <c r="T149" s="57">
        <v>7.4844000000000008</v>
      </c>
      <c r="U149" s="51">
        <v>41</v>
      </c>
      <c r="V149" s="58">
        <v>306.86040000000003</v>
      </c>
      <c r="W149" s="55">
        <v>0.11</v>
      </c>
      <c r="X149" s="59">
        <v>33.754644000000006</v>
      </c>
      <c r="Y149" s="54">
        <v>0.55000000000000004</v>
      </c>
      <c r="Z149" s="54">
        <v>273.65575600000005</v>
      </c>
    </row>
    <row r="150" spans="1:26" x14ac:dyDescent="0.3">
      <c r="A150" s="51" t="s">
        <v>645</v>
      </c>
      <c r="B150" s="52">
        <v>41524</v>
      </c>
      <c r="C150" s="53">
        <v>2013</v>
      </c>
      <c r="D150" s="51" t="s">
        <v>646</v>
      </c>
      <c r="E150" s="51" t="s">
        <v>647</v>
      </c>
      <c r="F150" s="51" t="s">
        <v>230</v>
      </c>
      <c r="G150" s="51" t="s">
        <v>230</v>
      </c>
      <c r="H150" s="51" t="s">
        <v>231</v>
      </c>
      <c r="I150" s="51" t="s">
        <v>258</v>
      </c>
      <c r="J150" s="51" t="s">
        <v>266</v>
      </c>
      <c r="K150" s="51" t="s">
        <v>219</v>
      </c>
      <c r="L150" s="51" t="s">
        <v>220</v>
      </c>
      <c r="M150" s="51" t="s">
        <v>221</v>
      </c>
      <c r="N150" s="52">
        <v>41532</v>
      </c>
      <c r="O150" s="54">
        <v>2.1339999999999999</v>
      </c>
      <c r="P150" s="54">
        <v>3.3880000000000003</v>
      </c>
      <c r="Q150" s="55">
        <v>0.58762886597938169</v>
      </c>
      <c r="R150" s="55">
        <v>0.08</v>
      </c>
      <c r="S150" s="56">
        <f t="shared" si="2"/>
        <v>0.27104000000000006</v>
      </c>
      <c r="T150" s="57">
        <v>3.6590400000000005</v>
      </c>
      <c r="U150" s="51">
        <v>26</v>
      </c>
      <c r="V150" s="58">
        <v>95.135040000000018</v>
      </c>
      <c r="W150" s="55">
        <v>0.05</v>
      </c>
      <c r="X150" s="59">
        <v>4.7567520000000014</v>
      </c>
      <c r="Y150" s="54">
        <v>1.04</v>
      </c>
      <c r="Z150" s="54">
        <v>91.418288000000018</v>
      </c>
    </row>
    <row r="151" spans="1:26" x14ac:dyDescent="0.3">
      <c r="A151" s="51" t="s">
        <v>648</v>
      </c>
      <c r="B151" s="52">
        <v>41525</v>
      </c>
      <c r="C151" s="53">
        <v>2013</v>
      </c>
      <c r="D151" s="51" t="s">
        <v>649</v>
      </c>
      <c r="E151" s="51" t="s">
        <v>650</v>
      </c>
      <c r="F151" s="51" t="s">
        <v>230</v>
      </c>
      <c r="G151" s="51" t="s">
        <v>230</v>
      </c>
      <c r="H151" s="51" t="s">
        <v>231</v>
      </c>
      <c r="I151" s="51" t="s">
        <v>270</v>
      </c>
      <c r="J151" s="51" t="s">
        <v>266</v>
      </c>
      <c r="K151" s="51" t="s">
        <v>219</v>
      </c>
      <c r="L151" s="51" t="s">
        <v>226</v>
      </c>
      <c r="M151" s="51" t="s">
        <v>221</v>
      </c>
      <c r="N151" s="52">
        <v>41534</v>
      </c>
      <c r="O151" s="54">
        <v>1.9360000000000002</v>
      </c>
      <c r="P151" s="54">
        <v>3.718</v>
      </c>
      <c r="Q151" s="55">
        <v>0.9204545454545453</v>
      </c>
      <c r="R151" s="55">
        <v>0.08</v>
      </c>
      <c r="S151" s="56">
        <f t="shared" si="2"/>
        <v>0.29743999999999998</v>
      </c>
      <c r="T151" s="57">
        <v>4.0154399999999999</v>
      </c>
      <c r="U151" s="51">
        <v>29</v>
      </c>
      <c r="V151" s="58">
        <v>116.44776</v>
      </c>
      <c r="W151" s="55">
        <v>0.09</v>
      </c>
      <c r="X151" s="59">
        <v>10.480298400000001</v>
      </c>
      <c r="Y151" s="54">
        <v>0.9</v>
      </c>
      <c r="Z151" s="54">
        <v>106.86746160000001</v>
      </c>
    </row>
    <row r="152" spans="1:26" x14ac:dyDescent="0.3">
      <c r="A152" s="51" t="s">
        <v>651</v>
      </c>
      <c r="B152" s="52">
        <v>41527</v>
      </c>
      <c r="C152" s="53">
        <v>2013</v>
      </c>
      <c r="D152" s="51" t="s">
        <v>652</v>
      </c>
      <c r="E152" s="51" t="s">
        <v>653</v>
      </c>
      <c r="F152" s="51" t="s">
        <v>230</v>
      </c>
      <c r="G152" s="51" t="s">
        <v>230</v>
      </c>
      <c r="H152" s="51" t="s">
        <v>265</v>
      </c>
      <c r="I152" s="51" t="s">
        <v>245</v>
      </c>
      <c r="J152" s="51" t="s">
        <v>233</v>
      </c>
      <c r="K152" s="51" t="s">
        <v>219</v>
      </c>
      <c r="L152" s="51" t="s">
        <v>220</v>
      </c>
      <c r="M152" s="51" t="s">
        <v>221</v>
      </c>
      <c r="N152" s="52">
        <v>41536</v>
      </c>
      <c r="O152" s="54">
        <v>4.9060000000000006</v>
      </c>
      <c r="P152" s="54">
        <v>11.979000000000001</v>
      </c>
      <c r="Q152" s="55">
        <v>1.4417040358744393</v>
      </c>
      <c r="R152" s="55">
        <v>0.08</v>
      </c>
      <c r="S152" s="56">
        <f t="shared" si="2"/>
        <v>0.95832000000000006</v>
      </c>
      <c r="T152" s="57">
        <v>12.937320000000001</v>
      </c>
      <c r="U152" s="51">
        <v>39</v>
      </c>
      <c r="V152" s="58">
        <v>504.55548000000005</v>
      </c>
      <c r="W152" s="55">
        <v>0.11</v>
      </c>
      <c r="X152" s="59">
        <v>55.501102800000005</v>
      </c>
      <c r="Y152" s="54">
        <v>4.55</v>
      </c>
      <c r="Z152" s="54">
        <v>453.60437720000004</v>
      </c>
    </row>
    <row r="153" spans="1:26" x14ac:dyDescent="0.3">
      <c r="A153" s="51" t="s">
        <v>654</v>
      </c>
      <c r="B153" s="52">
        <v>41527</v>
      </c>
      <c r="C153" s="53">
        <v>2013</v>
      </c>
      <c r="D153" s="51" t="s">
        <v>655</v>
      </c>
      <c r="E153" s="51" t="s">
        <v>656</v>
      </c>
      <c r="F153" s="51" t="s">
        <v>230</v>
      </c>
      <c r="G153" s="51" t="s">
        <v>230</v>
      </c>
      <c r="H153" s="51" t="s">
        <v>244</v>
      </c>
      <c r="I153" s="51" t="s">
        <v>312</v>
      </c>
      <c r="J153" s="51" t="s">
        <v>266</v>
      </c>
      <c r="K153" s="51" t="s">
        <v>219</v>
      </c>
      <c r="L153" s="51" t="s">
        <v>220</v>
      </c>
      <c r="M153" s="51" t="s">
        <v>221</v>
      </c>
      <c r="N153" s="52">
        <v>41537</v>
      </c>
      <c r="O153" s="54">
        <v>5.3790000000000004</v>
      </c>
      <c r="P153" s="54">
        <v>8.4039999999999999</v>
      </c>
      <c r="Q153" s="55">
        <v>0.5623721881390592</v>
      </c>
      <c r="R153" s="55">
        <v>0.08</v>
      </c>
      <c r="S153" s="56">
        <f t="shared" si="2"/>
        <v>0.67232000000000003</v>
      </c>
      <c r="T153" s="57">
        <v>9.0763200000000008</v>
      </c>
      <c r="U153" s="51">
        <v>46</v>
      </c>
      <c r="V153" s="58">
        <v>417.51072000000005</v>
      </c>
      <c r="W153" s="55">
        <v>0.02</v>
      </c>
      <c r="X153" s="59">
        <v>8.3502144000000005</v>
      </c>
      <c r="Y153" s="54">
        <v>1.44</v>
      </c>
      <c r="Z153" s="54">
        <v>410.60050560000002</v>
      </c>
    </row>
    <row r="154" spans="1:26" x14ac:dyDescent="0.3">
      <c r="A154" s="51" t="s">
        <v>657</v>
      </c>
      <c r="B154" s="52">
        <v>41527</v>
      </c>
      <c r="C154" s="53">
        <v>2013</v>
      </c>
      <c r="D154" s="51" t="s">
        <v>658</v>
      </c>
      <c r="E154" s="51" t="s">
        <v>659</v>
      </c>
      <c r="F154" s="51" t="s">
        <v>230</v>
      </c>
      <c r="G154" s="51" t="s">
        <v>230</v>
      </c>
      <c r="H154" s="51" t="s">
        <v>231</v>
      </c>
      <c r="I154" s="51" t="s">
        <v>258</v>
      </c>
      <c r="J154" s="51" t="s">
        <v>250</v>
      </c>
      <c r="K154" s="51" t="s">
        <v>238</v>
      </c>
      <c r="L154" s="51" t="s">
        <v>220</v>
      </c>
      <c r="M154" s="51" t="s">
        <v>221</v>
      </c>
      <c r="N154" s="52">
        <v>41536</v>
      </c>
      <c r="O154" s="54">
        <v>46.321000000000005</v>
      </c>
      <c r="P154" s="54">
        <v>89.078000000000017</v>
      </c>
      <c r="Q154" s="55">
        <v>0.92305865590121128</v>
      </c>
      <c r="R154" s="55">
        <v>0.08</v>
      </c>
      <c r="S154" s="56">
        <f t="shared" si="2"/>
        <v>7.1262400000000019</v>
      </c>
      <c r="T154" s="57">
        <v>96.204240000000027</v>
      </c>
      <c r="U154" s="51">
        <v>36</v>
      </c>
      <c r="V154" s="58">
        <v>3463.352640000001</v>
      </c>
      <c r="W154" s="55">
        <v>0.08</v>
      </c>
      <c r="X154" s="59">
        <v>277.06821120000006</v>
      </c>
      <c r="Y154" s="54">
        <v>7.2299999999999995</v>
      </c>
      <c r="Z154" s="54">
        <v>3193.514428800001</v>
      </c>
    </row>
    <row r="155" spans="1:26" x14ac:dyDescent="0.3">
      <c r="A155" s="51" t="s">
        <v>660</v>
      </c>
      <c r="B155" s="52">
        <v>41529</v>
      </c>
      <c r="C155" s="53">
        <v>2013</v>
      </c>
      <c r="D155" s="51" t="s">
        <v>247</v>
      </c>
      <c r="E155" s="51" t="s">
        <v>248</v>
      </c>
      <c r="F155" s="51" t="s">
        <v>230</v>
      </c>
      <c r="G155" s="51" t="s">
        <v>230</v>
      </c>
      <c r="H155" s="51" t="s">
        <v>216</v>
      </c>
      <c r="I155" s="51" t="s">
        <v>249</v>
      </c>
      <c r="J155" s="51" t="s">
        <v>254</v>
      </c>
      <c r="K155" s="51" t="s">
        <v>219</v>
      </c>
      <c r="L155" s="51" t="s">
        <v>292</v>
      </c>
      <c r="M155" s="51" t="s">
        <v>234</v>
      </c>
      <c r="N155" s="52">
        <v>41540</v>
      </c>
      <c r="O155" s="54">
        <v>2.75</v>
      </c>
      <c r="P155" s="54">
        <v>6.2480000000000002</v>
      </c>
      <c r="Q155" s="55">
        <v>1.272</v>
      </c>
      <c r="R155" s="55">
        <v>0.08</v>
      </c>
      <c r="S155" s="56">
        <f t="shared" si="2"/>
        <v>0.49984000000000001</v>
      </c>
      <c r="T155" s="57">
        <v>6.7478400000000009</v>
      </c>
      <c r="U155" s="51">
        <v>48</v>
      </c>
      <c r="V155" s="58">
        <v>323.89632000000006</v>
      </c>
      <c r="W155" s="55">
        <v>0.11</v>
      </c>
      <c r="X155" s="59">
        <v>35.628595200000007</v>
      </c>
      <c r="Y155" s="54">
        <v>3.65</v>
      </c>
      <c r="Z155" s="54">
        <v>291.91772480000003</v>
      </c>
    </row>
    <row r="156" spans="1:26" x14ac:dyDescent="0.3">
      <c r="A156" s="51" t="s">
        <v>661</v>
      </c>
      <c r="B156" s="52">
        <v>41532</v>
      </c>
      <c r="C156" s="53">
        <v>2013</v>
      </c>
      <c r="D156" s="51" t="s">
        <v>662</v>
      </c>
      <c r="E156" s="51" t="s">
        <v>663</v>
      </c>
      <c r="F156" s="51" t="s">
        <v>230</v>
      </c>
      <c r="G156" s="51" t="s">
        <v>230</v>
      </c>
      <c r="H156" s="51" t="s">
        <v>231</v>
      </c>
      <c r="I156" s="51" t="s">
        <v>274</v>
      </c>
      <c r="J156" s="51" t="s">
        <v>218</v>
      </c>
      <c r="K156" s="51" t="s">
        <v>219</v>
      </c>
      <c r="L156" s="51" t="s">
        <v>220</v>
      </c>
      <c r="M156" s="51" t="s">
        <v>221</v>
      </c>
      <c r="N156" s="52">
        <v>41541</v>
      </c>
      <c r="O156" s="54">
        <v>3.8500000000000005</v>
      </c>
      <c r="P156" s="54">
        <v>6.3140000000000009</v>
      </c>
      <c r="Q156" s="55">
        <v>0.64</v>
      </c>
      <c r="R156" s="55">
        <v>0.08</v>
      </c>
      <c r="S156" s="56">
        <f t="shared" si="2"/>
        <v>0.50512000000000012</v>
      </c>
      <c r="T156" s="57">
        <v>6.8191200000000016</v>
      </c>
      <c r="U156" s="51">
        <v>5</v>
      </c>
      <c r="V156" s="58">
        <v>34.095600000000005</v>
      </c>
      <c r="W156" s="55">
        <v>0.09</v>
      </c>
      <c r="X156" s="59">
        <v>3.0686040000000001</v>
      </c>
      <c r="Y156" s="54">
        <v>5.0599999999999996</v>
      </c>
      <c r="Z156" s="54">
        <v>36.086996000000006</v>
      </c>
    </row>
    <row r="157" spans="1:26" x14ac:dyDescent="0.3">
      <c r="A157" s="51" t="s">
        <v>664</v>
      </c>
      <c r="B157" s="52">
        <v>41533</v>
      </c>
      <c r="C157" s="53">
        <v>2013</v>
      </c>
      <c r="D157" s="51" t="s">
        <v>665</v>
      </c>
      <c r="E157" s="51" t="s">
        <v>666</v>
      </c>
      <c r="F157" s="51" t="s">
        <v>230</v>
      </c>
      <c r="G157" s="51" t="s">
        <v>230</v>
      </c>
      <c r="H157" s="51" t="s">
        <v>216</v>
      </c>
      <c r="I157" s="51" t="s">
        <v>232</v>
      </c>
      <c r="J157" s="51" t="s">
        <v>254</v>
      </c>
      <c r="K157" s="51" t="s">
        <v>219</v>
      </c>
      <c r="L157" s="51" t="s">
        <v>220</v>
      </c>
      <c r="M157" s="51" t="s">
        <v>234</v>
      </c>
      <c r="N157" s="52">
        <v>41547</v>
      </c>
      <c r="O157" s="54">
        <v>15.268000000000002</v>
      </c>
      <c r="P157" s="54">
        <v>24.618000000000002</v>
      </c>
      <c r="Q157" s="55">
        <v>0.61239193083573473</v>
      </c>
      <c r="R157" s="55">
        <v>0.08</v>
      </c>
      <c r="S157" s="56">
        <f t="shared" si="2"/>
        <v>1.9694400000000003</v>
      </c>
      <c r="T157" s="57">
        <v>26.587440000000004</v>
      </c>
      <c r="U157" s="51">
        <v>18</v>
      </c>
      <c r="V157" s="58">
        <v>478.5739200000001</v>
      </c>
      <c r="W157" s="55">
        <v>0.01</v>
      </c>
      <c r="X157" s="59">
        <v>4.785739200000001</v>
      </c>
      <c r="Y157" s="54">
        <v>15.15</v>
      </c>
      <c r="Z157" s="54">
        <v>488.93818080000005</v>
      </c>
    </row>
    <row r="158" spans="1:26" x14ac:dyDescent="0.3">
      <c r="A158" s="51" t="s">
        <v>667</v>
      </c>
      <c r="B158" s="52">
        <v>41535</v>
      </c>
      <c r="C158" s="53">
        <v>2013</v>
      </c>
      <c r="D158" s="51" t="s">
        <v>668</v>
      </c>
      <c r="E158" s="51" t="s">
        <v>669</v>
      </c>
      <c r="F158" s="51" t="s">
        <v>230</v>
      </c>
      <c r="G158" s="51" t="s">
        <v>230</v>
      </c>
      <c r="H158" s="51" t="s">
        <v>231</v>
      </c>
      <c r="I158" s="51" t="s">
        <v>445</v>
      </c>
      <c r="J158" s="51" t="s">
        <v>218</v>
      </c>
      <c r="K158" s="51" t="s">
        <v>219</v>
      </c>
      <c r="L158" s="51" t="s">
        <v>220</v>
      </c>
      <c r="M158" s="51" t="s">
        <v>221</v>
      </c>
      <c r="N158" s="52">
        <v>41543</v>
      </c>
      <c r="O158" s="54">
        <v>39.622000000000007</v>
      </c>
      <c r="P158" s="54">
        <v>63.910000000000004</v>
      </c>
      <c r="Q158" s="55">
        <v>0.6129927817878954</v>
      </c>
      <c r="R158" s="55">
        <v>0.08</v>
      </c>
      <c r="S158" s="56">
        <f t="shared" si="2"/>
        <v>5.1128</v>
      </c>
      <c r="T158" s="57">
        <v>69.022800000000004</v>
      </c>
      <c r="U158" s="51">
        <v>9</v>
      </c>
      <c r="V158" s="58">
        <v>621.20519999999999</v>
      </c>
      <c r="W158" s="55">
        <v>0.11</v>
      </c>
      <c r="X158" s="59">
        <v>68.332571999999999</v>
      </c>
      <c r="Y158" s="54">
        <v>1.54</v>
      </c>
      <c r="Z158" s="54">
        <v>554.41262799999993</v>
      </c>
    </row>
    <row r="159" spans="1:26" x14ac:dyDescent="0.3">
      <c r="A159" s="51" t="s">
        <v>670</v>
      </c>
      <c r="B159" s="52">
        <v>41537</v>
      </c>
      <c r="C159" s="53">
        <v>2013</v>
      </c>
      <c r="D159" s="51" t="s">
        <v>671</v>
      </c>
      <c r="E159" s="51" t="s">
        <v>672</v>
      </c>
      <c r="F159" s="51" t="s">
        <v>230</v>
      </c>
      <c r="G159" s="51" t="s">
        <v>230</v>
      </c>
      <c r="H159" s="51" t="s">
        <v>216</v>
      </c>
      <c r="I159" s="51" t="s">
        <v>274</v>
      </c>
      <c r="J159" s="51" t="s">
        <v>233</v>
      </c>
      <c r="K159" s="51" t="s">
        <v>219</v>
      </c>
      <c r="L159" s="51" t="s">
        <v>292</v>
      </c>
      <c r="M159" s="51" t="s">
        <v>221</v>
      </c>
      <c r="N159" s="52">
        <v>41546</v>
      </c>
      <c r="O159" s="54">
        <v>1.034</v>
      </c>
      <c r="P159" s="54">
        <v>2.2880000000000003</v>
      </c>
      <c r="Q159" s="55">
        <v>1.2127659574468086</v>
      </c>
      <c r="R159" s="55">
        <v>0.08</v>
      </c>
      <c r="S159" s="56">
        <f t="shared" si="2"/>
        <v>0.18304000000000004</v>
      </c>
      <c r="T159" s="57">
        <v>2.4710400000000003</v>
      </c>
      <c r="U159" s="51">
        <v>45</v>
      </c>
      <c r="V159" s="58">
        <v>111.19680000000001</v>
      </c>
      <c r="W159" s="55">
        <v>6.0000000000000005E-2</v>
      </c>
      <c r="X159" s="59">
        <v>6.6718080000000013</v>
      </c>
      <c r="Y159" s="54">
        <v>2.61</v>
      </c>
      <c r="Z159" s="54">
        <v>107.13499200000001</v>
      </c>
    </row>
    <row r="160" spans="1:26" x14ac:dyDescent="0.3">
      <c r="A160" s="51" t="s">
        <v>673</v>
      </c>
      <c r="B160" s="52">
        <v>41538</v>
      </c>
      <c r="C160" s="53">
        <v>2013</v>
      </c>
      <c r="D160" s="51" t="s">
        <v>674</v>
      </c>
      <c r="E160" s="51" t="s">
        <v>675</v>
      </c>
      <c r="F160" s="51" t="s">
        <v>230</v>
      </c>
      <c r="G160" s="51" t="s">
        <v>230</v>
      </c>
      <c r="H160" s="51" t="s">
        <v>244</v>
      </c>
      <c r="I160" s="51" t="s">
        <v>291</v>
      </c>
      <c r="J160" s="51" t="s">
        <v>254</v>
      </c>
      <c r="K160" s="51" t="s">
        <v>238</v>
      </c>
      <c r="L160" s="51" t="s">
        <v>332</v>
      </c>
      <c r="M160" s="51" t="s">
        <v>221</v>
      </c>
      <c r="N160" s="52">
        <v>41552</v>
      </c>
      <c r="O160" s="54">
        <v>10.901000000000002</v>
      </c>
      <c r="P160" s="54">
        <v>17.589000000000002</v>
      </c>
      <c r="Q160" s="55">
        <v>0.61352169525731581</v>
      </c>
      <c r="R160" s="55">
        <v>0.08</v>
      </c>
      <c r="S160" s="56">
        <f t="shared" si="2"/>
        <v>1.4071200000000001</v>
      </c>
      <c r="T160" s="57">
        <v>18.996120000000005</v>
      </c>
      <c r="U160" s="51">
        <v>29</v>
      </c>
      <c r="V160" s="58">
        <v>550.8874800000001</v>
      </c>
      <c r="W160" s="55">
        <v>0.02</v>
      </c>
      <c r="X160" s="59">
        <v>11.017749600000002</v>
      </c>
      <c r="Y160" s="54">
        <v>11.33</v>
      </c>
      <c r="Z160" s="54">
        <v>551.19973040000013</v>
      </c>
    </row>
    <row r="161" spans="1:26" x14ac:dyDescent="0.3">
      <c r="A161" s="51" t="s">
        <v>676</v>
      </c>
      <c r="B161" s="52">
        <v>41541</v>
      </c>
      <c r="C161" s="53">
        <v>2013</v>
      </c>
      <c r="D161" s="51" t="s">
        <v>487</v>
      </c>
      <c r="E161" s="51" t="s">
        <v>488</v>
      </c>
      <c r="F161" s="51" t="s">
        <v>230</v>
      </c>
      <c r="G161" s="51" t="s">
        <v>230</v>
      </c>
      <c r="H161" s="51" t="s">
        <v>216</v>
      </c>
      <c r="I161" s="51" t="s">
        <v>274</v>
      </c>
      <c r="J161" s="51" t="s">
        <v>250</v>
      </c>
      <c r="K161" s="51" t="s">
        <v>219</v>
      </c>
      <c r="L161" s="51" t="s">
        <v>226</v>
      </c>
      <c r="M161" s="51" t="s">
        <v>221</v>
      </c>
      <c r="N161" s="52">
        <v>41550</v>
      </c>
      <c r="O161" s="54">
        <v>3.6520000000000001</v>
      </c>
      <c r="P161" s="54">
        <v>5.6980000000000004</v>
      </c>
      <c r="Q161" s="55">
        <v>0.56024096385542177</v>
      </c>
      <c r="R161" s="55">
        <v>0.08</v>
      </c>
      <c r="S161" s="56">
        <f t="shared" si="2"/>
        <v>0.45584000000000002</v>
      </c>
      <c r="T161" s="57">
        <v>6.1538400000000006</v>
      </c>
      <c r="U161" s="51">
        <v>25</v>
      </c>
      <c r="V161" s="58">
        <v>153.846</v>
      </c>
      <c r="W161" s="55">
        <v>6.0000000000000005E-2</v>
      </c>
      <c r="X161" s="59">
        <v>9.2307600000000001</v>
      </c>
      <c r="Y161" s="54">
        <v>2.09</v>
      </c>
      <c r="Z161" s="54">
        <v>146.70524</v>
      </c>
    </row>
    <row r="162" spans="1:26" x14ac:dyDescent="0.3">
      <c r="A162" s="51" t="s">
        <v>677</v>
      </c>
      <c r="B162" s="52">
        <v>41541</v>
      </c>
      <c r="C162" s="53">
        <v>2013</v>
      </c>
      <c r="D162" s="51" t="s">
        <v>678</v>
      </c>
      <c r="E162" s="51" t="s">
        <v>679</v>
      </c>
      <c r="F162" s="51" t="s">
        <v>214</v>
      </c>
      <c r="G162" s="51" t="s">
        <v>215</v>
      </c>
      <c r="H162" s="51" t="s">
        <v>216</v>
      </c>
      <c r="I162" s="51" t="s">
        <v>225</v>
      </c>
      <c r="J162" s="51" t="s">
        <v>218</v>
      </c>
      <c r="K162" s="51" t="s">
        <v>219</v>
      </c>
      <c r="L162" s="51" t="s">
        <v>220</v>
      </c>
      <c r="M162" s="51" t="s">
        <v>221</v>
      </c>
      <c r="N162" s="52">
        <v>41550</v>
      </c>
      <c r="O162" s="54">
        <v>16.445</v>
      </c>
      <c r="P162" s="54">
        <v>38.236000000000004</v>
      </c>
      <c r="Q162" s="55">
        <v>1.3250836120401339</v>
      </c>
      <c r="R162" s="55">
        <v>0.08</v>
      </c>
      <c r="S162" s="56">
        <f t="shared" si="2"/>
        <v>3.0588800000000003</v>
      </c>
      <c r="T162" s="57">
        <v>41.294880000000006</v>
      </c>
      <c r="U162" s="51">
        <v>17</v>
      </c>
      <c r="V162" s="58">
        <v>702.01296000000013</v>
      </c>
      <c r="W162" s="55">
        <v>9.9999999999999992E-2</v>
      </c>
      <c r="X162" s="59">
        <v>70.201296000000013</v>
      </c>
      <c r="Y162" s="54">
        <v>8.2700000000000014</v>
      </c>
      <c r="Z162" s="54">
        <v>640.08166400000005</v>
      </c>
    </row>
    <row r="163" spans="1:26" x14ac:dyDescent="0.3">
      <c r="A163" s="51" t="s">
        <v>680</v>
      </c>
      <c r="B163" s="52">
        <v>41542</v>
      </c>
      <c r="C163" s="53">
        <v>2013</v>
      </c>
      <c r="D163" s="51" t="s">
        <v>297</v>
      </c>
      <c r="E163" s="51" t="s">
        <v>298</v>
      </c>
      <c r="F163" s="51" t="s">
        <v>230</v>
      </c>
      <c r="G163" s="51" t="s">
        <v>230</v>
      </c>
      <c r="H163" s="51" t="s">
        <v>231</v>
      </c>
      <c r="I163" s="51" t="s">
        <v>270</v>
      </c>
      <c r="J163" s="51" t="s">
        <v>254</v>
      </c>
      <c r="K163" s="51" t="s">
        <v>219</v>
      </c>
      <c r="L163" s="51" t="s">
        <v>220</v>
      </c>
      <c r="M163" s="51" t="s">
        <v>221</v>
      </c>
      <c r="N163" s="52">
        <v>41554</v>
      </c>
      <c r="O163" s="54">
        <v>24.398000000000003</v>
      </c>
      <c r="P163" s="54">
        <v>59.510000000000005</v>
      </c>
      <c r="Q163" s="55">
        <v>1.4391343552750224</v>
      </c>
      <c r="R163" s="55">
        <v>0.08</v>
      </c>
      <c r="S163" s="56">
        <f t="shared" si="2"/>
        <v>4.7608000000000006</v>
      </c>
      <c r="T163" s="57">
        <v>64.270800000000008</v>
      </c>
      <c r="U163" s="51">
        <v>21</v>
      </c>
      <c r="V163" s="58">
        <v>1349.6868000000002</v>
      </c>
      <c r="W163" s="55">
        <v>0.11</v>
      </c>
      <c r="X163" s="59">
        <v>148.46554800000001</v>
      </c>
      <c r="Y163" s="54">
        <v>20.04</v>
      </c>
      <c r="Z163" s="54">
        <v>1221.2612520000002</v>
      </c>
    </row>
    <row r="164" spans="1:26" x14ac:dyDescent="0.3">
      <c r="A164" s="51" t="s">
        <v>681</v>
      </c>
      <c r="B164" s="52">
        <v>41545</v>
      </c>
      <c r="C164" s="53">
        <v>2013</v>
      </c>
      <c r="D164" s="51" t="s">
        <v>682</v>
      </c>
      <c r="E164" s="51" t="s">
        <v>683</v>
      </c>
      <c r="F164" s="51" t="s">
        <v>230</v>
      </c>
      <c r="G164" s="51" t="s">
        <v>230</v>
      </c>
      <c r="H164" s="51" t="s">
        <v>231</v>
      </c>
      <c r="I164" s="51" t="s">
        <v>270</v>
      </c>
      <c r="J164" s="51" t="s">
        <v>266</v>
      </c>
      <c r="K164" s="51" t="s">
        <v>219</v>
      </c>
      <c r="L164" s="51" t="s">
        <v>226</v>
      </c>
      <c r="M164" s="51" t="s">
        <v>221</v>
      </c>
      <c r="N164" s="52">
        <v>41554</v>
      </c>
      <c r="O164" s="54">
        <v>3.6520000000000001</v>
      </c>
      <c r="P164" s="54">
        <v>5.6980000000000004</v>
      </c>
      <c r="Q164" s="55">
        <v>0.56024096385542177</v>
      </c>
      <c r="R164" s="55">
        <v>0.08</v>
      </c>
      <c r="S164" s="56">
        <f t="shared" si="2"/>
        <v>0.45584000000000002</v>
      </c>
      <c r="T164" s="57">
        <v>6.1538400000000006</v>
      </c>
      <c r="U164" s="51">
        <v>12</v>
      </c>
      <c r="V164" s="58">
        <v>73.846080000000001</v>
      </c>
      <c r="W164" s="55">
        <v>0.02</v>
      </c>
      <c r="X164" s="59">
        <v>1.4769216000000001</v>
      </c>
      <c r="Y164" s="54">
        <v>2.09</v>
      </c>
      <c r="Z164" s="54">
        <v>74.459158400000007</v>
      </c>
    </row>
    <row r="165" spans="1:26" x14ac:dyDescent="0.3">
      <c r="A165" s="51" t="s">
        <v>684</v>
      </c>
      <c r="B165" s="52">
        <v>41546</v>
      </c>
      <c r="C165" s="53">
        <v>2013</v>
      </c>
      <c r="D165" s="51" t="s">
        <v>685</v>
      </c>
      <c r="E165" s="51" t="s">
        <v>686</v>
      </c>
      <c r="F165" s="51" t="s">
        <v>214</v>
      </c>
      <c r="G165" s="51" t="s">
        <v>215</v>
      </c>
      <c r="H165" s="51" t="s">
        <v>231</v>
      </c>
      <c r="I165" s="51" t="s">
        <v>225</v>
      </c>
      <c r="J165" s="51" t="s">
        <v>250</v>
      </c>
      <c r="K165" s="51" t="s">
        <v>238</v>
      </c>
      <c r="L165" s="51" t="s">
        <v>292</v>
      </c>
      <c r="M165" s="51" t="s">
        <v>234</v>
      </c>
      <c r="N165" s="52">
        <v>41554</v>
      </c>
      <c r="O165" s="54">
        <v>22.198</v>
      </c>
      <c r="P165" s="54">
        <v>38.951000000000001</v>
      </c>
      <c r="Q165" s="55">
        <v>0.75470763131813678</v>
      </c>
      <c r="R165" s="55">
        <v>0.08</v>
      </c>
      <c r="S165" s="56">
        <f t="shared" si="2"/>
        <v>3.1160800000000002</v>
      </c>
      <c r="T165" s="57">
        <v>42.067080000000004</v>
      </c>
      <c r="U165" s="51">
        <v>18</v>
      </c>
      <c r="V165" s="58">
        <v>757.20744000000013</v>
      </c>
      <c r="W165" s="55">
        <v>0.01</v>
      </c>
      <c r="X165" s="59">
        <v>7.5720744000000018</v>
      </c>
      <c r="Y165" s="54">
        <v>2.04</v>
      </c>
      <c r="Z165" s="54">
        <v>751.67536560000008</v>
      </c>
    </row>
    <row r="166" spans="1:26" x14ac:dyDescent="0.3">
      <c r="A166" s="51" t="s">
        <v>687</v>
      </c>
      <c r="B166" s="52">
        <v>41548</v>
      </c>
      <c r="C166" s="53">
        <v>2013</v>
      </c>
      <c r="D166" s="51" t="s">
        <v>551</v>
      </c>
      <c r="E166" s="51" t="s">
        <v>552</v>
      </c>
      <c r="F166" s="51" t="s">
        <v>230</v>
      </c>
      <c r="G166" s="51" t="s">
        <v>230</v>
      </c>
      <c r="H166" s="51" t="s">
        <v>244</v>
      </c>
      <c r="I166" s="51" t="s">
        <v>258</v>
      </c>
      <c r="J166" s="51" t="s">
        <v>218</v>
      </c>
      <c r="K166" s="51" t="s">
        <v>219</v>
      </c>
      <c r="L166" s="51" t="s">
        <v>226</v>
      </c>
      <c r="M166" s="51" t="s">
        <v>234</v>
      </c>
      <c r="N166" s="52">
        <v>41556</v>
      </c>
      <c r="O166" s="54">
        <v>23.716000000000001</v>
      </c>
      <c r="P166" s="54">
        <v>40.204999999999998</v>
      </c>
      <c r="Q166" s="55">
        <v>0.695269016697588</v>
      </c>
      <c r="R166" s="55">
        <v>0.08</v>
      </c>
      <c r="S166" s="56">
        <f t="shared" si="2"/>
        <v>3.2164000000000001</v>
      </c>
      <c r="T166" s="57">
        <v>43.421399999999998</v>
      </c>
      <c r="U166" s="51">
        <v>48</v>
      </c>
      <c r="V166" s="58">
        <v>2084.2271999999998</v>
      </c>
      <c r="W166" s="55">
        <v>6.0000000000000005E-2</v>
      </c>
      <c r="X166" s="59">
        <v>125.05363199999999</v>
      </c>
      <c r="Y166" s="54">
        <v>13.940000000000001</v>
      </c>
      <c r="Z166" s="54">
        <v>1973.1135679999998</v>
      </c>
    </row>
    <row r="167" spans="1:26" x14ac:dyDescent="0.3">
      <c r="A167" s="51" t="s">
        <v>688</v>
      </c>
      <c r="B167" s="52">
        <v>41549</v>
      </c>
      <c r="C167" s="53">
        <v>2013</v>
      </c>
      <c r="D167" s="51" t="s">
        <v>689</v>
      </c>
      <c r="E167" s="51" t="s">
        <v>690</v>
      </c>
      <c r="F167" s="51" t="s">
        <v>230</v>
      </c>
      <c r="G167" s="51" t="s">
        <v>230</v>
      </c>
      <c r="H167" s="51" t="s">
        <v>231</v>
      </c>
      <c r="I167" s="51" t="s">
        <v>342</v>
      </c>
      <c r="J167" s="51" t="s">
        <v>218</v>
      </c>
      <c r="K167" s="51" t="s">
        <v>219</v>
      </c>
      <c r="L167" s="51" t="s">
        <v>220</v>
      </c>
      <c r="M167" s="51" t="s">
        <v>221</v>
      </c>
      <c r="N167" s="52">
        <v>41557</v>
      </c>
      <c r="O167" s="54">
        <v>196.71300000000002</v>
      </c>
      <c r="P167" s="54">
        <v>457.46800000000002</v>
      </c>
      <c r="Q167" s="55">
        <v>1.3255605882681876</v>
      </c>
      <c r="R167" s="55">
        <v>0.08</v>
      </c>
      <c r="S167" s="56">
        <f t="shared" si="2"/>
        <v>36.597439999999999</v>
      </c>
      <c r="T167" s="57">
        <v>494.06544000000002</v>
      </c>
      <c r="U167" s="51">
        <v>4</v>
      </c>
      <c r="V167" s="58">
        <v>1976.2617600000001</v>
      </c>
      <c r="W167" s="55">
        <v>0.09</v>
      </c>
      <c r="X167" s="59">
        <v>177.86355839999999</v>
      </c>
      <c r="Y167" s="54">
        <v>11.42</v>
      </c>
      <c r="Z167" s="54">
        <v>1809.8182016000001</v>
      </c>
    </row>
    <row r="168" spans="1:26" x14ac:dyDescent="0.3">
      <c r="A168" s="51" t="s">
        <v>691</v>
      </c>
      <c r="B168" s="52">
        <v>41550</v>
      </c>
      <c r="C168" s="53">
        <v>2013</v>
      </c>
      <c r="D168" s="51" t="s">
        <v>692</v>
      </c>
      <c r="E168" s="51" t="s">
        <v>693</v>
      </c>
      <c r="F168" s="51" t="s">
        <v>230</v>
      </c>
      <c r="G168" s="51" t="s">
        <v>230</v>
      </c>
      <c r="H168" s="51" t="s">
        <v>244</v>
      </c>
      <c r="I168" s="51" t="s">
        <v>270</v>
      </c>
      <c r="J168" s="51" t="s">
        <v>254</v>
      </c>
      <c r="K168" s="51" t="s">
        <v>238</v>
      </c>
      <c r="L168" s="51" t="s">
        <v>220</v>
      </c>
      <c r="M168" s="51" t="s">
        <v>221</v>
      </c>
      <c r="N168" s="52">
        <v>41564</v>
      </c>
      <c r="O168" s="54">
        <v>45.408000000000008</v>
      </c>
      <c r="P168" s="54">
        <v>105.589</v>
      </c>
      <c r="Q168" s="55">
        <v>1.3253391472868212</v>
      </c>
      <c r="R168" s="55">
        <v>0.08</v>
      </c>
      <c r="S168" s="56">
        <f t="shared" si="2"/>
        <v>8.44712</v>
      </c>
      <c r="T168" s="57">
        <v>114.03612000000001</v>
      </c>
      <c r="U168" s="51">
        <v>19</v>
      </c>
      <c r="V168" s="58">
        <v>2166.6862800000004</v>
      </c>
      <c r="W168" s="55">
        <v>9.9999999999999992E-2</v>
      </c>
      <c r="X168" s="59">
        <v>216.66862800000001</v>
      </c>
      <c r="Y168" s="54">
        <v>9.0400000000000009</v>
      </c>
      <c r="Z168" s="54">
        <v>1959.0576520000004</v>
      </c>
    </row>
    <row r="169" spans="1:26" x14ac:dyDescent="0.3">
      <c r="A169" s="51" t="s">
        <v>694</v>
      </c>
      <c r="B169" s="52">
        <v>41550</v>
      </c>
      <c r="C169" s="53">
        <v>2013</v>
      </c>
      <c r="D169" s="51" t="s">
        <v>447</v>
      </c>
      <c r="E169" s="51" t="s">
        <v>448</v>
      </c>
      <c r="F169" s="51" t="s">
        <v>230</v>
      </c>
      <c r="G169" s="51" t="s">
        <v>230</v>
      </c>
      <c r="H169" s="51" t="s">
        <v>231</v>
      </c>
      <c r="I169" s="51" t="s">
        <v>274</v>
      </c>
      <c r="J169" s="51" t="s">
        <v>250</v>
      </c>
      <c r="K169" s="51" t="s">
        <v>219</v>
      </c>
      <c r="L169" s="51" t="s">
        <v>220</v>
      </c>
      <c r="M169" s="51" t="s">
        <v>221</v>
      </c>
      <c r="N169" s="52">
        <v>41559</v>
      </c>
      <c r="O169" s="54">
        <v>1.4630000000000003</v>
      </c>
      <c r="P169" s="54">
        <v>2.2880000000000003</v>
      </c>
      <c r="Q169" s="55">
        <v>0.56390977443609003</v>
      </c>
      <c r="R169" s="55">
        <v>0.08</v>
      </c>
      <c r="S169" s="56">
        <f t="shared" si="2"/>
        <v>0.18304000000000004</v>
      </c>
      <c r="T169" s="57">
        <v>2.4710400000000003</v>
      </c>
      <c r="U169" s="51">
        <v>18</v>
      </c>
      <c r="V169" s="58">
        <v>44.47872000000001</v>
      </c>
      <c r="W169" s="55">
        <v>0.05</v>
      </c>
      <c r="X169" s="59">
        <v>2.2239360000000006</v>
      </c>
      <c r="Y169" s="54">
        <v>1.54</v>
      </c>
      <c r="Z169" s="54">
        <v>43.794784000000007</v>
      </c>
    </row>
    <row r="170" spans="1:26" x14ac:dyDescent="0.3">
      <c r="A170" s="51" t="s">
        <v>695</v>
      </c>
      <c r="B170" s="52">
        <v>41551</v>
      </c>
      <c r="C170" s="53">
        <v>2013</v>
      </c>
      <c r="D170" s="51" t="s">
        <v>402</v>
      </c>
      <c r="E170" s="51" t="s">
        <v>403</v>
      </c>
      <c r="F170" s="51" t="s">
        <v>230</v>
      </c>
      <c r="G170" s="51" t="s">
        <v>230</v>
      </c>
      <c r="H170" s="51" t="s">
        <v>231</v>
      </c>
      <c r="I170" s="51" t="s">
        <v>281</v>
      </c>
      <c r="J170" s="51" t="s">
        <v>250</v>
      </c>
      <c r="K170" s="51" t="s">
        <v>238</v>
      </c>
      <c r="L170" s="51" t="s">
        <v>332</v>
      </c>
      <c r="M170" s="51" t="s">
        <v>221</v>
      </c>
      <c r="N170" s="52">
        <v>41559</v>
      </c>
      <c r="O170" s="54">
        <v>9.7020000000000017</v>
      </c>
      <c r="P170" s="54">
        <v>23.088999999999999</v>
      </c>
      <c r="Q170" s="55">
        <v>1.3798185941043077</v>
      </c>
      <c r="R170" s="55">
        <v>0.08</v>
      </c>
      <c r="S170" s="56">
        <f t="shared" si="2"/>
        <v>1.8471199999999999</v>
      </c>
      <c r="T170" s="57">
        <v>24.936119999999999</v>
      </c>
      <c r="U170" s="51">
        <v>27</v>
      </c>
      <c r="V170" s="58">
        <v>673.27523999999994</v>
      </c>
      <c r="W170" s="55">
        <v>6.0000000000000005E-2</v>
      </c>
      <c r="X170" s="59">
        <v>40.396514400000001</v>
      </c>
      <c r="Y170" s="54">
        <v>4.8599999999999994</v>
      </c>
      <c r="Z170" s="54">
        <v>637.73872559999995</v>
      </c>
    </row>
    <row r="171" spans="1:26" x14ac:dyDescent="0.3">
      <c r="A171" s="51" t="s">
        <v>696</v>
      </c>
      <c r="B171" s="52">
        <v>41554</v>
      </c>
      <c r="C171" s="53">
        <v>2013</v>
      </c>
      <c r="D171" s="51" t="s">
        <v>697</v>
      </c>
      <c r="E171" s="51" t="s">
        <v>698</v>
      </c>
      <c r="F171" s="51" t="s">
        <v>230</v>
      </c>
      <c r="G171" s="51" t="s">
        <v>230</v>
      </c>
      <c r="H171" s="51" t="s">
        <v>231</v>
      </c>
      <c r="I171" s="51" t="s">
        <v>249</v>
      </c>
      <c r="J171" s="51" t="s">
        <v>250</v>
      </c>
      <c r="K171" s="51" t="s">
        <v>219</v>
      </c>
      <c r="L171" s="51" t="s">
        <v>226</v>
      </c>
      <c r="M171" s="51" t="s">
        <v>221</v>
      </c>
      <c r="N171" s="52">
        <v>41563</v>
      </c>
      <c r="O171" s="54">
        <v>1.6830000000000003</v>
      </c>
      <c r="P171" s="54">
        <v>3.0579999999999998</v>
      </c>
      <c r="Q171" s="55">
        <v>0.81699346405228723</v>
      </c>
      <c r="R171" s="55">
        <v>0.08</v>
      </c>
      <c r="S171" s="56">
        <f t="shared" si="2"/>
        <v>0.24464</v>
      </c>
      <c r="T171" s="57">
        <v>3.3026400000000002</v>
      </c>
      <c r="U171" s="51">
        <v>8</v>
      </c>
      <c r="V171" s="58">
        <v>26.421120000000002</v>
      </c>
      <c r="W171" s="55">
        <v>0.02</v>
      </c>
      <c r="X171" s="59">
        <v>0.52842240000000007</v>
      </c>
      <c r="Y171" s="54">
        <v>1.3900000000000001</v>
      </c>
      <c r="Z171" s="54">
        <v>27.282697600000002</v>
      </c>
    </row>
    <row r="172" spans="1:26" x14ac:dyDescent="0.3">
      <c r="A172" s="51" t="s">
        <v>699</v>
      </c>
      <c r="B172" s="52">
        <v>41556</v>
      </c>
      <c r="C172" s="53">
        <v>2013</v>
      </c>
      <c r="D172" s="51" t="s">
        <v>700</v>
      </c>
      <c r="E172" s="51" t="s">
        <v>701</v>
      </c>
      <c r="F172" s="51" t="s">
        <v>214</v>
      </c>
      <c r="G172" s="51" t="s">
        <v>215</v>
      </c>
      <c r="H172" s="51" t="s">
        <v>244</v>
      </c>
      <c r="I172" s="51" t="s">
        <v>217</v>
      </c>
      <c r="J172" s="51" t="s">
        <v>266</v>
      </c>
      <c r="K172" s="51" t="s">
        <v>219</v>
      </c>
      <c r="L172" s="51" t="s">
        <v>220</v>
      </c>
      <c r="M172" s="51" t="s">
        <v>221</v>
      </c>
      <c r="N172" s="52">
        <v>41565</v>
      </c>
      <c r="O172" s="54">
        <v>2.6950000000000003</v>
      </c>
      <c r="P172" s="54">
        <v>4.2790000000000008</v>
      </c>
      <c r="Q172" s="55">
        <v>0.58775510204081649</v>
      </c>
      <c r="R172" s="55">
        <v>0.08</v>
      </c>
      <c r="S172" s="56">
        <f t="shared" si="2"/>
        <v>0.34232000000000007</v>
      </c>
      <c r="T172" s="57">
        <v>4.6213200000000008</v>
      </c>
      <c r="U172" s="51">
        <v>4</v>
      </c>
      <c r="V172" s="58">
        <v>18.485280000000003</v>
      </c>
      <c r="W172" s="55">
        <v>0.08</v>
      </c>
      <c r="X172" s="59">
        <v>1.4788224000000003</v>
      </c>
      <c r="Y172" s="54">
        <v>7.06</v>
      </c>
      <c r="Z172" s="54">
        <v>24.066457600000003</v>
      </c>
    </row>
    <row r="173" spans="1:26" x14ac:dyDescent="0.3">
      <c r="A173" s="51" t="s">
        <v>702</v>
      </c>
      <c r="B173" s="52">
        <v>41556</v>
      </c>
      <c r="C173" s="53">
        <v>2013</v>
      </c>
      <c r="D173" s="51" t="s">
        <v>700</v>
      </c>
      <c r="E173" s="51" t="s">
        <v>701</v>
      </c>
      <c r="F173" s="51" t="s">
        <v>214</v>
      </c>
      <c r="G173" s="51" t="s">
        <v>215</v>
      </c>
      <c r="H173" s="51" t="s">
        <v>244</v>
      </c>
      <c r="I173" s="51" t="s">
        <v>217</v>
      </c>
      <c r="J173" s="51" t="s">
        <v>266</v>
      </c>
      <c r="K173" s="51" t="s">
        <v>219</v>
      </c>
      <c r="L173" s="51" t="s">
        <v>220</v>
      </c>
      <c r="M173" s="51" t="s">
        <v>221</v>
      </c>
      <c r="N173" s="52">
        <v>41564</v>
      </c>
      <c r="O173" s="54">
        <v>74.503000000000014</v>
      </c>
      <c r="P173" s="54">
        <v>181.72</v>
      </c>
      <c r="Q173" s="55">
        <v>1.4390964122250105</v>
      </c>
      <c r="R173" s="55">
        <v>0.08</v>
      </c>
      <c r="S173" s="56">
        <f t="shared" si="2"/>
        <v>14.537599999999999</v>
      </c>
      <c r="T173" s="57">
        <v>196.25760000000002</v>
      </c>
      <c r="U173" s="51">
        <v>8</v>
      </c>
      <c r="V173" s="58">
        <v>1570.0608000000002</v>
      </c>
      <c r="W173" s="55">
        <v>9.9999999999999992E-2</v>
      </c>
      <c r="X173" s="59">
        <v>157.00608</v>
      </c>
      <c r="Y173" s="54">
        <v>20.04</v>
      </c>
      <c r="Z173" s="54">
        <v>1433.0947200000001</v>
      </c>
    </row>
    <row r="174" spans="1:26" x14ac:dyDescent="0.3">
      <c r="A174" s="51" t="s">
        <v>703</v>
      </c>
      <c r="B174" s="52">
        <v>41556</v>
      </c>
      <c r="C174" s="53">
        <v>2013</v>
      </c>
      <c r="D174" s="51" t="s">
        <v>704</v>
      </c>
      <c r="E174" s="51" t="s">
        <v>705</v>
      </c>
      <c r="F174" s="51" t="s">
        <v>230</v>
      </c>
      <c r="G174" s="51" t="s">
        <v>230</v>
      </c>
      <c r="H174" s="51" t="s">
        <v>265</v>
      </c>
      <c r="I174" s="51" t="s">
        <v>312</v>
      </c>
      <c r="J174" s="51" t="s">
        <v>233</v>
      </c>
      <c r="K174" s="51" t="s">
        <v>219</v>
      </c>
      <c r="L174" s="51" t="s">
        <v>226</v>
      </c>
      <c r="M174" s="51" t="s">
        <v>221</v>
      </c>
      <c r="N174" s="52">
        <v>41564</v>
      </c>
      <c r="O174" s="54">
        <v>1.1990000000000003</v>
      </c>
      <c r="P174" s="54">
        <v>1.8480000000000001</v>
      </c>
      <c r="Q174" s="55">
        <v>0.54128440366972452</v>
      </c>
      <c r="R174" s="55">
        <v>0.08</v>
      </c>
      <c r="S174" s="56">
        <f t="shared" si="2"/>
        <v>0.14784</v>
      </c>
      <c r="T174" s="57">
        <v>1.9958400000000003</v>
      </c>
      <c r="U174" s="51">
        <v>40</v>
      </c>
      <c r="V174" s="58">
        <v>79.833600000000018</v>
      </c>
      <c r="W174" s="55">
        <v>0.08</v>
      </c>
      <c r="X174" s="59">
        <v>6.3866880000000013</v>
      </c>
      <c r="Y174" s="54">
        <v>1.05</v>
      </c>
      <c r="Z174" s="54">
        <v>74.496912000000009</v>
      </c>
    </row>
    <row r="175" spans="1:26" x14ac:dyDescent="0.3">
      <c r="A175" s="51" t="s">
        <v>706</v>
      </c>
      <c r="B175" s="52">
        <v>41558</v>
      </c>
      <c r="C175" s="53">
        <v>2013</v>
      </c>
      <c r="D175" s="51" t="s">
        <v>272</v>
      </c>
      <c r="E175" s="51" t="s">
        <v>273</v>
      </c>
      <c r="F175" s="51" t="s">
        <v>230</v>
      </c>
      <c r="G175" s="51" t="s">
        <v>230</v>
      </c>
      <c r="H175" s="51" t="s">
        <v>231</v>
      </c>
      <c r="I175" s="51" t="s">
        <v>274</v>
      </c>
      <c r="J175" s="51" t="s">
        <v>233</v>
      </c>
      <c r="K175" s="51" t="s">
        <v>219</v>
      </c>
      <c r="L175" s="51" t="s">
        <v>220</v>
      </c>
      <c r="M175" s="51" t="s">
        <v>221</v>
      </c>
      <c r="N175" s="52">
        <v>41565</v>
      </c>
      <c r="O175" s="54">
        <v>3.74</v>
      </c>
      <c r="P175" s="54">
        <v>5.9400000000000013</v>
      </c>
      <c r="Q175" s="55">
        <v>0.5882352941176473</v>
      </c>
      <c r="R175" s="55">
        <v>0.08</v>
      </c>
      <c r="S175" s="56">
        <f t="shared" si="2"/>
        <v>0.47520000000000012</v>
      </c>
      <c r="T175" s="57">
        <v>6.4152000000000022</v>
      </c>
      <c r="U175" s="51">
        <v>10</v>
      </c>
      <c r="V175" s="58">
        <v>64.152000000000015</v>
      </c>
      <c r="W175" s="55">
        <v>0.09</v>
      </c>
      <c r="X175" s="59">
        <v>5.7736800000000015</v>
      </c>
      <c r="Y175" s="54">
        <v>7.83</v>
      </c>
      <c r="Z175" s="54">
        <v>66.208320000000015</v>
      </c>
    </row>
    <row r="176" spans="1:26" x14ac:dyDescent="0.3">
      <c r="A176" s="51" t="s">
        <v>707</v>
      </c>
      <c r="B176" s="52">
        <v>41558</v>
      </c>
      <c r="C176" s="53">
        <v>2013</v>
      </c>
      <c r="D176" s="51" t="s">
        <v>272</v>
      </c>
      <c r="E176" s="51" t="s">
        <v>273</v>
      </c>
      <c r="F176" s="51" t="s">
        <v>230</v>
      </c>
      <c r="G176" s="51" t="s">
        <v>230</v>
      </c>
      <c r="H176" s="51" t="s">
        <v>231</v>
      </c>
      <c r="I176" s="51" t="s">
        <v>274</v>
      </c>
      <c r="J176" s="51" t="s">
        <v>233</v>
      </c>
      <c r="K176" s="51" t="s">
        <v>238</v>
      </c>
      <c r="L176" s="51" t="s">
        <v>220</v>
      </c>
      <c r="M176" s="51" t="s">
        <v>221</v>
      </c>
      <c r="N176" s="52">
        <v>41566</v>
      </c>
      <c r="O176" s="54">
        <v>68.64</v>
      </c>
      <c r="P176" s="54">
        <v>171.58900000000003</v>
      </c>
      <c r="Q176" s="55">
        <v>1.4998397435897439</v>
      </c>
      <c r="R176" s="55">
        <v>0.08</v>
      </c>
      <c r="S176" s="56">
        <f t="shared" si="2"/>
        <v>13.727120000000003</v>
      </c>
      <c r="T176" s="57">
        <v>185.31612000000004</v>
      </c>
      <c r="U176" s="51">
        <v>50</v>
      </c>
      <c r="V176" s="58">
        <v>9265.8060000000023</v>
      </c>
      <c r="W176" s="55">
        <v>0.05</v>
      </c>
      <c r="X176" s="59">
        <v>463.29030000000012</v>
      </c>
      <c r="Y176" s="54">
        <v>8.1300000000000008</v>
      </c>
      <c r="Z176" s="54">
        <v>8810.6457000000009</v>
      </c>
    </row>
    <row r="177" spans="1:26" x14ac:dyDescent="0.3">
      <c r="A177" s="51" t="s">
        <v>708</v>
      </c>
      <c r="B177" s="52">
        <v>41565</v>
      </c>
      <c r="C177" s="53">
        <v>2013</v>
      </c>
      <c r="D177" s="51" t="s">
        <v>709</v>
      </c>
      <c r="E177" s="51" t="s">
        <v>710</v>
      </c>
      <c r="F177" s="51" t="s">
        <v>214</v>
      </c>
      <c r="G177" s="51" t="s">
        <v>215</v>
      </c>
      <c r="H177" s="51" t="s">
        <v>231</v>
      </c>
      <c r="I177" s="51" t="s">
        <v>217</v>
      </c>
      <c r="J177" s="51" t="s">
        <v>233</v>
      </c>
      <c r="K177" s="51" t="s">
        <v>219</v>
      </c>
      <c r="L177" s="51" t="s">
        <v>226</v>
      </c>
      <c r="M177" s="51" t="s">
        <v>221</v>
      </c>
      <c r="N177" s="52">
        <v>41574</v>
      </c>
      <c r="O177" s="54">
        <v>1.1990000000000003</v>
      </c>
      <c r="P177" s="54">
        <v>2.8600000000000003</v>
      </c>
      <c r="Q177" s="55">
        <v>1.3853211009174309</v>
      </c>
      <c r="R177" s="55">
        <v>0.08</v>
      </c>
      <c r="S177" s="56">
        <f t="shared" si="2"/>
        <v>0.22880000000000003</v>
      </c>
      <c r="T177" s="57">
        <v>3.0888000000000004</v>
      </c>
      <c r="U177" s="51">
        <v>38</v>
      </c>
      <c r="V177" s="58">
        <v>117.37440000000002</v>
      </c>
      <c r="W177" s="55">
        <v>0.01</v>
      </c>
      <c r="X177" s="59">
        <v>1.1737440000000003</v>
      </c>
      <c r="Y177" s="54">
        <v>2.4499999999999997</v>
      </c>
      <c r="Z177" s="54">
        <v>118.65065600000003</v>
      </c>
    </row>
    <row r="178" spans="1:26" x14ac:dyDescent="0.3">
      <c r="A178" s="51" t="s">
        <v>711</v>
      </c>
      <c r="B178" s="52">
        <v>41565</v>
      </c>
      <c r="C178" s="53">
        <v>2013</v>
      </c>
      <c r="D178" s="51" t="s">
        <v>712</v>
      </c>
      <c r="E178" s="51" t="s">
        <v>713</v>
      </c>
      <c r="F178" s="51" t="s">
        <v>230</v>
      </c>
      <c r="G178" s="51" t="s">
        <v>230</v>
      </c>
      <c r="H178" s="51" t="s">
        <v>231</v>
      </c>
      <c r="I178" s="51" t="s">
        <v>232</v>
      </c>
      <c r="J178" s="51" t="s">
        <v>233</v>
      </c>
      <c r="K178" s="51" t="s">
        <v>219</v>
      </c>
      <c r="L178" s="51" t="s">
        <v>220</v>
      </c>
      <c r="M178" s="51" t="s">
        <v>234</v>
      </c>
      <c r="N178" s="52">
        <v>41572</v>
      </c>
      <c r="O178" s="54">
        <v>1.7490000000000003</v>
      </c>
      <c r="P178" s="54">
        <v>2.871</v>
      </c>
      <c r="Q178" s="55">
        <v>0.64150943396226379</v>
      </c>
      <c r="R178" s="55">
        <v>0.08</v>
      </c>
      <c r="S178" s="56">
        <f t="shared" si="2"/>
        <v>0.22968</v>
      </c>
      <c r="T178" s="57">
        <v>3.1006800000000001</v>
      </c>
      <c r="U178" s="51">
        <v>3</v>
      </c>
      <c r="V178" s="58">
        <v>9.3020399999999999</v>
      </c>
      <c r="W178" s="55">
        <v>6.9999999999999993E-2</v>
      </c>
      <c r="X178" s="59">
        <v>0.65114279999999991</v>
      </c>
      <c r="Y178" s="54">
        <v>0.55000000000000004</v>
      </c>
      <c r="Z178" s="54">
        <v>9.2008972</v>
      </c>
    </row>
    <row r="179" spans="1:26" x14ac:dyDescent="0.3">
      <c r="A179" s="51" t="s">
        <v>714</v>
      </c>
      <c r="B179" s="52">
        <v>41565</v>
      </c>
      <c r="C179" s="53">
        <v>2013</v>
      </c>
      <c r="D179" s="51" t="s">
        <v>715</v>
      </c>
      <c r="E179" s="51" t="s">
        <v>716</v>
      </c>
      <c r="F179" s="51" t="s">
        <v>230</v>
      </c>
      <c r="G179" s="51" t="s">
        <v>230</v>
      </c>
      <c r="H179" s="51" t="s">
        <v>231</v>
      </c>
      <c r="I179" s="51" t="s">
        <v>258</v>
      </c>
      <c r="J179" s="51" t="s">
        <v>250</v>
      </c>
      <c r="K179" s="51" t="s">
        <v>219</v>
      </c>
      <c r="L179" s="51" t="s">
        <v>220</v>
      </c>
      <c r="M179" s="51" t="s">
        <v>221</v>
      </c>
      <c r="N179" s="52">
        <v>41573</v>
      </c>
      <c r="O179" s="54">
        <v>4.0150000000000006</v>
      </c>
      <c r="P179" s="54">
        <v>6.5780000000000012</v>
      </c>
      <c r="Q179" s="55">
        <v>0.63835616438356169</v>
      </c>
      <c r="R179" s="55">
        <v>0.08</v>
      </c>
      <c r="S179" s="56">
        <f t="shared" si="2"/>
        <v>0.52624000000000015</v>
      </c>
      <c r="T179" s="57">
        <v>7.1042400000000017</v>
      </c>
      <c r="U179" s="51">
        <v>23</v>
      </c>
      <c r="V179" s="58">
        <v>163.39752000000004</v>
      </c>
      <c r="W179" s="55">
        <v>0.03</v>
      </c>
      <c r="X179" s="59">
        <v>4.9019256000000011</v>
      </c>
      <c r="Y179" s="54">
        <v>1.54</v>
      </c>
      <c r="Z179" s="54">
        <v>160.03559440000004</v>
      </c>
    </row>
    <row r="180" spans="1:26" x14ac:dyDescent="0.3">
      <c r="A180" s="51" t="s">
        <v>717</v>
      </c>
      <c r="B180" s="52">
        <v>41566</v>
      </c>
      <c r="C180" s="53">
        <v>2013</v>
      </c>
      <c r="D180" s="51" t="s">
        <v>718</v>
      </c>
      <c r="E180" s="51" t="s">
        <v>719</v>
      </c>
      <c r="F180" s="51" t="s">
        <v>230</v>
      </c>
      <c r="G180" s="51" t="s">
        <v>230</v>
      </c>
      <c r="H180" s="51" t="s">
        <v>244</v>
      </c>
      <c r="I180" s="51" t="s">
        <v>258</v>
      </c>
      <c r="J180" s="51" t="s">
        <v>266</v>
      </c>
      <c r="K180" s="51" t="s">
        <v>219</v>
      </c>
      <c r="L180" s="51" t="s">
        <v>220</v>
      </c>
      <c r="M180" s="51" t="s">
        <v>221</v>
      </c>
      <c r="N180" s="52">
        <v>41575</v>
      </c>
      <c r="O180" s="54">
        <v>4.0150000000000006</v>
      </c>
      <c r="P180" s="54">
        <v>6.5780000000000012</v>
      </c>
      <c r="Q180" s="55">
        <v>0.63835616438356169</v>
      </c>
      <c r="R180" s="55">
        <v>0.08</v>
      </c>
      <c r="S180" s="56">
        <f t="shared" si="2"/>
        <v>0.52624000000000015</v>
      </c>
      <c r="T180" s="57">
        <v>7.1042400000000017</v>
      </c>
      <c r="U180" s="51">
        <v>42</v>
      </c>
      <c r="V180" s="58">
        <v>298.37808000000007</v>
      </c>
      <c r="W180" s="55">
        <v>0.01</v>
      </c>
      <c r="X180" s="59">
        <v>2.9837808000000008</v>
      </c>
      <c r="Y180" s="54">
        <v>1.54</v>
      </c>
      <c r="Z180" s="54">
        <v>296.93429920000011</v>
      </c>
    </row>
    <row r="181" spans="1:26" x14ac:dyDescent="0.3">
      <c r="A181" s="51" t="s">
        <v>720</v>
      </c>
      <c r="B181" s="52">
        <v>41566</v>
      </c>
      <c r="C181" s="53">
        <v>2013</v>
      </c>
      <c r="D181" s="51" t="s">
        <v>704</v>
      </c>
      <c r="E181" s="51" t="s">
        <v>705</v>
      </c>
      <c r="F181" s="51" t="s">
        <v>230</v>
      </c>
      <c r="G181" s="51" t="s">
        <v>230</v>
      </c>
      <c r="H181" s="51" t="s">
        <v>265</v>
      </c>
      <c r="I181" s="51" t="s">
        <v>312</v>
      </c>
      <c r="J181" s="51" t="s">
        <v>266</v>
      </c>
      <c r="K181" s="51" t="s">
        <v>219</v>
      </c>
      <c r="L181" s="51" t="s">
        <v>220</v>
      </c>
      <c r="M181" s="51" t="s">
        <v>221</v>
      </c>
      <c r="N181" s="52">
        <v>41575</v>
      </c>
      <c r="O181" s="54">
        <v>1.298</v>
      </c>
      <c r="P181" s="54">
        <v>2.0680000000000001</v>
      </c>
      <c r="Q181" s="55">
        <v>0.59322033898305082</v>
      </c>
      <c r="R181" s="55">
        <v>0.08</v>
      </c>
      <c r="S181" s="56">
        <f t="shared" si="2"/>
        <v>0.16544</v>
      </c>
      <c r="T181" s="57">
        <v>2.2334400000000003</v>
      </c>
      <c r="U181" s="51">
        <v>35</v>
      </c>
      <c r="V181" s="58">
        <v>78.170400000000015</v>
      </c>
      <c r="W181" s="55">
        <v>0.08</v>
      </c>
      <c r="X181" s="59">
        <v>6.2536320000000014</v>
      </c>
      <c r="Y181" s="54">
        <v>1.54</v>
      </c>
      <c r="Z181" s="54">
        <v>73.456768000000025</v>
      </c>
    </row>
    <row r="182" spans="1:26" x14ac:dyDescent="0.3">
      <c r="A182" s="51" t="s">
        <v>721</v>
      </c>
      <c r="B182" s="52">
        <v>41569</v>
      </c>
      <c r="C182" s="53">
        <v>2013</v>
      </c>
      <c r="D182" s="51" t="s">
        <v>722</v>
      </c>
      <c r="E182" s="51" t="s">
        <v>723</v>
      </c>
      <c r="F182" s="51" t="s">
        <v>230</v>
      </c>
      <c r="G182" s="51" t="s">
        <v>230</v>
      </c>
      <c r="H182" s="51" t="s">
        <v>265</v>
      </c>
      <c r="I182" s="51" t="s">
        <v>331</v>
      </c>
      <c r="J182" s="51" t="s">
        <v>218</v>
      </c>
      <c r="K182" s="51" t="s">
        <v>219</v>
      </c>
      <c r="L182" s="51" t="s">
        <v>220</v>
      </c>
      <c r="M182" s="51" t="s">
        <v>221</v>
      </c>
      <c r="N182" s="52">
        <v>41579</v>
      </c>
      <c r="O182" s="54">
        <v>4.9830000000000005</v>
      </c>
      <c r="P182" s="54">
        <v>8.0300000000000011</v>
      </c>
      <c r="Q182" s="55">
        <v>0.61147902869757176</v>
      </c>
      <c r="R182" s="55">
        <v>0.08</v>
      </c>
      <c r="S182" s="56">
        <f t="shared" si="2"/>
        <v>0.64240000000000008</v>
      </c>
      <c r="T182" s="57">
        <v>8.6724000000000014</v>
      </c>
      <c r="U182" s="51">
        <v>33</v>
      </c>
      <c r="V182" s="58">
        <v>286.18920000000003</v>
      </c>
      <c r="W182" s="55">
        <v>0.04</v>
      </c>
      <c r="X182" s="59">
        <v>11.447568000000002</v>
      </c>
      <c r="Y182" s="54">
        <v>7.77</v>
      </c>
      <c r="Z182" s="54">
        <v>282.51163200000002</v>
      </c>
    </row>
    <row r="183" spans="1:26" x14ac:dyDescent="0.3">
      <c r="A183" s="51" t="s">
        <v>724</v>
      </c>
      <c r="B183" s="52">
        <v>41570</v>
      </c>
      <c r="C183" s="53">
        <v>2013</v>
      </c>
      <c r="D183" s="51" t="s">
        <v>725</v>
      </c>
      <c r="E183" s="51" t="s">
        <v>726</v>
      </c>
      <c r="F183" s="51" t="s">
        <v>230</v>
      </c>
      <c r="G183" s="51" t="s">
        <v>230</v>
      </c>
      <c r="H183" s="51" t="s">
        <v>265</v>
      </c>
      <c r="I183" s="51" t="s">
        <v>232</v>
      </c>
      <c r="J183" s="51" t="s">
        <v>218</v>
      </c>
      <c r="K183" s="51" t="s">
        <v>219</v>
      </c>
      <c r="L183" s="51" t="s">
        <v>220</v>
      </c>
      <c r="M183" s="51" t="s">
        <v>221</v>
      </c>
      <c r="N183" s="52">
        <v>41579</v>
      </c>
      <c r="O183" s="54">
        <v>12.144</v>
      </c>
      <c r="P183" s="54">
        <v>18.678000000000001</v>
      </c>
      <c r="Q183" s="55">
        <v>0.53804347826086962</v>
      </c>
      <c r="R183" s="55">
        <v>0.08</v>
      </c>
      <c r="S183" s="56">
        <f t="shared" si="2"/>
        <v>1.49424</v>
      </c>
      <c r="T183" s="57">
        <v>20.172240000000002</v>
      </c>
      <c r="U183" s="51">
        <v>29</v>
      </c>
      <c r="V183" s="58">
        <v>584.99496000000011</v>
      </c>
      <c r="W183" s="55">
        <v>0.11</v>
      </c>
      <c r="X183" s="59">
        <v>64.34944560000001</v>
      </c>
      <c r="Y183" s="54">
        <v>12.440000000000001</v>
      </c>
      <c r="Z183" s="54">
        <v>533.08551440000019</v>
      </c>
    </row>
    <row r="184" spans="1:26" x14ac:dyDescent="0.3">
      <c r="A184" s="51" t="s">
        <v>727</v>
      </c>
      <c r="B184" s="52">
        <v>41571</v>
      </c>
      <c r="C184" s="53">
        <v>2013</v>
      </c>
      <c r="D184" s="51" t="s">
        <v>728</v>
      </c>
      <c r="E184" s="51" t="s">
        <v>729</v>
      </c>
      <c r="F184" s="51" t="s">
        <v>230</v>
      </c>
      <c r="G184" s="51" t="s">
        <v>230</v>
      </c>
      <c r="H184" s="51" t="s">
        <v>244</v>
      </c>
      <c r="I184" s="51" t="s">
        <v>331</v>
      </c>
      <c r="J184" s="51" t="s">
        <v>266</v>
      </c>
      <c r="K184" s="51" t="s">
        <v>219</v>
      </c>
      <c r="L184" s="51" t="s">
        <v>220</v>
      </c>
      <c r="M184" s="51" t="s">
        <v>221</v>
      </c>
      <c r="N184" s="52">
        <v>41580</v>
      </c>
      <c r="O184" s="54">
        <v>3.74</v>
      </c>
      <c r="P184" s="54">
        <v>5.9400000000000013</v>
      </c>
      <c r="Q184" s="55">
        <v>0.5882352941176473</v>
      </c>
      <c r="R184" s="55">
        <v>0.08</v>
      </c>
      <c r="S184" s="56">
        <f t="shared" si="2"/>
        <v>0.47520000000000012</v>
      </c>
      <c r="T184" s="57">
        <v>6.4152000000000022</v>
      </c>
      <c r="U184" s="51">
        <v>49</v>
      </c>
      <c r="V184" s="58">
        <v>314.34480000000013</v>
      </c>
      <c r="W184" s="55">
        <v>0.04</v>
      </c>
      <c r="X184" s="59">
        <v>12.573792000000006</v>
      </c>
      <c r="Y184" s="54">
        <v>7.83</v>
      </c>
      <c r="Z184" s="54">
        <v>309.60100800000009</v>
      </c>
    </row>
    <row r="185" spans="1:26" x14ac:dyDescent="0.3">
      <c r="A185" s="51" t="s">
        <v>730</v>
      </c>
      <c r="B185" s="52">
        <v>41573</v>
      </c>
      <c r="C185" s="53">
        <v>2013</v>
      </c>
      <c r="D185" s="51" t="s">
        <v>731</v>
      </c>
      <c r="E185" s="51" t="s">
        <v>732</v>
      </c>
      <c r="F185" s="51" t="s">
        <v>214</v>
      </c>
      <c r="G185" s="51" t="s">
        <v>215</v>
      </c>
      <c r="H185" s="51" t="s">
        <v>231</v>
      </c>
      <c r="I185" s="51" t="s">
        <v>225</v>
      </c>
      <c r="J185" s="51" t="s">
        <v>218</v>
      </c>
      <c r="K185" s="51" t="s">
        <v>238</v>
      </c>
      <c r="L185" s="51" t="s">
        <v>292</v>
      </c>
      <c r="M185" s="51" t="s">
        <v>221</v>
      </c>
      <c r="N185" s="52">
        <v>41581</v>
      </c>
      <c r="O185" s="54">
        <v>2.0570000000000004</v>
      </c>
      <c r="P185" s="54">
        <v>8.9320000000000004</v>
      </c>
      <c r="Q185" s="55">
        <v>3.3422459893048124</v>
      </c>
      <c r="R185" s="55">
        <v>0.08</v>
      </c>
      <c r="S185" s="56">
        <f t="shared" si="2"/>
        <v>0.71456000000000008</v>
      </c>
      <c r="T185" s="57">
        <v>9.6465600000000009</v>
      </c>
      <c r="U185" s="51">
        <v>39</v>
      </c>
      <c r="V185" s="58">
        <v>376.21584000000001</v>
      </c>
      <c r="W185" s="55">
        <v>0.01</v>
      </c>
      <c r="X185" s="59">
        <v>3.7621584000000001</v>
      </c>
      <c r="Y185" s="54">
        <v>2.88</v>
      </c>
      <c r="Z185" s="54">
        <v>375.33368160000003</v>
      </c>
    </row>
    <row r="186" spans="1:26" x14ac:dyDescent="0.3">
      <c r="A186" s="51" t="s">
        <v>733</v>
      </c>
      <c r="B186" s="52">
        <v>41573</v>
      </c>
      <c r="C186" s="53">
        <v>2013</v>
      </c>
      <c r="D186" s="51" t="s">
        <v>276</v>
      </c>
      <c r="E186" s="51" t="s">
        <v>277</v>
      </c>
      <c r="F186" s="51" t="s">
        <v>214</v>
      </c>
      <c r="G186" s="51" t="s">
        <v>215</v>
      </c>
      <c r="H186" s="51" t="s">
        <v>231</v>
      </c>
      <c r="I186" s="51" t="s">
        <v>225</v>
      </c>
      <c r="J186" s="51" t="s">
        <v>218</v>
      </c>
      <c r="K186" s="51" t="s">
        <v>219</v>
      </c>
      <c r="L186" s="51" t="s">
        <v>292</v>
      </c>
      <c r="M186" s="51" t="s">
        <v>234</v>
      </c>
      <c r="N186" s="52">
        <v>41581</v>
      </c>
      <c r="O186" s="54">
        <v>18.480000000000004</v>
      </c>
      <c r="P186" s="54">
        <v>45.067</v>
      </c>
      <c r="Q186" s="55">
        <v>1.4386904761904757</v>
      </c>
      <c r="R186" s="55">
        <v>0.08</v>
      </c>
      <c r="S186" s="56">
        <f t="shared" si="2"/>
        <v>3.6053600000000001</v>
      </c>
      <c r="T186" s="57">
        <v>48.672360000000005</v>
      </c>
      <c r="U186" s="51">
        <v>13</v>
      </c>
      <c r="V186" s="58">
        <v>632.74068000000011</v>
      </c>
      <c r="W186" s="55">
        <v>0.04</v>
      </c>
      <c r="X186" s="59">
        <v>25.309627200000005</v>
      </c>
      <c r="Y186" s="54">
        <v>9.0400000000000009</v>
      </c>
      <c r="Z186" s="54">
        <v>616.47105280000005</v>
      </c>
    </row>
    <row r="187" spans="1:26" x14ac:dyDescent="0.3">
      <c r="A187" s="51" t="s">
        <v>734</v>
      </c>
      <c r="B187" s="52">
        <v>41574</v>
      </c>
      <c r="C187" s="53">
        <v>2013</v>
      </c>
      <c r="D187" s="51" t="s">
        <v>735</v>
      </c>
      <c r="E187" s="51" t="s">
        <v>736</v>
      </c>
      <c r="F187" s="51" t="s">
        <v>230</v>
      </c>
      <c r="G187" s="51" t="s">
        <v>230</v>
      </c>
      <c r="H187" s="51" t="s">
        <v>216</v>
      </c>
      <c r="I187" s="51" t="s">
        <v>281</v>
      </c>
      <c r="J187" s="51" t="s">
        <v>233</v>
      </c>
      <c r="K187" s="51" t="s">
        <v>219</v>
      </c>
      <c r="L187" s="51" t="s">
        <v>220</v>
      </c>
      <c r="M187" s="51" t="s">
        <v>221</v>
      </c>
      <c r="N187" s="52">
        <v>41582</v>
      </c>
      <c r="O187" s="54">
        <v>2.1339999999999999</v>
      </c>
      <c r="P187" s="54">
        <v>3.3880000000000003</v>
      </c>
      <c r="Q187" s="55">
        <v>0.58762886597938169</v>
      </c>
      <c r="R187" s="55">
        <v>0.08</v>
      </c>
      <c r="S187" s="56">
        <f t="shared" si="2"/>
        <v>0.27104000000000006</v>
      </c>
      <c r="T187" s="57">
        <v>3.6590400000000005</v>
      </c>
      <c r="U187" s="51">
        <v>43</v>
      </c>
      <c r="V187" s="58">
        <v>157.33872000000002</v>
      </c>
      <c r="W187" s="55">
        <v>0.05</v>
      </c>
      <c r="X187" s="59">
        <v>7.8669360000000017</v>
      </c>
      <c r="Y187" s="54">
        <v>1.04</v>
      </c>
      <c r="Z187" s="54">
        <v>150.51178400000001</v>
      </c>
    </row>
    <row r="188" spans="1:26" x14ac:dyDescent="0.3">
      <c r="A188" s="51" t="s">
        <v>737</v>
      </c>
      <c r="B188" s="52">
        <v>41577</v>
      </c>
      <c r="C188" s="53">
        <v>2013</v>
      </c>
      <c r="D188" s="51" t="s">
        <v>738</v>
      </c>
      <c r="E188" s="51" t="s">
        <v>739</v>
      </c>
      <c r="F188" s="51" t="s">
        <v>230</v>
      </c>
      <c r="G188" s="51" t="s">
        <v>230</v>
      </c>
      <c r="H188" s="51" t="s">
        <v>244</v>
      </c>
      <c r="I188" s="51" t="s">
        <v>331</v>
      </c>
      <c r="J188" s="51" t="s">
        <v>233</v>
      </c>
      <c r="K188" s="51" t="s">
        <v>238</v>
      </c>
      <c r="L188" s="51" t="s">
        <v>292</v>
      </c>
      <c r="M188" s="51" t="s">
        <v>221</v>
      </c>
      <c r="N188" s="52">
        <v>41585</v>
      </c>
      <c r="O188" s="54">
        <v>2.0570000000000004</v>
      </c>
      <c r="P188" s="54">
        <v>8.9320000000000004</v>
      </c>
      <c r="Q188" s="55">
        <v>3.3422459893048124</v>
      </c>
      <c r="R188" s="55">
        <v>0.08</v>
      </c>
      <c r="S188" s="56">
        <f t="shared" si="2"/>
        <v>0.71456000000000008</v>
      </c>
      <c r="T188" s="57">
        <v>9.6465600000000009</v>
      </c>
      <c r="U188" s="51">
        <v>18</v>
      </c>
      <c r="V188" s="58">
        <v>173.63808</v>
      </c>
      <c r="W188" s="55">
        <v>0.04</v>
      </c>
      <c r="X188" s="59">
        <v>6.9455232000000002</v>
      </c>
      <c r="Y188" s="54">
        <v>2.88</v>
      </c>
      <c r="Z188" s="54">
        <v>169.5725568</v>
      </c>
    </row>
    <row r="189" spans="1:26" x14ac:dyDescent="0.3">
      <c r="A189" s="51" t="s">
        <v>740</v>
      </c>
      <c r="B189" s="52">
        <v>41578</v>
      </c>
      <c r="C189" s="53">
        <v>2013</v>
      </c>
      <c r="D189" s="51" t="s">
        <v>495</v>
      </c>
      <c r="E189" s="51" t="s">
        <v>496</v>
      </c>
      <c r="F189" s="51" t="s">
        <v>214</v>
      </c>
      <c r="G189" s="51" t="s">
        <v>215</v>
      </c>
      <c r="H189" s="51" t="s">
        <v>216</v>
      </c>
      <c r="I189" s="51" t="s">
        <v>217</v>
      </c>
      <c r="J189" s="51" t="s">
        <v>250</v>
      </c>
      <c r="K189" s="51" t="s">
        <v>219</v>
      </c>
      <c r="L189" s="51" t="s">
        <v>220</v>
      </c>
      <c r="M189" s="51" t="s">
        <v>221</v>
      </c>
      <c r="N189" s="52">
        <v>41586</v>
      </c>
      <c r="O189" s="54">
        <v>4.9830000000000005</v>
      </c>
      <c r="P189" s="54">
        <v>8.0300000000000011</v>
      </c>
      <c r="Q189" s="55">
        <v>0.61147902869757176</v>
      </c>
      <c r="R189" s="55">
        <v>0.08</v>
      </c>
      <c r="S189" s="56">
        <f t="shared" si="2"/>
        <v>0.64240000000000008</v>
      </c>
      <c r="T189" s="57">
        <v>8.6724000000000014</v>
      </c>
      <c r="U189" s="51">
        <v>47</v>
      </c>
      <c r="V189" s="58">
        <v>407.60280000000006</v>
      </c>
      <c r="W189" s="55">
        <v>0.05</v>
      </c>
      <c r="X189" s="59">
        <v>20.380140000000004</v>
      </c>
      <c r="Y189" s="54">
        <v>7.77</v>
      </c>
      <c r="Z189" s="54">
        <v>394.99266000000006</v>
      </c>
    </row>
    <row r="190" spans="1:26" x14ac:dyDescent="0.3">
      <c r="A190" s="51" t="s">
        <v>741</v>
      </c>
      <c r="B190" s="52">
        <v>41579</v>
      </c>
      <c r="C190" s="53">
        <v>2013</v>
      </c>
      <c r="D190" s="51" t="s">
        <v>742</v>
      </c>
      <c r="E190" s="51" t="s">
        <v>743</v>
      </c>
      <c r="F190" s="51" t="s">
        <v>230</v>
      </c>
      <c r="G190" s="51" t="s">
        <v>230</v>
      </c>
      <c r="H190" s="51" t="s">
        <v>231</v>
      </c>
      <c r="I190" s="51" t="s">
        <v>342</v>
      </c>
      <c r="J190" s="51" t="s">
        <v>233</v>
      </c>
      <c r="K190" s="51" t="s">
        <v>219</v>
      </c>
      <c r="L190" s="51" t="s">
        <v>292</v>
      </c>
      <c r="M190" s="51" t="s">
        <v>221</v>
      </c>
      <c r="N190" s="52">
        <v>41586</v>
      </c>
      <c r="O190" s="54">
        <v>5.7090000000000005</v>
      </c>
      <c r="P190" s="54">
        <v>14.278000000000002</v>
      </c>
      <c r="Q190" s="55">
        <v>1.5009633911368019</v>
      </c>
      <c r="R190" s="55">
        <v>0.08</v>
      </c>
      <c r="S190" s="56">
        <f t="shared" si="2"/>
        <v>1.1422400000000001</v>
      </c>
      <c r="T190" s="57">
        <v>15.420240000000003</v>
      </c>
      <c r="U190" s="51">
        <v>42</v>
      </c>
      <c r="V190" s="58">
        <v>647.65008000000012</v>
      </c>
      <c r="W190" s="55">
        <v>6.0000000000000005E-2</v>
      </c>
      <c r="X190" s="59">
        <v>38.859004800000008</v>
      </c>
      <c r="Y190" s="54">
        <v>3.19</v>
      </c>
      <c r="Z190" s="54">
        <v>611.98107520000019</v>
      </c>
    </row>
    <row r="191" spans="1:26" x14ac:dyDescent="0.3">
      <c r="A191" s="51" t="s">
        <v>744</v>
      </c>
      <c r="B191" s="52">
        <v>41581</v>
      </c>
      <c r="C191" s="53">
        <v>2013</v>
      </c>
      <c r="D191" s="51" t="s">
        <v>745</v>
      </c>
      <c r="E191" s="51" t="s">
        <v>746</v>
      </c>
      <c r="F191" s="51" t="s">
        <v>230</v>
      </c>
      <c r="G191" s="51" t="s">
        <v>230</v>
      </c>
      <c r="H191" s="51" t="s">
        <v>231</v>
      </c>
      <c r="I191" s="51" t="s">
        <v>270</v>
      </c>
      <c r="J191" s="51" t="s">
        <v>266</v>
      </c>
      <c r="K191" s="51" t="s">
        <v>219</v>
      </c>
      <c r="L191" s="51" t="s">
        <v>220</v>
      </c>
      <c r="M191" s="51" t="s">
        <v>221</v>
      </c>
      <c r="N191" s="52">
        <v>41590</v>
      </c>
      <c r="O191" s="54">
        <v>2.5190000000000001</v>
      </c>
      <c r="P191" s="54">
        <v>4.0590000000000002</v>
      </c>
      <c r="Q191" s="55">
        <v>0.611353711790393</v>
      </c>
      <c r="R191" s="55">
        <v>0.08</v>
      </c>
      <c r="S191" s="56">
        <f t="shared" si="2"/>
        <v>0.32472000000000001</v>
      </c>
      <c r="T191" s="57">
        <v>4.3837200000000003</v>
      </c>
      <c r="U191" s="51">
        <v>44</v>
      </c>
      <c r="V191" s="58">
        <v>192.88368000000003</v>
      </c>
      <c r="W191" s="55">
        <v>0.05</v>
      </c>
      <c r="X191" s="59">
        <v>9.6441840000000028</v>
      </c>
      <c r="Y191" s="54">
        <v>0.55000000000000004</v>
      </c>
      <c r="Z191" s="54">
        <v>183.78949600000004</v>
      </c>
    </row>
    <row r="192" spans="1:26" x14ac:dyDescent="0.3">
      <c r="A192" s="51" t="s">
        <v>747</v>
      </c>
      <c r="B192" s="52">
        <v>41581</v>
      </c>
      <c r="C192" s="53">
        <v>2013</v>
      </c>
      <c r="D192" s="51" t="s">
        <v>748</v>
      </c>
      <c r="E192" s="51" t="s">
        <v>749</v>
      </c>
      <c r="F192" s="51" t="s">
        <v>230</v>
      </c>
      <c r="G192" s="51" t="s">
        <v>230</v>
      </c>
      <c r="H192" s="51" t="s">
        <v>231</v>
      </c>
      <c r="I192" s="51" t="s">
        <v>258</v>
      </c>
      <c r="J192" s="51" t="s">
        <v>233</v>
      </c>
      <c r="K192" s="51" t="s">
        <v>219</v>
      </c>
      <c r="L192" s="51" t="s">
        <v>226</v>
      </c>
      <c r="M192" s="51" t="s">
        <v>221</v>
      </c>
      <c r="N192" s="52">
        <v>41589</v>
      </c>
      <c r="O192" s="54">
        <v>5.742</v>
      </c>
      <c r="P192" s="54">
        <v>10.835000000000001</v>
      </c>
      <c r="Q192" s="55">
        <v>0.88697318007662851</v>
      </c>
      <c r="R192" s="55">
        <v>0.08</v>
      </c>
      <c r="S192" s="56">
        <f t="shared" si="2"/>
        <v>0.86680000000000013</v>
      </c>
      <c r="T192" s="57">
        <v>11.701800000000002</v>
      </c>
      <c r="U192" s="51">
        <v>29</v>
      </c>
      <c r="V192" s="58">
        <v>339.35220000000004</v>
      </c>
      <c r="W192" s="55">
        <v>0.11</v>
      </c>
      <c r="X192" s="59">
        <v>37.328742000000005</v>
      </c>
      <c r="Y192" s="54">
        <v>4.87</v>
      </c>
      <c r="Z192" s="54">
        <v>306.89345800000001</v>
      </c>
    </row>
    <row r="193" spans="1:26" x14ac:dyDescent="0.3">
      <c r="A193" s="51" t="s">
        <v>750</v>
      </c>
      <c r="B193" s="52">
        <v>41583</v>
      </c>
      <c r="C193" s="53">
        <v>2013</v>
      </c>
      <c r="D193" s="51" t="s">
        <v>751</v>
      </c>
      <c r="E193" s="51" t="s">
        <v>752</v>
      </c>
      <c r="F193" s="51" t="s">
        <v>230</v>
      </c>
      <c r="G193" s="51" t="s">
        <v>230</v>
      </c>
      <c r="H193" s="51" t="s">
        <v>265</v>
      </c>
      <c r="I193" s="51" t="s">
        <v>270</v>
      </c>
      <c r="J193" s="51" t="s">
        <v>250</v>
      </c>
      <c r="K193" s="51" t="s">
        <v>219</v>
      </c>
      <c r="L193" s="51" t="s">
        <v>226</v>
      </c>
      <c r="M193" s="51" t="s">
        <v>234</v>
      </c>
      <c r="N193" s="52">
        <v>41591</v>
      </c>
      <c r="O193" s="54">
        <v>4.125</v>
      </c>
      <c r="P193" s="54">
        <v>7.7880000000000011</v>
      </c>
      <c r="Q193" s="55">
        <v>0.88800000000000023</v>
      </c>
      <c r="R193" s="55">
        <v>0.08</v>
      </c>
      <c r="S193" s="56">
        <f t="shared" si="2"/>
        <v>0.62304000000000015</v>
      </c>
      <c r="T193" s="57">
        <v>8.4110400000000016</v>
      </c>
      <c r="U193" s="51">
        <v>31</v>
      </c>
      <c r="V193" s="58">
        <v>260.74224000000004</v>
      </c>
      <c r="W193" s="55">
        <v>0.08</v>
      </c>
      <c r="X193" s="59">
        <v>20.859379200000003</v>
      </c>
      <c r="Y193" s="54">
        <v>2.4</v>
      </c>
      <c r="Z193" s="54">
        <v>242.28286080000004</v>
      </c>
    </row>
    <row r="194" spans="1:26" x14ac:dyDescent="0.3">
      <c r="A194" s="51" t="s">
        <v>753</v>
      </c>
      <c r="B194" s="52">
        <v>41585</v>
      </c>
      <c r="C194" s="53">
        <v>2013</v>
      </c>
      <c r="D194" s="51" t="s">
        <v>754</v>
      </c>
      <c r="E194" s="51" t="s">
        <v>755</v>
      </c>
      <c r="F194" s="51" t="s">
        <v>214</v>
      </c>
      <c r="G194" s="51" t="s">
        <v>215</v>
      </c>
      <c r="H194" s="51" t="s">
        <v>265</v>
      </c>
      <c r="I194" s="51" t="s">
        <v>225</v>
      </c>
      <c r="J194" s="51" t="s">
        <v>254</v>
      </c>
      <c r="K194" s="51" t="s">
        <v>219</v>
      </c>
      <c r="L194" s="51" t="s">
        <v>226</v>
      </c>
      <c r="M194" s="51" t="s">
        <v>221</v>
      </c>
      <c r="N194" s="52">
        <v>41592</v>
      </c>
      <c r="O194" s="54">
        <v>3.6520000000000001</v>
      </c>
      <c r="P194" s="54">
        <v>5.6980000000000004</v>
      </c>
      <c r="Q194" s="55">
        <v>0.56024096385542177</v>
      </c>
      <c r="R194" s="55">
        <v>0.08</v>
      </c>
      <c r="S194" s="56">
        <f t="shared" ref="S194:S257" si="3">R194*P194</f>
        <v>0.45584000000000002</v>
      </c>
      <c r="T194" s="57">
        <v>6.1538400000000006</v>
      </c>
      <c r="U194" s="51">
        <v>10</v>
      </c>
      <c r="V194" s="58">
        <v>61.53840000000001</v>
      </c>
      <c r="W194" s="55">
        <v>6.9999999999999993E-2</v>
      </c>
      <c r="X194" s="59">
        <v>4.3076880000000006</v>
      </c>
      <c r="Y194" s="54">
        <v>2.09</v>
      </c>
      <c r="Z194" s="54">
        <v>59.320712000000015</v>
      </c>
    </row>
    <row r="195" spans="1:26" x14ac:dyDescent="0.3">
      <c r="A195" s="51" t="s">
        <v>756</v>
      </c>
      <c r="B195" s="52">
        <v>41588</v>
      </c>
      <c r="C195" s="53">
        <v>2013</v>
      </c>
      <c r="D195" s="51" t="s">
        <v>757</v>
      </c>
      <c r="E195" s="51" t="s">
        <v>758</v>
      </c>
      <c r="F195" s="51" t="s">
        <v>214</v>
      </c>
      <c r="G195" s="51" t="s">
        <v>215</v>
      </c>
      <c r="H195" s="51" t="s">
        <v>231</v>
      </c>
      <c r="I195" s="51" t="s">
        <v>217</v>
      </c>
      <c r="J195" s="51" t="s">
        <v>250</v>
      </c>
      <c r="K195" s="51" t="s">
        <v>219</v>
      </c>
      <c r="L195" s="51" t="s">
        <v>220</v>
      </c>
      <c r="M195" s="51" t="s">
        <v>221</v>
      </c>
      <c r="N195" s="52">
        <v>41597</v>
      </c>
      <c r="O195" s="54">
        <v>3.7070000000000003</v>
      </c>
      <c r="P195" s="54">
        <v>6.0830000000000011</v>
      </c>
      <c r="Q195" s="55">
        <v>0.64094955489614258</v>
      </c>
      <c r="R195" s="55">
        <v>0.08</v>
      </c>
      <c r="S195" s="56">
        <f t="shared" si="3"/>
        <v>0.48664000000000007</v>
      </c>
      <c r="T195" s="57">
        <v>6.5696400000000015</v>
      </c>
      <c r="U195" s="51">
        <v>19</v>
      </c>
      <c r="V195" s="58">
        <v>124.82316000000003</v>
      </c>
      <c r="W195" s="55">
        <v>0.03</v>
      </c>
      <c r="X195" s="59">
        <v>3.7446948000000009</v>
      </c>
      <c r="Y195" s="54">
        <v>7.03</v>
      </c>
      <c r="Z195" s="54">
        <v>128.10846520000001</v>
      </c>
    </row>
    <row r="196" spans="1:26" x14ac:dyDescent="0.3">
      <c r="A196" s="51" t="s">
        <v>759</v>
      </c>
      <c r="B196" s="52">
        <v>41591</v>
      </c>
      <c r="C196" s="53">
        <v>2013</v>
      </c>
      <c r="D196" s="51" t="s">
        <v>646</v>
      </c>
      <c r="E196" s="51" t="s">
        <v>647</v>
      </c>
      <c r="F196" s="51" t="s">
        <v>230</v>
      </c>
      <c r="G196" s="51" t="s">
        <v>230</v>
      </c>
      <c r="H196" s="51" t="s">
        <v>244</v>
      </c>
      <c r="I196" s="51" t="s">
        <v>258</v>
      </c>
      <c r="J196" s="51" t="s">
        <v>266</v>
      </c>
      <c r="K196" s="51" t="s">
        <v>219</v>
      </c>
      <c r="L196" s="51" t="s">
        <v>220</v>
      </c>
      <c r="M196" s="51" t="s">
        <v>221</v>
      </c>
      <c r="N196" s="52">
        <v>41600</v>
      </c>
      <c r="O196" s="54">
        <v>13.629000000000001</v>
      </c>
      <c r="P196" s="54">
        <v>21.978000000000002</v>
      </c>
      <c r="Q196" s="55">
        <v>0.61259079903147695</v>
      </c>
      <c r="R196" s="55">
        <v>0.08</v>
      </c>
      <c r="S196" s="56">
        <f t="shared" si="3"/>
        <v>1.7582400000000002</v>
      </c>
      <c r="T196" s="57">
        <v>23.736240000000002</v>
      </c>
      <c r="U196" s="51">
        <v>49</v>
      </c>
      <c r="V196" s="58">
        <v>1163.0757600000002</v>
      </c>
      <c r="W196" s="55">
        <v>0.05</v>
      </c>
      <c r="X196" s="59">
        <v>58.153788000000013</v>
      </c>
      <c r="Y196" s="54">
        <v>5.8199999999999994</v>
      </c>
      <c r="Z196" s="54">
        <v>1110.741972</v>
      </c>
    </row>
    <row r="197" spans="1:26" x14ac:dyDescent="0.3">
      <c r="A197" s="51" t="s">
        <v>760</v>
      </c>
      <c r="B197" s="52">
        <v>41592</v>
      </c>
      <c r="C197" s="53">
        <v>2013</v>
      </c>
      <c r="D197" s="51" t="s">
        <v>761</v>
      </c>
      <c r="E197" s="51" t="s">
        <v>762</v>
      </c>
      <c r="F197" s="51" t="s">
        <v>230</v>
      </c>
      <c r="G197" s="51" t="s">
        <v>230</v>
      </c>
      <c r="H197" s="51" t="s">
        <v>231</v>
      </c>
      <c r="I197" s="51" t="s">
        <v>445</v>
      </c>
      <c r="J197" s="51" t="s">
        <v>233</v>
      </c>
      <c r="K197" s="51" t="s">
        <v>219</v>
      </c>
      <c r="L197" s="51" t="s">
        <v>226</v>
      </c>
      <c r="M197" s="51" t="s">
        <v>221</v>
      </c>
      <c r="N197" s="52">
        <v>41600</v>
      </c>
      <c r="O197" s="54">
        <v>1.9360000000000002</v>
      </c>
      <c r="P197" s="54">
        <v>3.234</v>
      </c>
      <c r="Q197" s="55">
        <v>0.6704545454545453</v>
      </c>
      <c r="R197" s="55">
        <v>0.08</v>
      </c>
      <c r="S197" s="56">
        <f t="shared" si="3"/>
        <v>0.25872000000000001</v>
      </c>
      <c r="T197" s="57">
        <v>3.4927200000000003</v>
      </c>
      <c r="U197" s="51">
        <v>25</v>
      </c>
      <c r="V197" s="58">
        <v>87.318000000000012</v>
      </c>
      <c r="W197" s="55">
        <v>0.08</v>
      </c>
      <c r="X197" s="59">
        <v>6.9854400000000014</v>
      </c>
      <c r="Y197" s="54">
        <v>0.8600000000000001</v>
      </c>
      <c r="Z197" s="54">
        <v>81.192560000000014</v>
      </c>
    </row>
    <row r="198" spans="1:26" x14ac:dyDescent="0.3">
      <c r="A198" s="51" t="s">
        <v>763</v>
      </c>
      <c r="B198" s="52">
        <v>41592</v>
      </c>
      <c r="C198" s="53">
        <v>2013</v>
      </c>
      <c r="D198" s="51" t="s">
        <v>350</v>
      </c>
      <c r="E198" s="51" t="s">
        <v>351</v>
      </c>
      <c r="F198" s="51" t="s">
        <v>230</v>
      </c>
      <c r="G198" s="51" t="s">
        <v>230</v>
      </c>
      <c r="H198" s="51" t="s">
        <v>244</v>
      </c>
      <c r="I198" s="51" t="s">
        <v>232</v>
      </c>
      <c r="J198" s="51" t="s">
        <v>266</v>
      </c>
      <c r="K198" s="51" t="s">
        <v>305</v>
      </c>
      <c r="L198" s="51" t="s">
        <v>292</v>
      </c>
      <c r="M198" s="51" t="s">
        <v>221</v>
      </c>
      <c r="N198" s="52">
        <v>41599</v>
      </c>
      <c r="O198" s="54">
        <v>6.0500000000000007</v>
      </c>
      <c r="P198" s="54">
        <v>13.442000000000002</v>
      </c>
      <c r="Q198" s="55">
        <v>1.2218181818181819</v>
      </c>
      <c r="R198" s="55">
        <v>0.08</v>
      </c>
      <c r="S198" s="56">
        <f t="shared" si="3"/>
        <v>1.0753600000000001</v>
      </c>
      <c r="T198" s="57">
        <v>14.517360000000004</v>
      </c>
      <c r="U198" s="51">
        <v>29</v>
      </c>
      <c r="V198" s="58">
        <v>421.00344000000013</v>
      </c>
      <c r="W198" s="55">
        <v>0.08</v>
      </c>
      <c r="X198" s="59">
        <v>33.680275200000011</v>
      </c>
      <c r="Y198" s="54">
        <v>2.9</v>
      </c>
      <c r="Z198" s="54">
        <v>390.22316480000006</v>
      </c>
    </row>
    <row r="199" spans="1:26" x14ac:dyDescent="0.3">
      <c r="A199" s="51" t="s">
        <v>764</v>
      </c>
      <c r="B199" s="52">
        <v>41593</v>
      </c>
      <c r="C199" s="53">
        <v>2013</v>
      </c>
      <c r="D199" s="51" t="s">
        <v>765</v>
      </c>
      <c r="E199" s="51" t="s">
        <v>766</v>
      </c>
      <c r="F199" s="51" t="s">
        <v>230</v>
      </c>
      <c r="G199" s="51" t="s">
        <v>230</v>
      </c>
      <c r="H199" s="51" t="s">
        <v>244</v>
      </c>
      <c r="I199" s="51" t="s">
        <v>232</v>
      </c>
      <c r="J199" s="51" t="s">
        <v>233</v>
      </c>
      <c r="K199" s="51" t="s">
        <v>238</v>
      </c>
      <c r="L199" s="51" t="s">
        <v>220</v>
      </c>
      <c r="M199" s="51" t="s">
        <v>234</v>
      </c>
      <c r="N199" s="52">
        <v>41602</v>
      </c>
      <c r="O199" s="54">
        <v>43.604000000000006</v>
      </c>
      <c r="P199" s="54">
        <v>167.72800000000001</v>
      </c>
      <c r="Q199" s="55">
        <v>2.8466195761856703</v>
      </c>
      <c r="R199" s="55">
        <v>0.08</v>
      </c>
      <c r="S199" s="56">
        <f t="shared" si="3"/>
        <v>13.418240000000001</v>
      </c>
      <c r="T199" s="57">
        <v>181.14624000000003</v>
      </c>
      <c r="U199" s="51">
        <v>4</v>
      </c>
      <c r="V199" s="58">
        <v>724.58496000000014</v>
      </c>
      <c r="W199" s="55">
        <v>0.03</v>
      </c>
      <c r="X199" s="59">
        <v>21.737548800000003</v>
      </c>
      <c r="Y199" s="54">
        <v>6.55</v>
      </c>
      <c r="Z199" s="54">
        <v>709.39741120000008</v>
      </c>
    </row>
    <row r="200" spans="1:26" x14ac:dyDescent="0.3">
      <c r="A200" s="51" t="s">
        <v>767</v>
      </c>
      <c r="B200" s="52">
        <v>41593</v>
      </c>
      <c r="C200" s="53">
        <v>2013</v>
      </c>
      <c r="D200" s="51" t="s">
        <v>768</v>
      </c>
      <c r="E200" s="51" t="s">
        <v>769</v>
      </c>
      <c r="F200" s="51" t="s">
        <v>214</v>
      </c>
      <c r="G200" s="51" t="s">
        <v>215</v>
      </c>
      <c r="H200" s="51" t="s">
        <v>216</v>
      </c>
      <c r="I200" s="51" t="s">
        <v>225</v>
      </c>
      <c r="J200" s="51" t="s">
        <v>233</v>
      </c>
      <c r="K200" s="51" t="s">
        <v>219</v>
      </c>
      <c r="L200" s="51" t="s">
        <v>292</v>
      </c>
      <c r="M200" s="51" t="s">
        <v>221</v>
      </c>
      <c r="N200" s="52">
        <v>41601</v>
      </c>
      <c r="O200" s="54">
        <v>3.8610000000000002</v>
      </c>
      <c r="P200" s="54">
        <v>9.4270000000000014</v>
      </c>
      <c r="Q200" s="55">
        <v>1.4415954415954417</v>
      </c>
      <c r="R200" s="55">
        <v>0.08</v>
      </c>
      <c r="S200" s="56">
        <f t="shared" si="3"/>
        <v>0.75416000000000016</v>
      </c>
      <c r="T200" s="57">
        <v>10.181160000000002</v>
      </c>
      <c r="U200" s="51">
        <v>26</v>
      </c>
      <c r="V200" s="58">
        <v>264.71016000000003</v>
      </c>
      <c r="W200" s="55">
        <v>6.9999999999999993E-2</v>
      </c>
      <c r="X200" s="59">
        <v>18.529711200000001</v>
      </c>
      <c r="Y200" s="54">
        <v>6.1899999999999995</v>
      </c>
      <c r="Z200" s="54">
        <v>252.37044880000002</v>
      </c>
    </row>
    <row r="201" spans="1:26" x14ac:dyDescent="0.3">
      <c r="A201" s="51" t="s">
        <v>770</v>
      </c>
      <c r="B201" s="52">
        <v>41593</v>
      </c>
      <c r="C201" s="53">
        <v>2013</v>
      </c>
      <c r="D201" s="51" t="s">
        <v>771</v>
      </c>
      <c r="E201" s="51" t="s">
        <v>772</v>
      </c>
      <c r="F201" s="51" t="s">
        <v>214</v>
      </c>
      <c r="G201" s="51" t="s">
        <v>215</v>
      </c>
      <c r="H201" s="51" t="s">
        <v>231</v>
      </c>
      <c r="I201" s="51" t="s">
        <v>225</v>
      </c>
      <c r="J201" s="51" t="s">
        <v>218</v>
      </c>
      <c r="K201" s="51" t="s">
        <v>219</v>
      </c>
      <c r="L201" s="51" t="s">
        <v>220</v>
      </c>
      <c r="M201" s="51" t="s">
        <v>221</v>
      </c>
      <c r="N201" s="52">
        <v>41600</v>
      </c>
      <c r="O201" s="54">
        <v>2.6950000000000003</v>
      </c>
      <c r="P201" s="54">
        <v>4.2790000000000008</v>
      </c>
      <c r="Q201" s="55">
        <v>0.58775510204081649</v>
      </c>
      <c r="R201" s="55">
        <v>0.08</v>
      </c>
      <c r="S201" s="56">
        <f t="shared" si="3"/>
        <v>0.34232000000000007</v>
      </c>
      <c r="T201" s="57">
        <v>4.6213200000000008</v>
      </c>
      <c r="U201" s="51">
        <v>49</v>
      </c>
      <c r="V201" s="58">
        <v>226.44468000000003</v>
      </c>
      <c r="W201" s="55">
        <v>0.01</v>
      </c>
      <c r="X201" s="59">
        <v>2.2644468000000004</v>
      </c>
      <c r="Y201" s="54">
        <v>7.06</v>
      </c>
      <c r="Z201" s="54">
        <v>231.24023320000003</v>
      </c>
    </row>
    <row r="202" spans="1:26" x14ac:dyDescent="0.3">
      <c r="A202" s="51" t="s">
        <v>773</v>
      </c>
      <c r="B202" s="52">
        <v>41594</v>
      </c>
      <c r="C202" s="53">
        <v>2013</v>
      </c>
      <c r="D202" s="51" t="s">
        <v>774</v>
      </c>
      <c r="E202" s="51" t="s">
        <v>775</v>
      </c>
      <c r="F202" s="51" t="s">
        <v>230</v>
      </c>
      <c r="G202" s="51" t="s">
        <v>230</v>
      </c>
      <c r="H202" s="51" t="s">
        <v>265</v>
      </c>
      <c r="I202" s="51" t="s">
        <v>245</v>
      </c>
      <c r="J202" s="51" t="s">
        <v>254</v>
      </c>
      <c r="K202" s="51" t="s">
        <v>219</v>
      </c>
      <c r="L202" s="51" t="s">
        <v>226</v>
      </c>
      <c r="M202" s="51" t="s">
        <v>221</v>
      </c>
      <c r="N202" s="52">
        <v>41603</v>
      </c>
      <c r="O202" s="54">
        <v>1.7600000000000002</v>
      </c>
      <c r="P202" s="54">
        <v>2.8820000000000006</v>
      </c>
      <c r="Q202" s="55">
        <v>0.63750000000000007</v>
      </c>
      <c r="R202" s="55">
        <v>0.08</v>
      </c>
      <c r="S202" s="56">
        <f t="shared" si="3"/>
        <v>0.23056000000000004</v>
      </c>
      <c r="T202" s="57">
        <v>3.1125600000000007</v>
      </c>
      <c r="U202" s="51">
        <v>28</v>
      </c>
      <c r="V202" s="58">
        <v>87.151680000000013</v>
      </c>
      <c r="W202" s="55">
        <v>9.9999999999999992E-2</v>
      </c>
      <c r="X202" s="59">
        <v>8.7151680000000002</v>
      </c>
      <c r="Y202" s="54">
        <v>0.85000000000000009</v>
      </c>
      <c r="Z202" s="54">
        <v>79.286512000000002</v>
      </c>
    </row>
    <row r="203" spans="1:26" x14ac:dyDescent="0.3">
      <c r="A203" s="51" t="s">
        <v>776</v>
      </c>
      <c r="B203" s="52">
        <v>41594</v>
      </c>
      <c r="C203" s="53">
        <v>2013</v>
      </c>
      <c r="D203" s="51" t="s">
        <v>329</v>
      </c>
      <c r="E203" s="51" t="s">
        <v>330</v>
      </c>
      <c r="F203" s="51" t="s">
        <v>230</v>
      </c>
      <c r="G203" s="51" t="s">
        <v>230</v>
      </c>
      <c r="H203" s="51" t="s">
        <v>231</v>
      </c>
      <c r="I203" s="51" t="s">
        <v>331</v>
      </c>
      <c r="J203" s="51" t="s">
        <v>218</v>
      </c>
      <c r="K203" s="51" t="s">
        <v>219</v>
      </c>
      <c r="L203" s="51" t="s">
        <v>220</v>
      </c>
      <c r="M203" s="51" t="s">
        <v>221</v>
      </c>
      <c r="N203" s="52">
        <v>41603</v>
      </c>
      <c r="O203" s="54">
        <v>23.716000000000001</v>
      </c>
      <c r="P203" s="54">
        <v>39.533999999999999</v>
      </c>
      <c r="Q203" s="55">
        <v>0.66697588126159546</v>
      </c>
      <c r="R203" s="55">
        <v>0.08</v>
      </c>
      <c r="S203" s="56">
        <f t="shared" si="3"/>
        <v>3.1627200000000002</v>
      </c>
      <c r="T203" s="57">
        <v>42.696719999999999</v>
      </c>
      <c r="U203" s="51">
        <v>21</v>
      </c>
      <c r="V203" s="58">
        <v>896.63112000000001</v>
      </c>
      <c r="W203" s="55">
        <v>9.9999999999999992E-2</v>
      </c>
      <c r="X203" s="59">
        <v>89.663111999999998</v>
      </c>
      <c r="Y203" s="54">
        <v>6.71</v>
      </c>
      <c r="Z203" s="54">
        <v>813.67800800000009</v>
      </c>
    </row>
    <row r="204" spans="1:26" x14ac:dyDescent="0.3">
      <c r="A204" s="51" t="s">
        <v>777</v>
      </c>
      <c r="B204" s="52">
        <v>41595</v>
      </c>
      <c r="C204" s="53">
        <v>2013</v>
      </c>
      <c r="D204" s="51" t="s">
        <v>571</v>
      </c>
      <c r="E204" s="51" t="s">
        <v>572</v>
      </c>
      <c r="F204" s="51" t="s">
        <v>230</v>
      </c>
      <c r="G204" s="51" t="s">
        <v>230</v>
      </c>
      <c r="H204" s="51" t="s">
        <v>231</v>
      </c>
      <c r="I204" s="51" t="s">
        <v>312</v>
      </c>
      <c r="J204" s="51" t="s">
        <v>250</v>
      </c>
      <c r="K204" s="51" t="s">
        <v>219</v>
      </c>
      <c r="L204" s="51" t="s">
        <v>220</v>
      </c>
      <c r="M204" s="51" t="s">
        <v>221</v>
      </c>
      <c r="N204" s="52">
        <v>41604</v>
      </c>
      <c r="O204" s="54">
        <v>5.0490000000000004</v>
      </c>
      <c r="P204" s="54">
        <v>8.0080000000000009</v>
      </c>
      <c r="Q204" s="55">
        <v>0.58605664488017439</v>
      </c>
      <c r="R204" s="55">
        <v>0.08</v>
      </c>
      <c r="S204" s="56">
        <f t="shared" si="3"/>
        <v>0.6406400000000001</v>
      </c>
      <c r="T204" s="57">
        <v>8.6486400000000021</v>
      </c>
      <c r="U204" s="51">
        <v>5</v>
      </c>
      <c r="V204" s="58">
        <v>43.243200000000009</v>
      </c>
      <c r="W204" s="55">
        <v>0.02</v>
      </c>
      <c r="X204" s="59">
        <v>0.86486400000000019</v>
      </c>
      <c r="Y204" s="54">
        <v>11.200000000000001</v>
      </c>
      <c r="Z204" s="54">
        <v>53.578336000000014</v>
      </c>
    </row>
    <row r="205" spans="1:26" x14ac:dyDescent="0.3">
      <c r="A205" s="51" t="s">
        <v>778</v>
      </c>
      <c r="B205" s="52">
        <v>41596</v>
      </c>
      <c r="C205" s="53">
        <v>2013</v>
      </c>
      <c r="D205" s="51" t="s">
        <v>712</v>
      </c>
      <c r="E205" s="51" t="s">
        <v>713</v>
      </c>
      <c r="F205" s="51" t="s">
        <v>230</v>
      </c>
      <c r="G205" s="51" t="s">
        <v>230</v>
      </c>
      <c r="H205" s="51" t="s">
        <v>244</v>
      </c>
      <c r="I205" s="51" t="s">
        <v>232</v>
      </c>
      <c r="J205" s="51" t="s">
        <v>254</v>
      </c>
      <c r="K205" s="51" t="s">
        <v>238</v>
      </c>
      <c r="L205" s="51" t="s">
        <v>239</v>
      </c>
      <c r="M205" s="51" t="s">
        <v>240</v>
      </c>
      <c r="N205" s="52">
        <v>41610</v>
      </c>
      <c r="O205" s="54">
        <v>84.469000000000008</v>
      </c>
      <c r="P205" s="54">
        <v>131.989</v>
      </c>
      <c r="Q205" s="55">
        <v>0.562573251725485</v>
      </c>
      <c r="R205" s="55">
        <v>0.08</v>
      </c>
      <c r="S205" s="56">
        <f t="shared" si="3"/>
        <v>10.55912</v>
      </c>
      <c r="T205" s="57">
        <v>142.54812000000001</v>
      </c>
      <c r="U205" s="51">
        <v>6</v>
      </c>
      <c r="V205" s="58">
        <v>855.28872000000001</v>
      </c>
      <c r="W205" s="55">
        <v>6.9999999999999993E-2</v>
      </c>
      <c r="X205" s="59">
        <v>59.870210399999998</v>
      </c>
      <c r="Y205" s="54">
        <v>14.05</v>
      </c>
      <c r="Z205" s="54">
        <v>809.46850959999995</v>
      </c>
    </row>
    <row r="206" spans="1:26" x14ac:dyDescent="0.3">
      <c r="A206" s="51" t="s">
        <v>779</v>
      </c>
      <c r="B206" s="52">
        <v>41596</v>
      </c>
      <c r="C206" s="53">
        <v>2013</v>
      </c>
      <c r="D206" s="51" t="s">
        <v>731</v>
      </c>
      <c r="E206" s="51" t="s">
        <v>732</v>
      </c>
      <c r="F206" s="51" t="s">
        <v>214</v>
      </c>
      <c r="G206" s="51" t="s">
        <v>215</v>
      </c>
      <c r="H206" s="51" t="s">
        <v>231</v>
      </c>
      <c r="I206" s="51" t="s">
        <v>225</v>
      </c>
      <c r="J206" s="51" t="s">
        <v>266</v>
      </c>
      <c r="K206" s="51" t="s">
        <v>219</v>
      </c>
      <c r="L206" s="51" t="s">
        <v>226</v>
      </c>
      <c r="M206" s="51" t="s">
        <v>221</v>
      </c>
      <c r="N206" s="52">
        <v>41604</v>
      </c>
      <c r="O206" s="54">
        <v>3.8170000000000006</v>
      </c>
      <c r="P206" s="54">
        <v>7.3479999999999999</v>
      </c>
      <c r="Q206" s="55">
        <v>0.92507204610950977</v>
      </c>
      <c r="R206" s="55">
        <v>0.08</v>
      </c>
      <c r="S206" s="56">
        <f t="shared" si="3"/>
        <v>0.58784000000000003</v>
      </c>
      <c r="T206" s="57">
        <v>7.9358400000000007</v>
      </c>
      <c r="U206" s="51">
        <v>17</v>
      </c>
      <c r="V206" s="58">
        <v>134.90928000000002</v>
      </c>
      <c r="W206" s="55">
        <v>0.04</v>
      </c>
      <c r="X206" s="59">
        <v>5.3963712000000008</v>
      </c>
      <c r="Y206" s="54">
        <v>1.55</v>
      </c>
      <c r="Z206" s="54">
        <v>131.06290880000003</v>
      </c>
    </row>
    <row r="207" spans="1:26" x14ac:dyDescent="0.3">
      <c r="A207" s="51" t="s">
        <v>780</v>
      </c>
      <c r="B207" s="52">
        <v>41599</v>
      </c>
      <c r="C207" s="53">
        <v>2013</v>
      </c>
      <c r="D207" s="51" t="s">
        <v>781</v>
      </c>
      <c r="E207" s="51" t="s">
        <v>782</v>
      </c>
      <c r="F207" s="51" t="s">
        <v>230</v>
      </c>
      <c r="G207" s="51" t="s">
        <v>230</v>
      </c>
      <c r="H207" s="51" t="s">
        <v>244</v>
      </c>
      <c r="I207" s="51" t="s">
        <v>258</v>
      </c>
      <c r="J207" s="51" t="s">
        <v>266</v>
      </c>
      <c r="K207" s="51" t="s">
        <v>305</v>
      </c>
      <c r="L207" s="51" t="s">
        <v>292</v>
      </c>
      <c r="M207" s="51" t="s">
        <v>221</v>
      </c>
      <c r="N207" s="52">
        <v>41607</v>
      </c>
      <c r="O207" s="54">
        <v>12.518000000000002</v>
      </c>
      <c r="P207" s="54">
        <v>20.515000000000001</v>
      </c>
      <c r="Q207" s="55">
        <v>0.63884007029876955</v>
      </c>
      <c r="R207" s="55">
        <v>0.08</v>
      </c>
      <c r="S207" s="56">
        <f t="shared" si="3"/>
        <v>1.6412</v>
      </c>
      <c r="T207" s="57">
        <v>22.156200000000002</v>
      </c>
      <c r="U207" s="51">
        <v>21</v>
      </c>
      <c r="V207" s="58">
        <v>465.28020000000004</v>
      </c>
      <c r="W207" s="55">
        <v>0.08</v>
      </c>
      <c r="X207" s="59">
        <v>37.222416000000003</v>
      </c>
      <c r="Y207" s="54">
        <v>3.82</v>
      </c>
      <c r="Z207" s="54">
        <v>431.87778400000002</v>
      </c>
    </row>
    <row r="208" spans="1:26" x14ac:dyDescent="0.3">
      <c r="A208" s="51" t="s">
        <v>783</v>
      </c>
      <c r="B208" s="52">
        <v>41599</v>
      </c>
      <c r="C208" s="53">
        <v>2013</v>
      </c>
      <c r="D208" s="51" t="s">
        <v>784</v>
      </c>
      <c r="E208" s="51" t="s">
        <v>785</v>
      </c>
      <c r="F208" s="51" t="s">
        <v>230</v>
      </c>
      <c r="G208" s="51" t="s">
        <v>230</v>
      </c>
      <c r="H208" s="51" t="s">
        <v>231</v>
      </c>
      <c r="I208" s="51" t="s">
        <v>258</v>
      </c>
      <c r="J208" s="51" t="s">
        <v>250</v>
      </c>
      <c r="K208" s="51" t="s">
        <v>219</v>
      </c>
      <c r="L208" s="51" t="s">
        <v>220</v>
      </c>
      <c r="M208" s="51" t="s">
        <v>234</v>
      </c>
      <c r="N208" s="52">
        <v>41608</v>
      </c>
      <c r="O208" s="54">
        <v>3.8500000000000005</v>
      </c>
      <c r="P208" s="54">
        <v>6.3140000000000009</v>
      </c>
      <c r="Q208" s="55">
        <v>0.64</v>
      </c>
      <c r="R208" s="55">
        <v>0.08</v>
      </c>
      <c r="S208" s="56">
        <f t="shared" si="3"/>
        <v>0.50512000000000012</v>
      </c>
      <c r="T208" s="57">
        <v>6.8191200000000016</v>
      </c>
      <c r="U208" s="51">
        <v>29</v>
      </c>
      <c r="V208" s="58">
        <v>197.75448000000006</v>
      </c>
      <c r="W208" s="55">
        <v>0.09</v>
      </c>
      <c r="X208" s="59">
        <v>17.797903200000004</v>
      </c>
      <c r="Y208" s="54">
        <v>5.0599999999999996</v>
      </c>
      <c r="Z208" s="54">
        <v>185.01657680000005</v>
      </c>
    </row>
    <row r="209" spans="1:26" x14ac:dyDescent="0.3">
      <c r="A209" s="51" t="s">
        <v>786</v>
      </c>
      <c r="B209" s="52">
        <v>41603</v>
      </c>
      <c r="C209" s="53">
        <v>2013</v>
      </c>
      <c r="D209" s="51" t="s">
        <v>787</v>
      </c>
      <c r="E209" s="51" t="s">
        <v>788</v>
      </c>
      <c r="F209" s="51" t="s">
        <v>214</v>
      </c>
      <c r="G209" s="51" t="s">
        <v>215</v>
      </c>
      <c r="H209" s="51" t="s">
        <v>244</v>
      </c>
      <c r="I209" s="51" t="s">
        <v>217</v>
      </c>
      <c r="J209" s="51" t="s">
        <v>233</v>
      </c>
      <c r="K209" s="51" t="s">
        <v>238</v>
      </c>
      <c r="L209" s="51" t="s">
        <v>220</v>
      </c>
      <c r="M209" s="51" t="s">
        <v>221</v>
      </c>
      <c r="N209" s="52">
        <v>41612</v>
      </c>
      <c r="O209" s="54">
        <v>89.749000000000009</v>
      </c>
      <c r="P209" s="54">
        <v>175.98900000000003</v>
      </c>
      <c r="Q209" s="55">
        <v>0.96090207133227123</v>
      </c>
      <c r="R209" s="55">
        <v>0.08</v>
      </c>
      <c r="S209" s="56">
        <f t="shared" si="3"/>
        <v>14.079120000000003</v>
      </c>
      <c r="T209" s="57">
        <v>190.06812000000005</v>
      </c>
      <c r="U209" s="51">
        <v>52</v>
      </c>
      <c r="V209" s="58">
        <v>9883.5422400000025</v>
      </c>
      <c r="W209" s="55">
        <v>6.0000000000000005E-2</v>
      </c>
      <c r="X209" s="59">
        <v>593.01253440000016</v>
      </c>
      <c r="Y209" s="54">
        <v>5.55</v>
      </c>
      <c r="Z209" s="54">
        <v>9296.079705600001</v>
      </c>
    </row>
    <row r="210" spans="1:26" x14ac:dyDescent="0.3">
      <c r="A210" s="51" t="s">
        <v>789</v>
      </c>
      <c r="B210" s="52">
        <v>41605</v>
      </c>
      <c r="C210" s="53">
        <v>2013</v>
      </c>
      <c r="D210" s="51" t="s">
        <v>790</v>
      </c>
      <c r="E210" s="51" t="s">
        <v>791</v>
      </c>
      <c r="F210" s="51" t="s">
        <v>230</v>
      </c>
      <c r="G210" s="51" t="s">
        <v>230</v>
      </c>
      <c r="H210" s="51" t="s">
        <v>231</v>
      </c>
      <c r="I210" s="51" t="s">
        <v>232</v>
      </c>
      <c r="J210" s="51" t="s">
        <v>218</v>
      </c>
      <c r="K210" s="51" t="s">
        <v>238</v>
      </c>
      <c r="L210" s="51" t="s">
        <v>239</v>
      </c>
      <c r="M210" s="51" t="s">
        <v>240</v>
      </c>
      <c r="N210" s="52">
        <v>41614</v>
      </c>
      <c r="O210" s="54">
        <v>84.469000000000008</v>
      </c>
      <c r="P210" s="54">
        <v>131.989</v>
      </c>
      <c r="Q210" s="55">
        <v>0.562573251725485</v>
      </c>
      <c r="R210" s="55">
        <v>0.08</v>
      </c>
      <c r="S210" s="56">
        <f t="shared" si="3"/>
        <v>10.55912</v>
      </c>
      <c r="T210" s="57">
        <v>142.54812000000001</v>
      </c>
      <c r="U210" s="51">
        <v>10</v>
      </c>
      <c r="V210" s="58">
        <v>1425.4812000000002</v>
      </c>
      <c r="W210" s="55">
        <v>9.9999999999999992E-2</v>
      </c>
      <c r="X210" s="59">
        <v>142.54812000000001</v>
      </c>
      <c r="Y210" s="54">
        <v>14.05</v>
      </c>
      <c r="Z210" s="54">
        <v>1296.9830800000002</v>
      </c>
    </row>
    <row r="211" spans="1:26" x14ac:dyDescent="0.3">
      <c r="A211" s="51" t="s">
        <v>792</v>
      </c>
      <c r="B211" s="52">
        <v>41611</v>
      </c>
      <c r="C211" s="53">
        <v>2013</v>
      </c>
      <c r="D211" s="51" t="s">
        <v>793</v>
      </c>
      <c r="E211" s="51" t="s">
        <v>794</v>
      </c>
      <c r="F211" s="51" t="s">
        <v>214</v>
      </c>
      <c r="G211" s="51" t="s">
        <v>215</v>
      </c>
      <c r="H211" s="51" t="s">
        <v>265</v>
      </c>
      <c r="I211" s="51" t="s">
        <v>225</v>
      </c>
      <c r="J211" s="51" t="s">
        <v>266</v>
      </c>
      <c r="K211" s="51" t="s">
        <v>219</v>
      </c>
      <c r="L211" s="51" t="s">
        <v>292</v>
      </c>
      <c r="M211" s="51" t="s">
        <v>234</v>
      </c>
      <c r="N211" s="52">
        <v>41620</v>
      </c>
      <c r="O211" s="54">
        <v>18.480000000000004</v>
      </c>
      <c r="P211" s="54">
        <v>45.067</v>
      </c>
      <c r="Q211" s="55">
        <v>1.4386904761904757</v>
      </c>
      <c r="R211" s="55">
        <v>0.08</v>
      </c>
      <c r="S211" s="56">
        <f t="shared" si="3"/>
        <v>3.6053600000000001</v>
      </c>
      <c r="T211" s="57">
        <v>48.672360000000005</v>
      </c>
      <c r="U211" s="51">
        <v>51</v>
      </c>
      <c r="V211" s="58">
        <v>2482.2903600000004</v>
      </c>
      <c r="W211" s="55">
        <v>9.9999999999999992E-2</v>
      </c>
      <c r="X211" s="59">
        <v>248.22903600000001</v>
      </c>
      <c r="Y211" s="54">
        <v>9.0400000000000009</v>
      </c>
      <c r="Z211" s="54">
        <v>2243.1013240000002</v>
      </c>
    </row>
    <row r="212" spans="1:26" x14ac:dyDescent="0.3">
      <c r="A212" s="51" t="s">
        <v>795</v>
      </c>
      <c r="B212" s="52">
        <v>41614</v>
      </c>
      <c r="C212" s="53">
        <v>2013</v>
      </c>
      <c r="D212" s="51" t="s">
        <v>796</v>
      </c>
      <c r="E212" s="51" t="s">
        <v>797</v>
      </c>
      <c r="F212" s="51" t="s">
        <v>230</v>
      </c>
      <c r="G212" s="51" t="s">
        <v>230</v>
      </c>
      <c r="H212" s="51" t="s">
        <v>216</v>
      </c>
      <c r="I212" s="51" t="s">
        <v>274</v>
      </c>
      <c r="J212" s="51" t="s">
        <v>250</v>
      </c>
      <c r="K212" s="51" t="s">
        <v>219</v>
      </c>
      <c r="L212" s="51" t="s">
        <v>226</v>
      </c>
      <c r="M212" s="51" t="s">
        <v>221</v>
      </c>
      <c r="N212" s="52">
        <v>41621</v>
      </c>
      <c r="O212" s="54">
        <v>1.0230000000000001</v>
      </c>
      <c r="P212" s="54">
        <v>1.7600000000000002</v>
      </c>
      <c r="Q212" s="55">
        <v>0.72043010752688175</v>
      </c>
      <c r="R212" s="55">
        <v>0.08</v>
      </c>
      <c r="S212" s="56">
        <f t="shared" si="3"/>
        <v>0.14080000000000001</v>
      </c>
      <c r="T212" s="57">
        <v>1.9008000000000003</v>
      </c>
      <c r="U212" s="51">
        <v>27</v>
      </c>
      <c r="V212" s="58">
        <v>51.321600000000004</v>
      </c>
      <c r="W212" s="55">
        <v>0.11</v>
      </c>
      <c r="X212" s="59">
        <v>5.6453760000000006</v>
      </c>
      <c r="Y212" s="54">
        <v>1.34</v>
      </c>
      <c r="Z212" s="54">
        <v>47.016224000000008</v>
      </c>
    </row>
    <row r="213" spans="1:26" x14ac:dyDescent="0.3">
      <c r="A213" s="51" t="s">
        <v>798</v>
      </c>
      <c r="B213" s="52">
        <v>41614</v>
      </c>
      <c r="C213" s="53">
        <v>2013</v>
      </c>
      <c r="D213" s="51" t="s">
        <v>799</v>
      </c>
      <c r="E213" s="51" t="s">
        <v>800</v>
      </c>
      <c r="F213" s="51" t="s">
        <v>230</v>
      </c>
      <c r="G213" s="51" t="s">
        <v>230</v>
      </c>
      <c r="H213" s="51" t="s">
        <v>216</v>
      </c>
      <c r="I213" s="51" t="s">
        <v>342</v>
      </c>
      <c r="J213" s="51" t="s">
        <v>254</v>
      </c>
      <c r="K213" s="51" t="s">
        <v>219</v>
      </c>
      <c r="L213" s="51" t="s">
        <v>226</v>
      </c>
      <c r="M213" s="51" t="s">
        <v>221</v>
      </c>
      <c r="N213" s="52">
        <v>41628</v>
      </c>
      <c r="O213" s="54">
        <v>1.7600000000000002</v>
      </c>
      <c r="P213" s="54">
        <v>2.8820000000000006</v>
      </c>
      <c r="Q213" s="55">
        <v>0.63750000000000007</v>
      </c>
      <c r="R213" s="55">
        <v>0.08</v>
      </c>
      <c r="S213" s="56">
        <f t="shared" si="3"/>
        <v>0.23056000000000004</v>
      </c>
      <c r="T213" s="57">
        <v>3.1125600000000007</v>
      </c>
      <c r="U213" s="51">
        <v>49</v>
      </c>
      <c r="V213" s="58">
        <v>152.51544000000004</v>
      </c>
      <c r="W213" s="55">
        <v>0.11</v>
      </c>
      <c r="X213" s="59">
        <v>16.776698400000004</v>
      </c>
      <c r="Y213" s="54">
        <v>0.85000000000000009</v>
      </c>
      <c r="Z213" s="54">
        <v>136.58874160000002</v>
      </c>
    </row>
    <row r="214" spans="1:26" x14ac:dyDescent="0.3">
      <c r="A214" s="51" t="s">
        <v>801</v>
      </c>
      <c r="B214" s="52">
        <v>41615</v>
      </c>
      <c r="C214" s="53">
        <v>2013</v>
      </c>
      <c r="D214" s="51" t="s">
        <v>725</v>
      </c>
      <c r="E214" s="51" t="s">
        <v>726</v>
      </c>
      <c r="F214" s="51" t="s">
        <v>230</v>
      </c>
      <c r="G214" s="51" t="s">
        <v>230</v>
      </c>
      <c r="H214" s="51" t="s">
        <v>231</v>
      </c>
      <c r="I214" s="51" t="s">
        <v>232</v>
      </c>
      <c r="J214" s="51" t="s">
        <v>233</v>
      </c>
      <c r="K214" s="51" t="s">
        <v>219</v>
      </c>
      <c r="L214" s="51" t="s">
        <v>226</v>
      </c>
      <c r="M214" s="51" t="s">
        <v>221</v>
      </c>
      <c r="N214" s="52">
        <v>41622</v>
      </c>
      <c r="O214" s="54">
        <v>0.26400000000000001</v>
      </c>
      <c r="P214" s="54">
        <v>1.3860000000000001</v>
      </c>
      <c r="Q214" s="55">
        <v>4.25</v>
      </c>
      <c r="R214" s="55">
        <v>0.08</v>
      </c>
      <c r="S214" s="56">
        <f t="shared" si="3"/>
        <v>0.11088000000000001</v>
      </c>
      <c r="T214" s="57">
        <v>1.4968800000000002</v>
      </c>
      <c r="U214" s="51">
        <v>11</v>
      </c>
      <c r="V214" s="58">
        <v>16.465680000000003</v>
      </c>
      <c r="W214" s="55">
        <v>6.9999999999999993E-2</v>
      </c>
      <c r="X214" s="59">
        <v>1.1525976</v>
      </c>
      <c r="Y214" s="54">
        <v>0.75</v>
      </c>
      <c r="Z214" s="54">
        <v>16.063082400000003</v>
      </c>
    </row>
    <row r="215" spans="1:26" x14ac:dyDescent="0.3">
      <c r="A215" s="51" t="s">
        <v>802</v>
      </c>
      <c r="B215" s="52">
        <v>41616</v>
      </c>
      <c r="C215" s="53">
        <v>2013</v>
      </c>
      <c r="D215" s="51" t="s">
        <v>551</v>
      </c>
      <c r="E215" s="51" t="s">
        <v>552</v>
      </c>
      <c r="F215" s="51" t="s">
        <v>230</v>
      </c>
      <c r="G215" s="51" t="s">
        <v>230</v>
      </c>
      <c r="H215" s="51" t="s">
        <v>265</v>
      </c>
      <c r="I215" s="51" t="s">
        <v>258</v>
      </c>
      <c r="J215" s="51" t="s">
        <v>266</v>
      </c>
      <c r="K215" s="51" t="s">
        <v>219</v>
      </c>
      <c r="L215" s="51" t="s">
        <v>220</v>
      </c>
      <c r="M215" s="51" t="s">
        <v>221</v>
      </c>
      <c r="N215" s="52">
        <v>41625</v>
      </c>
      <c r="O215" s="54">
        <v>4.0150000000000006</v>
      </c>
      <c r="P215" s="54">
        <v>6.5780000000000012</v>
      </c>
      <c r="Q215" s="55">
        <v>0.63835616438356169</v>
      </c>
      <c r="R215" s="55">
        <v>0.08</v>
      </c>
      <c r="S215" s="56">
        <f t="shared" si="3"/>
        <v>0.52624000000000015</v>
      </c>
      <c r="T215" s="57">
        <v>7.1042400000000017</v>
      </c>
      <c r="U215" s="51">
        <v>27</v>
      </c>
      <c r="V215" s="58">
        <v>191.81448000000003</v>
      </c>
      <c r="W215" s="55">
        <v>0.04</v>
      </c>
      <c r="X215" s="59">
        <v>7.6725792000000013</v>
      </c>
      <c r="Y215" s="54">
        <v>1.54</v>
      </c>
      <c r="Z215" s="54">
        <v>185.68190080000002</v>
      </c>
    </row>
    <row r="216" spans="1:26" x14ac:dyDescent="0.3">
      <c r="A216" s="51" t="s">
        <v>803</v>
      </c>
      <c r="B216" s="52">
        <v>41617</v>
      </c>
      <c r="C216" s="53">
        <v>2013</v>
      </c>
      <c r="D216" s="51" t="s">
        <v>212</v>
      </c>
      <c r="E216" s="51" t="s">
        <v>213</v>
      </c>
      <c r="F216" s="51" t="s">
        <v>214</v>
      </c>
      <c r="G216" s="51" t="s">
        <v>215</v>
      </c>
      <c r="H216" s="51" t="s">
        <v>216</v>
      </c>
      <c r="I216" s="51" t="s">
        <v>217</v>
      </c>
      <c r="J216" s="51" t="s">
        <v>254</v>
      </c>
      <c r="K216" s="51" t="s">
        <v>219</v>
      </c>
      <c r="L216" s="51" t="s">
        <v>220</v>
      </c>
      <c r="M216" s="51" t="s">
        <v>221</v>
      </c>
      <c r="N216" s="52">
        <v>41626</v>
      </c>
      <c r="O216" s="54">
        <v>5.8630000000000004</v>
      </c>
      <c r="P216" s="54">
        <v>9.4600000000000009</v>
      </c>
      <c r="Q216" s="55">
        <v>0.61350844277673544</v>
      </c>
      <c r="R216" s="55">
        <v>0.08</v>
      </c>
      <c r="S216" s="56">
        <f t="shared" si="3"/>
        <v>0.75680000000000014</v>
      </c>
      <c r="T216" s="57">
        <v>10.216800000000001</v>
      </c>
      <c r="U216" s="51">
        <v>8</v>
      </c>
      <c r="V216" s="58">
        <v>81.734400000000008</v>
      </c>
      <c r="W216" s="55">
        <v>0.05</v>
      </c>
      <c r="X216" s="59">
        <v>4.0867200000000006</v>
      </c>
      <c r="Y216" s="54">
        <v>6.24</v>
      </c>
      <c r="Z216" s="54">
        <v>83.887680000000003</v>
      </c>
    </row>
    <row r="217" spans="1:26" x14ac:dyDescent="0.3">
      <c r="A217" s="51" t="s">
        <v>804</v>
      </c>
      <c r="B217" s="52">
        <v>41617</v>
      </c>
      <c r="C217" s="53">
        <v>2013</v>
      </c>
      <c r="D217" s="51" t="s">
        <v>212</v>
      </c>
      <c r="E217" s="51" t="s">
        <v>213</v>
      </c>
      <c r="F217" s="51" t="s">
        <v>214</v>
      </c>
      <c r="G217" s="51" t="s">
        <v>215</v>
      </c>
      <c r="H217" s="51" t="s">
        <v>216</v>
      </c>
      <c r="I217" s="51" t="s">
        <v>217</v>
      </c>
      <c r="J217" s="51" t="s">
        <v>254</v>
      </c>
      <c r="K217" s="51" t="s">
        <v>219</v>
      </c>
      <c r="L217" s="51" t="s">
        <v>226</v>
      </c>
      <c r="M217" s="51" t="s">
        <v>221</v>
      </c>
      <c r="N217" s="52">
        <v>41628</v>
      </c>
      <c r="O217" s="54">
        <v>2.5190000000000001</v>
      </c>
      <c r="P217" s="54">
        <v>3.9380000000000006</v>
      </c>
      <c r="Q217" s="55">
        <v>0.56331877729257662</v>
      </c>
      <c r="R217" s="55">
        <v>0.08</v>
      </c>
      <c r="S217" s="56">
        <f t="shared" si="3"/>
        <v>0.31504000000000004</v>
      </c>
      <c r="T217" s="57">
        <v>4.2530400000000013</v>
      </c>
      <c r="U217" s="51">
        <v>32</v>
      </c>
      <c r="V217" s="58">
        <v>136.09728000000004</v>
      </c>
      <c r="W217" s="55">
        <v>0.02</v>
      </c>
      <c r="X217" s="59">
        <v>2.7219456000000011</v>
      </c>
      <c r="Y217" s="54">
        <v>1.68</v>
      </c>
      <c r="Z217" s="54">
        <v>135.05533440000005</v>
      </c>
    </row>
    <row r="218" spans="1:26" x14ac:dyDescent="0.3">
      <c r="A218" s="51" t="s">
        <v>805</v>
      </c>
      <c r="B218" s="52">
        <v>41617</v>
      </c>
      <c r="C218" s="53">
        <v>2013</v>
      </c>
      <c r="D218" s="51" t="s">
        <v>806</v>
      </c>
      <c r="E218" s="51" t="s">
        <v>807</v>
      </c>
      <c r="F218" s="51" t="s">
        <v>230</v>
      </c>
      <c r="G218" s="51" t="s">
        <v>230</v>
      </c>
      <c r="H218" s="51" t="s">
        <v>231</v>
      </c>
      <c r="I218" s="51" t="s">
        <v>274</v>
      </c>
      <c r="J218" s="51" t="s">
        <v>254</v>
      </c>
      <c r="K218" s="51" t="s">
        <v>219</v>
      </c>
      <c r="L218" s="51" t="s">
        <v>220</v>
      </c>
      <c r="M218" s="51" t="s">
        <v>221</v>
      </c>
      <c r="N218" s="52">
        <v>41628</v>
      </c>
      <c r="O218" s="54">
        <v>20.218</v>
      </c>
      <c r="P218" s="54">
        <v>32.087000000000003</v>
      </c>
      <c r="Q218" s="55">
        <v>0.58705114254624613</v>
      </c>
      <c r="R218" s="55">
        <v>0.08</v>
      </c>
      <c r="S218" s="56">
        <f t="shared" si="3"/>
        <v>2.5669600000000004</v>
      </c>
      <c r="T218" s="57">
        <v>34.653960000000005</v>
      </c>
      <c r="U218" s="51">
        <v>18</v>
      </c>
      <c r="V218" s="58">
        <v>623.77128000000005</v>
      </c>
      <c r="W218" s="55">
        <v>0.08</v>
      </c>
      <c r="X218" s="59">
        <v>49.901702400000005</v>
      </c>
      <c r="Y218" s="54">
        <v>6.3199999999999994</v>
      </c>
      <c r="Z218" s="54">
        <v>580.18957760000012</v>
      </c>
    </row>
    <row r="219" spans="1:26" x14ac:dyDescent="0.3">
      <c r="A219" s="51" t="s">
        <v>808</v>
      </c>
      <c r="B219" s="52">
        <v>41619</v>
      </c>
      <c r="C219" s="53">
        <v>2013</v>
      </c>
      <c r="D219" s="51" t="s">
        <v>809</v>
      </c>
      <c r="E219" s="51" t="s">
        <v>810</v>
      </c>
      <c r="F219" s="51" t="s">
        <v>230</v>
      </c>
      <c r="G219" s="51" t="s">
        <v>230</v>
      </c>
      <c r="H219" s="51" t="s">
        <v>244</v>
      </c>
      <c r="I219" s="51" t="s">
        <v>270</v>
      </c>
      <c r="J219" s="51" t="s">
        <v>266</v>
      </c>
      <c r="K219" s="51" t="s">
        <v>219</v>
      </c>
      <c r="L219" s="51" t="s">
        <v>220</v>
      </c>
      <c r="M219" s="51" t="s">
        <v>221</v>
      </c>
      <c r="N219" s="52">
        <v>41627</v>
      </c>
      <c r="O219" s="54">
        <v>4.125</v>
      </c>
      <c r="P219" s="54">
        <v>6.3470000000000004</v>
      </c>
      <c r="Q219" s="55">
        <v>0.53866666666666674</v>
      </c>
      <c r="R219" s="55">
        <v>0.08</v>
      </c>
      <c r="S219" s="56">
        <f t="shared" si="3"/>
        <v>0.50775999999999999</v>
      </c>
      <c r="T219" s="57">
        <v>6.8547600000000006</v>
      </c>
      <c r="U219" s="51">
        <v>11</v>
      </c>
      <c r="V219" s="58">
        <v>75.402360000000002</v>
      </c>
      <c r="W219" s="55">
        <v>0.01</v>
      </c>
      <c r="X219" s="59">
        <v>0.75402360000000002</v>
      </c>
      <c r="Y219" s="54">
        <v>5.0199999999999996</v>
      </c>
      <c r="Z219" s="54">
        <v>79.668336400000001</v>
      </c>
    </row>
    <row r="220" spans="1:26" x14ac:dyDescent="0.3">
      <c r="A220" s="51" t="s">
        <v>811</v>
      </c>
      <c r="B220" s="52">
        <v>41619</v>
      </c>
      <c r="C220" s="53">
        <v>2013</v>
      </c>
      <c r="D220" s="51" t="s">
        <v>812</v>
      </c>
      <c r="E220" s="51" t="s">
        <v>813</v>
      </c>
      <c r="F220" s="51" t="s">
        <v>230</v>
      </c>
      <c r="G220" s="51" t="s">
        <v>230</v>
      </c>
      <c r="H220" s="51" t="s">
        <v>231</v>
      </c>
      <c r="I220" s="51" t="s">
        <v>232</v>
      </c>
      <c r="J220" s="51" t="s">
        <v>233</v>
      </c>
      <c r="K220" s="51" t="s">
        <v>219</v>
      </c>
      <c r="L220" s="51" t="s">
        <v>226</v>
      </c>
      <c r="M220" s="51" t="s">
        <v>221</v>
      </c>
      <c r="N220" s="52">
        <v>41628</v>
      </c>
      <c r="O220" s="54">
        <v>2.1120000000000001</v>
      </c>
      <c r="P220" s="54">
        <v>3.5859999999999999</v>
      </c>
      <c r="Q220" s="55">
        <v>0.69791666666666652</v>
      </c>
      <c r="R220" s="55">
        <v>0.08</v>
      </c>
      <c r="S220" s="56">
        <f t="shared" si="3"/>
        <v>0.28687999999999997</v>
      </c>
      <c r="T220" s="57">
        <v>3.8728799999999999</v>
      </c>
      <c r="U220" s="51">
        <v>8</v>
      </c>
      <c r="V220" s="58">
        <v>30.983039999999999</v>
      </c>
      <c r="W220" s="55">
        <v>0.02</v>
      </c>
      <c r="X220" s="59">
        <v>0.61966080000000001</v>
      </c>
      <c r="Y220" s="54">
        <v>1.9100000000000001</v>
      </c>
      <c r="Z220" s="54">
        <v>32.273379200000001</v>
      </c>
    </row>
    <row r="221" spans="1:26" x14ac:dyDescent="0.3">
      <c r="A221" s="51" t="s">
        <v>814</v>
      </c>
      <c r="B221" s="52">
        <v>41622</v>
      </c>
      <c r="C221" s="53">
        <v>2013</v>
      </c>
      <c r="D221" s="51" t="s">
        <v>815</v>
      </c>
      <c r="E221" s="51" t="s">
        <v>816</v>
      </c>
      <c r="F221" s="51" t="s">
        <v>214</v>
      </c>
      <c r="G221" s="51" t="s">
        <v>215</v>
      </c>
      <c r="H221" s="51" t="s">
        <v>265</v>
      </c>
      <c r="I221" s="51" t="s">
        <v>217</v>
      </c>
      <c r="J221" s="51" t="s">
        <v>233</v>
      </c>
      <c r="K221" s="51" t="s">
        <v>219</v>
      </c>
      <c r="L221" s="51" t="s">
        <v>220</v>
      </c>
      <c r="M221" s="51" t="s">
        <v>221</v>
      </c>
      <c r="N221" s="52">
        <v>41632</v>
      </c>
      <c r="O221" s="54">
        <v>2.5190000000000001</v>
      </c>
      <c r="P221" s="54">
        <v>4.0590000000000002</v>
      </c>
      <c r="Q221" s="55">
        <v>0.611353711790393</v>
      </c>
      <c r="R221" s="55">
        <v>0.08</v>
      </c>
      <c r="S221" s="56">
        <f t="shared" si="3"/>
        <v>0.32472000000000001</v>
      </c>
      <c r="T221" s="57">
        <v>4.3837200000000003</v>
      </c>
      <c r="U221" s="51">
        <v>47</v>
      </c>
      <c r="V221" s="58">
        <v>206.03484</v>
      </c>
      <c r="W221" s="55">
        <v>0.09</v>
      </c>
      <c r="X221" s="59">
        <v>18.543135599999999</v>
      </c>
      <c r="Y221" s="54">
        <v>0.55000000000000004</v>
      </c>
      <c r="Z221" s="54">
        <v>188.04170440000001</v>
      </c>
    </row>
    <row r="222" spans="1:26" x14ac:dyDescent="0.3">
      <c r="A222" s="51" t="s">
        <v>817</v>
      </c>
      <c r="B222" s="52">
        <v>41623</v>
      </c>
      <c r="C222" s="53">
        <v>2013</v>
      </c>
      <c r="D222" s="51" t="s">
        <v>818</v>
      </c>
      <c r="E222" s="51" t="s">
        <v>819</v>
      </c>
      <c r="F222" s="51" t="s">
        <v>230</v>
      </c>
      <c r="G222" s="51" t="s">
        <v>230</v>
      </c>
      <c r="H222" s="51" t="s">
        <v>231</v>
      </c>
      <c r="I222" s="51" t="s">
        <v>331</v>
      </c>
      <c r="J222" s="51" t="s">
        <v>233</v>
      </c>
      <c r="K222" s="51" t="s">
        <v>219</v>
      </c>
      <c r="L222" s="51" t="s">
        <v>220</v>
      </c>
      <c r="M222" s="51" t="s">
        <v>221</v>
      </c>
      <c r="N222" s="52">
        <v>41632</v>
      </c>
      <c r="O222" s="54">
        <v>5.8630000000000004</v>
      </c>
      <c r="P222" s="54">
        <v>9.4600000000000009</v>
      </c>
      <c r="Q222" s="55">
        <v>0.61350844277673544</v>
      </c>
      <c r="R222" s="55">
        <v>0.08</v>
      </c>
      <c r="S222" s="56">
        <f t="shared" si="3"/>
        <v>0.75680000000000014</v>
      </c>
      <c r="T222" s="57">
        <v>10.216800000000001</v>
      </c>
      <c r="U222" s="51">
        <v>25</v>
      </c>
      <c r="V222" s="58">
        <v>255.42000000000002</v>
      </c>
      <c r="W222" s="55">
        <v>0.03</v>
      </c>
      <c r="X222" s="59">
        <v>7.6626000000000003</v>
      </c>
      <c r="Y222" s="54">
        <v>6.24</v>
      </c>
      <c r="Z222" s="54">
        <v>253.99740000000003</v>
      </c>
    </row>
    <row r="223" spans="1:26" x14ac:dyDescent="0.3">
      <c r="A223" s="51" t="s">
        <v>820</v>
      </c>
      <c r="B223" s="52">
        <v>41625</v>
      </c>
      <c r="C223" s="53">
        <v>2013</v>
      </c>
      <c r="D223" s="51" t="s">
        <v>437</v>
      </c>
      <c r="E223" s="51" t="s">
        <v>438</v>
      </c>
      <c r="F223" s="51" t="s">
        <v>214</v>
      </c>
      <c r="G223" s="51" t="s">
        <v>215</v>
      </c>
      <c r="H223" s="51" t="s">
        <v>244</v>
      </c>
      <c r="I223" s="51" t="s">
        <v>217</v>
      </c>
      <c r="J223" s="51" t="s">
        <v>218</v>
      </c>
      <c r="K223" s="51" t="s">
        <v>238</v>
      </c>
      <c r="L223" s="51" t="s">
        <v>220</v>
      </c>
      <c r="M223" s="51" t="s">
        <v>221</v>
      </c>
      <c r="N223" s="52">
        <v>41634</v>
      </c>
      <c r="O223" s="54">
        <v>46.321000000000005</v>
      </c>
      <c r="P223" s="54">
        <v>89.078000000000017</v>
      </c>
      <c r="Q223" s="55">
        <v>0.92305865590121128</v>
      </c>
      <c r="R223" s="55">
        <v>0.08</v>
      </c>
      <c r="S223" s="56">
        <f t="shared" si="3"/>
        <v>7.1262400000000019</v>
      </c>
      <c r="T223" s="57">
        <v>96.204240000000027</v>
      </c>
      <c r="U223" s="51">
        <v>15</v>
      </c>
      <c r="V223" s="58">
        <v>1443.0636000000004</v>
      </c>
      <c r="W223" s="55">
        <v>0.04</v>
      </c>
      <c r="X223" s="59">
        <v>57.722544000000021</v>
      </c>
      <c r="Y223" s="54">
        <v>7.2299999999999995</v>
      </c>
      <c r="Z223" s="54">
        <v>1392.5710560000005</v>
      </c>
    </row>
    <row r="224" spans="1:26" x14ac:dyDescent="0.3">
      <c r="A224" s="51" t="s">
        <v>821</v>
      </c>
      <c r="B224" s="52">
        <v>41629</v>
      </c>
      <c r="C224" s="53">
        <v>2013</v>
      </c>
      <c r="D224" s="51" t="s">
        <v>822</v>
      </c>
      <c r="E224" s="51" t="s">
        <v>823</v>
      </c>
      <c r="F224" s="51" t="s">
        <v>214</v>
      </c>
      <c r="G224" s="51" t="s">
        <v>215</v>
      </c>
      <c r="H224" s="51" t="s">
        <v>216</v>
      </c>
      <c r="I224" s="51" t="s">
        <v>225</v>
      </c>
      <c r="J224" s="51" t="s">
        <v>250</v>
      </c>
      <c r="K224" s="51" t="s">
        <v>219</v>
      </c>
      <c r="L224" s="51" t="s">
        <v>220</v>
      </c>
      <c r="M224" s="51" t="s">
        <v>221</v>
      </c>
      <c r="N224" s="52">
        <v>41636</v>
      </c>
      <c r="O224" s="54">
        <v>3.4540000000000006</v>
      </c>
      <c r="P224" s="54">
        <v>5.4010000000000007</v>
      </c>
      <c r="Q224" s="55">
        <v>0.56369426751592344</v>
      </c>
      <c r="R224" s="55">
        <v>0.08</v>
      </c>
      <c r="S224" s="56">
        <f t="shared" si="3"/>
        <v>0.43208000000000008</v>
      </c>
      <c r="T224" s="57">
        <v>5.8330800000000007</v>
      </c>
      <c r="U224" s="51">
        <v>14</v>
      </c>
      <c r="V224" s="58">
        <v>81.663120000000006</v>
      </c>
      <c r="W224" s="55">
        <v>0.05</v>
      </c>
      <c r="X224" s="59">
        <v>4.0831560000000007</v>
      </c>
      <c r="Y224" s="54">
        <v>0.55000000000000004</v>
      </c>
      <c r="Z224" s="54">
        <v>78.129964000000001</v>
      </c>
    </row>
    <row r="225" spans="1:26" x14ac:dyDescent="0.3">
      <c r="A225" s="51" t="s">
        <v>824</v>
      </c>
      <c r="B225" s="52">
        <v>41629</v>
      </c>
      <c r="C225" s="53">
        <v>2013</v>
      </c>
      <c r="D225" s="51" t="s">
        <v>825</v>
      </c>
      <c r="E225" s="51" t="s">
        <v>826</v>
      </c>
      <c r="F225" s="51" t="s">
        <v>230</v>
      </c>
      <c r="G225" s="51" t="s">
        <v>230</v>
      </c>
      <c r="H225" s="51" t="s">
        <v>265</v>
      </c>
      <c r="I225" s="51" t="s">
        <v>312</v>
      </c>
      <c r="J225" s="51" t="s">
        <v>233</v>
      </c>
      <c r="K225" s="51" t="s">
        <v>238</v>
      </c>
      <c r="L225" s="51" t="s">
        <v>220</v>
      </c>
      <c r="M225" s="51" t="s">
        <v>221</v>
      </c>
      <c r="N225" s="52">
        <v>41638</v>
      </c>
      <c r="O225" s="54">
        <v>43.604000000000006</v>
      </c>
      <c r="P225" s="54">
        <v>167.72800000000001</v>
      </c>
      <c r="Q225" s="55">
        <v>2.8466195761856703</v>
      </c>
      <c r="R225" s="55">
        <v>0.08</v>
      </c>
      <c r="S225" s="56">
        <f t="shared" si="3"/>
        <v>13.418240000000001</v>
      </c>
      <c r="T225" s="57">
        <v>181.14624000000003</v>
      </c>
      <c r="U225" s="51">
        <v>43</v>
      </c>
      <c r="V225" s="58">
        <v>7789.2883200000015</v>
      </c>
      <c r="W225" s="55">
        <v>0.08</v>
      </c>
      <c r="X225" s="59">
        <v>623.14306560000011</v>
      </c>
      <c r="Y225" s="54">
        <v>6.55</v>
      </c>
      <c r="Z225" s="54">
        <v>7172.6952544000014</v>
      </c>
    </row>
    <row r="226" spans="1:26" x14ac:dyDescent="0.3">
      <c r="A226" s="51" t="s">
        <v>827</v>
      </c>
      <c r="B226" s="52">
        <v>41633</v>
      </c>
      <c r="C226" s="53">
        <v>2013</v>
      </c>
      <c r="D226" s="51" t="s">
        <v>828</v>
      </c>
      <c r="E226" s="51" t="s">
        <v>829</v>
      </c>
      <c r="F226" s="51" t="s">
        <v>230</v>
      </c>
      <c r="G226" s="51" t="s">
        <v>230</v>
      </c>
      <c r="H226" s="51" t="s">
        <v>216</v>
      </c>
      <c r="I226" s="51" t="s">
        <v>281</v>
      </c>
      <c r="J226" s="51" t="s">
        <v>254</v>
      </c>
      <c r="K226" s="51" t="s">
        <v>219</v>
      </c>
      <c r="L226" s="51" t="s">
        <v>220</v>
      </c>
      <c r="M226" s="51" t="s">
        <v>221</v>
      </c>
      <c r="N226" s="52">
        <v>41642</v>
      </c>
      <c r="O226" s="54">
        <v>20.218</v>
      </c>
      <c r="P226" s="54">
        <v>32.087000000000003</v>
      </c>
      <c r="Q226" s="55">
        <v>0.58705114254624613</v>
      </c>
      <c r="R226" s="55">
        <v>0.08</v>
      </c>
      <c r="S226" s="56">
        <f t="shared" si="3"/>
        <v>2.5669600000000004</v>
      </c>
      <c r="T226" s="57">
        <v>34.653960000000005</v>
      </c>
      <c r="U226" s="51">
        <v>39</v>
      </c>
      <c r="V226" s="58">
        <v>1351.5044400000002</v>
      </c>
      <c r="W226" s="55">
        <v>9.9999999999999992E-2</v>
      </c>
      <c r="X226" s="59">
        <v>135.15044399999999</v>
      </c>
      <c r="Y226" s="54">
        <v>6.3199999999999994</v>
      </c>
      <c r="Z226" s="54">
        <v>1222.6739960000002</v>
      </c>
    </row>
    <row r="227" spans="1:26" x14ac:dyDescent="0.3">
      <c r="A227" s="51" t="s">
        <v>830</v>
      </c>
      <c r="B227" s="52">
        <v>41635</v>
      </c>
      <c r="C227" s="53">
        <v>2013</v>
      </c>
      <c r="D227" s="51" t="s">
        <v>525</v>
      </c>
      <c r="E227" s="51" t="s">
        <v>526</v>
      </c>
      <c r="F227" s="51" t="s">
        <v>230</v>
      </c>
      <c r="G227" s="51" t="s">
        <v>230</v>
      </c>
      <c r="H227" s="51" t="s">
        <v>244</v>
      </c>
      <c r="I227" s="51" t="s">
        <v>331</v>
      </c>
      <c r="J227" s="51" t="s">
        <v>250</v>
      </c>
      <c r="K227" s="51" t="s">
        <v>219</v>
      </c>
      <c r="L227" s="51" t="s">
        <v>226</v>
      </c>
      <c r="M227" s="51" t="s">
        <v>221</v>
      </c>
      <c r="N227" s="52">
        <v>41643</v>
      </c>
      <c r="O227" s="54">
        <v>2.6290000000000004</v>
      </c>
      <c r="P227" s="54">
        <v>4.6859999999999999</v>
      </c>
      <c r="Q227" s="55">
        <v>0.78242677824267748</v>
      </c>
      <c r="R227" s="55">
        <v>0.08</v>
      </c>
      <c r="S227" s="56">
        <f t="shared" si="3"/>
        <v>0.37487999999999999</v>
      </c>
      <c r="T227" s="57">
        <v>5.06088</v>
      </c>
      <c r="U227" s="51">
        <v>28</v>
      </c>
      <c r="V227" s="58">
        <v>141.70464000000001</v>
      </c>
      <c r="W227" s="55">
        <v>0.11</v>
      </c>
      <c r="X227" s="59">
        <v>15.587510400000001</v>
      </c>
      <c r="Y227" s="54">
        <v>1.25</v>
      </c>
      <c r="Z227" s="54">
        <v>127.36712960000001</v>
      </c>
    </row>
    <row r="228" spans="1:26" x14ac:dyDescent="0.3">
      <c r="A228" s="51" t="s">
        <v>831</v>
      </c>
      <c r="B228" s="52">
        <v>41635</v>
      </c>
      <c r="C228" s="53">
        <v>2013</v>
      </c>
      <c r="D228" s="51" t="s">
        <v>622</v>
      </c>
      <c r="E228" s="51" t="s">
        <v>623</v>
      </c>
      <c r="F228" s="51" t="s">
        <v>230</v>
      </c>
      <c r="G228" s="51" t="s">
        <v>230</v>
      </c>
      <c r="H228" s="51" t="s">
        <v>265</v>
      </c>
      <c r="I228" s="51" t="s">
        <v>270</v>
      </c>
      <c r="J228" s="51" t="s">
        <v>266</v>
      </c>
      <c r="K228" s="51" t="s">
        <v>238</v>
      </c>
      <c r="L228" s="51" t="s">
        <v>220</v>
      </c>
      <c r="M228" s="51" t="s">
        <v>221</v>
      </c>
      <c r="N228" s="52">
        <v>41643</v>
      </c>
      <c r="O228" s="54">
        <v>66.649000000000015</v>
      </c>
      <c r="P228" s="54">
        <v>111.07800000000002</v>
      </c>
      <c r="Q228" s="55">
        <v>0.66661165208780315</v>
      </c>
      <c r="R228" s="55">
        <v>0.08</v>
      </c>
      <c r="S228" s="56">
        <f t="shared" si="3"/>
        <v>8.8862400000000008</v>
      </c>
      <c r="T228" s="57">
        <v>119.96424000000003</v>
      </c>
      <c r="U228" s="51">
        <v>3</v>
      </c>
      <c r="V228" s="58">
        <v>359.89272000000011</v>
      </c>
      <c r="W228" s="55">
        <v>0.11</v>
      </c>
      <c r="X228" s="59">
        <v>39.588199200000012</v>
      </c>
      <c r="Y228" s="54">
        <v>7.2299999999999995</v>
      </c>
      <c r="Z228" s="54">
        <v>327.53452080000011</v>
      </c>
    </row>
    <row r="229" spans="1:26" x14ac:dyDescent="0.3">
      <c r="A229" s="51" t="s">
        <v>832</v>
      </c>
      <c r="B229" s="52">
        <v>41636</v>
      </c>
      <c r="C229" s="53">
        <v>2013</v>
      </c>
      <c r="D229" s="51" t="s">
        <v>833</v>
      </c>
      <c r="E229" s="51" t="s">
        <v>834</v>
      </c>
      <c r="F229" s="51" t="s">
        <v>230</v>
      </c>
      <c r="G229" s="51" t="s">
        <v>230</v>
      </c>
      <c r="H229" s="51" t="s">
        <v>265</v>
      </c>
      <c r="I229" s="51" t="s">
        <v>270</v>
      </c>
      <c r="J229" s="51" t="s">
        <v>218</v>
      </c>
      <c r="K229" s="51" t="s">
        <v>219</v>
      </c>
      <c r="L229" s="51" t="s">
        <v>292</v>
      </c>
      <c r="M229" s="51" t="s">
        <v>221</v>
      </c>
      <c r="N229" s="52">
        <v>41644</v>
      </c>
      <c r="O229" s="54">
        <v>4.51</v>
      </c>
      <c r="P229" s="54">
        <v>10.241000000000001</v>
      </c>
      <c r="Q229" s="55">
        <v>1.2707317073170736</v>
      </c>
      <c r="R229" s="55">
        <v>0.08</v>
      </c>
      <c r="S229" s="56">
        <f t="shared" si="3"/>
        <v>0.81928000000000012</v>
      </c>
      <c r="T229" s="57">
        <v>11.060280000000002</v>
      </c>
      <c r="U229" s="51">
        <v>20</v>
      </c>
      <c r="V229" s="58">
        <v>221.20560000000006</v>
      </c>
      <c r="W229" s="55">
        <v>0.02</v>
      </c>
      <c r="X229" s="59">
        <v>4.4241120000000009</v>
      </c>
      <c r="Y229" s="54">
        <v>4.03</v>
      </c>
      <c r="Z229" s="54">
        <v>220.81148800000005</v>
      </c>
    </row>
    <row r="230" spans="1:26" x14ac:dyDescent="0.3">
      <c r="A230" s="51" t="s">
        <v>835</v>
      </c>
      <c r="B230" s="52">
        <v>41636</v>
      </c>
      <c r="C230" s="53">
        <v>2013</v>
      </c>
      <c r="D230" s="51" t="s">
        <v>793</v>
      </c>
      <c r="E230" s="51" t="s">
        <v>794</v>
      </c>
      <c r="F230" s="51" t="s">
        <v>214</v>
      </c>
      <c r="G230" s="51" t="s">
        <v>215</v>
      </c>
      <c r="H230" s="51" t="s">
        <v>265</v>
      </c>
      <c r="I230" s="51" t="s">
        <v>225</v>
      </c>
      <c r="J230" s="51" t="s">
        <v>254</v>
      </c>
      <c r="K230" s="51" t="s">
        <v>219</v>
      </c>
      <c r="L230" s="51" t="s">
        <v>220</v>
      </c>
      <c r="M230" s="51" t="s">
        <v>221</v>
      </c>
      <c r="N230" s="52">
        <v>41643</v>
      </c>
      <c r="O230" s="54">
        <v>15.004000000000001</v>
      </c>
      <c r="P230" s="54">
        <v>23.078000000000003</v>
      </c>
      <c r="Q230" s="55">
        <v>0.5381231671554253</v>
      </c>
      <c r="R230" s="55">
        <v>0.08</v>
      </c>
      <c r="S230" s="56">
        <f t="shared" si="3"/>
        <v>1.8462400000000003</v>
      </c>
      <c r="T230" s="57">
        <v>24.924240000000005</v>
      </c>
      <c r="U230" s="51">
        <v>25</v>
      </c>
      <c r="V230" s="58">
        <v>623.10600000000011</v>
      </c>
      <c r="W230" s="55">
        <v>0.04</v>
      </c>
      <c r="X230" s="59">
        <v>24.924240000000005</v>
      </c>
      <c r="Y230" s="54">
        <v>1.54</v>
      </c>
      <c r="Z230" s="54">
        <v>599.72176000000002</v>
      </c>
    </row>
    <row r="231" spans="1:26" x14ac:dyDescent="0.3">
      <c r="A231" s="51" t="s">
        <v>836</v>
      </c>
      <c r="B231" s="52">
        <v>41641</v>
      </c>
      <c r="C231" s="53">
        <v>2014</v>
      </c>
      <c r="D231" s="51" t="s">
        <v>837</v>
      </c>
      <c r="E231" s="51" t="s">
        <v>838</v>
      </c>
      <c r="F231" s="51" t="s">
        <v>230</v>
      </c>
      <c r="G231" s="51" t="s">
        <v>230</v>
      </c>
      <c r="H231" s="51" t="s">
        <v>244</v>
      </c>
      <c r="I231" s="51" t="s">
        <v>445</v>
      </c>
      <c r="J231" s="51" t="s">
        <v>233</v>
      </c>
      <c r="K231" s="51" t="s">
        <v>219</v>
      </c>
      <c r="L231" s="51" t="s">
        <v>220</v>
      </c>
      <c r="M231" s="51" t="s">
        <v>221</v>
      </c>
      <c r="N231" s="52">
        <v>41650</v>
      </c>
      <c r="O231" s="54">
        <v>3.8720000000000003</v>
      </c>
      <c r="P231" s="54">
        <v>6.1380000000000008</v>
      </c>
      <c r="Q231" s="55">
        <v>0.58522727272727282</v>
      </c>
      <c r="R231" s="55">
        <v>0.08</v>
      </c>
      <c r="S231" s="56">
        <f t="shared" si="3"/>
        <v>0.49104000000000009</v>
      </c>
      <c r="T231" s="57">
        <v>6.6290400000000016</v>
      </c>
      <c r="U231" s="51">
        <v>51</v>
      </c>
      <c r="V231" s="58">
        <v>338.08104000000009</v>
      </c>
      <c r="W231" s="55">
        <v>0.03</v>
      </c>
      <c r="X231" s="59">
        <v>10.142431200000003</v>
      </c>
      <c r="Y231" s="54">
        <v>3.04</v>
      </c>
      <c r="Z231" s="54">
        <v>330.97860880000013</v>
      </c>
    </row>
    <row r="232" spans="1:26" x14ac:dyDescent="0.3">
      <c r="A232" s="51" t="s">
        <v>839</v>
      </c>
      <c r="B232" s="52">
        <v>41641</v>
      </c>
      <c r="C232" s="53">
        <v>2014</v>
      </c>
      <c r="D232" s="51" t="s">
        <v>837</v>
      </c>
      <c r="E232" s="51" t="s">
        <v>838</v>
      </c>
      <c r="F232" s="51" t="s">
        <v>230</v>
      </c>
      <c r="G232" s="51" t="s">
        <v>230</v>
      </c>
      <c r="H232" s="51" t="s">
        <v>244</v>
      </c>
      <c r="I232" s="51" t="s">
        <v>445</v>
      </c>
      <c r="J232" s="51" t="s">
        <v>233</v>
      </c>
      <c r="K232" s="51" t="s">
        <v>219</v>
      </c>
      <c r="L232" s="51" t="s">
        <v>220</v>
      </c>
      <c r="M232" s="51" t="s">
        <v>221</v>
      </c>
      <c r="N232" s="52">
        <v>41649</v>
      </c>
      <c r="O232" s="54">
        <v>24.398000000000003</v>
      </c>
      <c r="P232" s="54">
        <v>59.510000000000005</v>
      </c>
      <c r="Q232" s="55">
        <v>1.4391343552750224</v>
      </c>
      <c r="R232" s="55">
        <v>0.08</v>
      </c>
      <c r="S232" s="56">
        <f t="shared" si="3"/>
        <v>4.7608000000000006</v>
      </c>
      <c r="T232" s="57">
        <v>64.270800000000008</v>
      </c>
      <c r="U232" s="51">
        <v>44</v>
      </c>
      <c r="V232" s="58">
        <v>2827.9152000000004</v>
      </c>
      <c r="W232" s="55">
        <v>0.03</v>
      </c>
      <c r="X232" s="59">
        <v>84.837456000000003</v>
      </c>
      <c r="Y232" s="54">
        <v>20.04</v>
      </c>
      <c r="Z232" s="54">
        <v>2763.1177440000001</v>
      </c>
    </row>
    <row r="233" spans="1:26" x14ac:dyDescent="0.3">
      <c r="A233" s="51" t="s">
        <v>840</v>
      </c>
      <c r="B233" s="52">
        <v>41644</v>
      </c>
      <c r="C233" s="53">
        <v>2014</v>
      </c>
      <c r="D233" s="51" t="s">
        <v>841</v>
      </c>
      <c r="E233" s="51" t="s">
        <v>842</v>
      </c>
      <c r="F233" s="51" t="s">
        <v>230</v>
      </c>
      <c r="G233" s="51" t="s">
        <v>230</v>
      </c>
      <c r="H233" s="51" t="s">
        <v>216</v>
      </c>
      <c r="I233" s="51" t="s">
        <v>274</v>
      </c>
      <c r="J233" s="51" t="s">
        <v>218</v>
      </c>
      <c r="K233" s="51" t="s">
        <v>219</v>
      </c>
      <c r="L233" s="51" t="s">
        <v>220</v>
      </c>
      <c r="M233" s="51" t="s">
        <v>221</v>
      </c>
      <c r="N233" s="52">
        <v>41651</v>
      </c>
      <c r="O233" s="54">
        <v>74.503000000000014</v>
      </c>
      <c r="P233" s="54">
        <v>181.72</v>
      </c>
      <c r="Q233" s="55">
        <v>1.4390964122250105</v>
      </c>
      <c r="R233" s="55">
        <v>0.08</v>
      </c>
      <c r="S233" s="56">
        <f t="shared" si="3"/>
        <v>14.537599999999999</v>
      </c>
      <c r="T233" s="57">
        <v>196.25760000000002</v>
      </c>
      <c r="U233" s="51">
        <v>51</v>
      </c>
      <c r="V233" s="58">
        <v>10009.137600000002</v>
      </c>
      <c r="W233" s="55">
        <v>6.0000000000000005E-2</v>
      </c>
      <c r="X233" s="59">
        <v>600.54825600000015</v>
      </c>
      <c r="Y233" s="54">
        <v>20.04</v>
      </c>
      <c r="Z233" s="54">
        <v>9428.6293440000027</v>
      </c>
    </row>
    <row r="234" spans="1:26" x14ac:dyDescent="0.3">
      <c r="A234" s="51" t="s">
        <v>843</v>
      </c>
      <c r="B234" s="52">
        <v>41644</v>
      </c>
      <c r="C234" s="53">
        <v>2014</v>
      </c>
      <c r="D234" s="51" t="s">
        <v>844</v>
      </c>
      <c r="E234" s="51" t="s">
        <v>845</v>
      </c>
      <c r="F234" s="51" t="s">
        <v>230</v>
      </c>
      <c r="G234" s="51" t="s">
        <v>230</v>
      </c>
      <c r="H234" s="51" t="s">
        <v>216</v>
      </c>
      <c r="I234" s="51" t="s">
        <v>445</v>
      </c>
      <c r="J234" s="51" t="s">
        <v>250</v>
      </c>
      <c r="K234" s="51" t="s">
        <v>219</v>
      </c>
      <c r="L234" s="51" t="s">
        <v>226</v>
      </c>
      <c r="M234" s="51" t="s">
        <v>221</v>
      </c>
      <c r="N234" s="52">
        <v>41652</v>
      </c>
      <c r="O234" s="54">
        <v>2.5410000000000004</v>
      </c>
      <c r="P234" s="54">
        <v>4.1580000000000004</v>
      </c>
      <c r="Q234" s="55">
        <v>0.63636363636363624</v>
      </c>
      <c r="R234" s="55">
        <v>0.08</v>
      </c>
      <c r="S234" s="56">
        <f t="shared" si="3"/>
        <v>0.33264000000000005</v>
      </c>
      <c r="T234" s="57">
        <v>4.4906400000000009</v>
      </c>
      <c r="U234" s="51">
        <v>49</v>
      </c>
      <c r="V234" s="58">
        <v>220.04136000000005</v>
      </c>
      <c r="W234" s="55">
        <v>0.03</v>
      </c>
      <c r="X234" s="59">
        <v>6.6012408000000011</v>
      </c>
      <c r="Y234" s="54">
        <v>0.76</v>
      </c>
      <c r="Z234" s="54">
        <v>214.20011920000005</v>
      </c>
    </row>
    <row r="235" spans="1:26" x14ac:dyDescent="0.3">
      <c r="A235" s="51" t="s">
        <v>846</v>
      </c>
      <c r="B235" s="52">
        <v>41645</v>
      </c>
      <c r="C235" s="53">
        <v>2014</v>
      </c>
      <c r="D235" s="51" t="s">
        <v>847</v>
      </c>
      <c r="E235" s="51" t="s">
        <v>848</v>
      </c>
      <c r="F235" s="51" t="s">
        <v>230</v>
      </c>
      <c r="G235" s="51" t="s">
        <v>230</v>
      </c>
      <c r="H235" s="51" t="s">
        <v>265</v>
      </c>
      <c r="I235" s="51" t="s">
        <v>331</v>
      </c>
      <c r="J235" s="51" t="s">
        <v>254</v>
      </c>
      <c r="K235" s="51" t="s">
        <v>219</v>
      </c>
      <c r="L235" s="51" t="s">
        <v>220</v>
      </c>
      <c r="M235" s="51" t="s">
        <v>221</v>
      </c>
      <c r="N235" s="52">
        <v>41659</v>
      </c>
      <c r="O235" s="54">
        <v>15.268000000000002</v>
      </c>
      <c r="P235" s="54">
        <v>24.618000000000002</v>
      </c>
      <c r="Q235" s="55">
        <v>0.61239193083573473</v>
      </c>
      <c r="R235" s="55">
        <v>0.08</v>
      </c>
      <c r="S235" s="56">
        <f t="shared" si="3"/>
        <v>1.9694400000000003</v>
      </c>
      <c r="T235" s="57">
        <v>26.587440000000004</v>
      </c>
      <c r="U235" s="51">
        <v>23</v>
      </c>
      <c r="V235" s="58">
        <v>611.51112000000012</v>
      </c>
      <c r="W235" s="55">
        <v>0.05</v>
      </c>
      <c r="X235" s="59">
        <v>30.575556000000006</v>
      </c>
      <c r="Y235" s="54">
        <v>15.15</v>
      </c>
      <c r="Z235" s="54">
        <v>596.08556400000009</v>
      </c>
    </row>
    <row r="236" spans="1:26" x14ac:dyDescent="0.3">
      <c r="A236" s="51" t="s">
        <v>849</v>
      </c>
      <c r="B236" s="52">
        <v>41645</v>
      </c>
      <c r="C236" s="53">
        <v>2014</v>
      </c>
      <c r="D236" s="51" t="s">
        <v>286</v>
      </c>
      <c r="E236" s="51" t="s">
        <v>287</v>
      </c>
      <c r="F236" s="51" t="s">
        <v>214</v>
      </c>
      <c r="G236" s="51" t="s">
        <v>215</v>
      </c>
      <c r="H236" s="51" t="s">
        <v>231</v>
      </c>
      <c r="I236" s="51" t="s">
        <v>217</v>
      </c>
      <c r="J236" s="51" t="s">
        <v>254</v>
      </c>
      <c r="K236" s="51" t="s">
        <v>219</v>
      </c>
      <c r="L236" s="51" t="s">
        <v>226</v>
      </c>
      <c r="M236" s="51" t="s">
        <v>221</v>
      </c>
      <c r="N236" s="52">
        <v>41656</v>
      </c>
      <c r="O236" s="54">
        <v>1.4300000000000002</v>
      </c>
      <c r="P236" s="54">
        <v>3.1680000000000001</v>
      </c>
      <c r="Q236" s="55">
        <v>1.2153846153846153</v>
      </c>
      <c r="R236" s="55">
        <v>0.08</v>
      </c>
      <c r="S236" s="56">
        <f t="shared" si="3"/>
        <v>0.25344</v>
      </c>
      <c r="T236" s="57">
        <v>3.4214400000000005</v>
      </c>
      <c r="U236" s="51">
        <v>48</v>
      </c>
      <c r="V236" s="58">
        <v>164.22912000000002</v>
      </c>
      <c r="W236" s="55">
        <v>0.05</v>
      </c>
      <c r="X236" s="59">
        <v>8.2114560000000019</v>
      </c>
      <c r="Y236" s="54">
        <v>1.06</v>
      </c>
      <c r="Z236" s="54">
        <v>157.07766400000003</v>
      </c>
    </row>
    <row r="237" spans="1:26" x14ac:dyDescent="0.3">
      <c r="A237" s="51" t="s">
        <v>850</v>
      </c>
      <c r="B237" s="52">
        <v>41647</v>
      </c>
      <c r="C237" s="53">
        <v>2014</v>
      </c>
      <c r="D237" s="51" t="s">
        <v>851</v>
      </c>
      <c r="E237" s="51" t="s">
        <v>852</v>
      </c>
      <c r="F237" s="51" t="s">
        <v>230</v>
      </c>
      <c r="G237" s="51" t="s">
        <v>230</v>
      </c>
      <c r="H237" s="51" t="s">
        <v>216</v>
      </c>
      <c r="I237" s="51" t="s">
        <v>312</v>
      </c>
      <c r="J237" s="51" t="s">
        <v>250</v>
      </c>
      <c r="K237" s="51" t="s">
        <v>219</v>
      </c>
      <c r="L237" s="51" t="s">
        <v>220</v>
      </c>
      <c r="M237" s="51" t="s">
        <v>234</v>
      </c>
      <c r="N237" s="52">
        <v>41654</v>
      </c>
      <c r="O237" s="54">
        <v>3.74</v>
      </c>
      <c r="P237" s="54">
        <v>5.9400000000000013</v>
      </c>
      <c r="Q237" s="55">
        <v>0.5882352941176473</v>
      </c>
      <c r="R237" s="55">
        <v>0.08</v>
      </c>
      <c r="S237" s="56">
        <f t="shared" si="3"/>
        <v>0.47520000000000012</v>
      </c>
      <c r="T237" s="57">
        <v>6.4152000000000022</v>
      </c>
      <c r="U237" s="51">
        <v>11</v>
      </c>
      <c r="V237" s="58">
        <v>70.567200000000028</v>
      </c>
      <c r="W237" s="55">
        <v>9.9999999999999992E-2</v>
      </c>
      <c r="X237" s="59">
        <v>7.0567200000000021</v>
      </c>
      <c r="Y237" s="54">
        <v>7.83</v>
      </c>
      <c r="Z237" s="54">
        <v>71.340480000000028</v>
      </c>
    </row>
    <row r="238" spans="1:26" x14ac:dyDescent="0.3">
      <c r="A238" s="51" t="s">
        <v>853</v>
      </c>
      <c r="B238" s="52">
        <v>41647</v>
      </c>
      <c r="C238" s="53">
        <v>2014</v>
      </c>
      <c r="D238" s="51" t="s">
        <v>851</v>
      </c>
      <c r="E238" s="51" t="s">
        <v>852</v>
      </c>
      <c r="F238" s="51" t="s">
        <v>230</v>
      </c>
      <c r="G238" s="51" t="s">
        <v>230</v>
      </c>
      <c r="H238" s="51" t="s">
        <v>216</v>
      </c>
      <c r="I238" s="51" t="s">
        <v>312</v>
      </c>
      <c r="J238" s="51" t="s">
        <v>250</v>
      </c>
      <c r="K238" s="51" t="s">
        <v>219</v>
      </c>
      <c r="L238" s="51" t="s">
        <v>292</v>
      </c>
      <c r="M238" s="51" t="s">
        <v>221</v>
      </c>
      <c r="N238" s="52">
        <v>41655</v>
      </c>
      <c r="O238" s="54">
        <v>1.034</v>
      </c>
      <c r="P238" s="54">
        <v>2.2880000000000003</v>
      </c>
      <c r="Q238" s="55">
        <v>1.2127659574468086</v>
      </c>
      <c r="R238" s="55">
        <v>0.08</v>
      </c>
      <c r="S238" s="56">
        <f t="shared" si="3"/>
        <v>0.18304000000000004</v>
      </c>
      <c r="T238" s="57">
        <v>2.4710400000000003</v>
      </c>
      <c r="U238" s="51">
        <v>45</v>
      </c>
      <c r="V238" s="58">
        <v>111.19680000000001</v>
      </c>
      <c r="W238" s="55">
        <v>6.0000000000000005E-2</v>
      </c>
      <c r="X238" s="59">
        <v>6.6718080000000013</v>
      </c>
      <c r="Y238" s="54">
        <v>2.61</v>
      </c>
      <c r="Z238" s="54">
        <v>107.13499200000001</v>
      </c>
    </row>
    <row r="239" spans="1:26" x14ac:dyDescent="0.3">
      <c r="A239" s="51" t="s">
        <v>854</v>
      </c>
      <c r="B239" s="52">
        <v>41647</v>
      </c>
      <c r="C239" s="53">
        <v>2014</v>
      </c>
      <c r="D239" s="51" t="s">
        <v>561</v>
      </c>
      <c r="E239" s="51" t="s">
        <v>562</v>
      </c>
      <c r="F239" s="51" t="s">
        <v>214</v>
      </c>
      <c r="G239" s="51" t="s">
        <v>215</v>
      </c>
      <c r="H239" s="51" t="s">
        <v>265</v>
      </c>
      <c r="I239" s="51" t="s">
        <v>225</v>
      </c>
      <c r="J239" s="51" t="s">
        <v>266</v>
      </c>
      <c r="K239" s="51" t="s">
        <v>305</v>
      </c>
      <c r="L239" s="51" t="s">
        <v>588</v>
      </c>
      <c r="M239" s="51" t="s">
        <v>234</v>
      </c>
      <c r="N239" s="52">
        <v>41655</v>
      </c>
      <c r="O239" s="54">
        <v>61.776000000000003</v>
      </c>
      <c r="P239" s="54">
        <v>150.678</v>
      </c>
      <c r="Q239" s="55">
        <v>1.4391025641025639</v>
      </c>
      <c r="R239" s="55">
        <v>0.08</v>
      </c>
      <c r="S239" s="56">
        <f t="shared" si="3"/>
        <v>12.05424</v>
      </c>
      <c r="T239" s="57">
        <v>162.73224000000002</v>
      </c>
      <c r="U239" s="51">
        <v>20</v>
      </c>
      <c r="V239" s="58">
        <v>3254.6448000000005</v>
      </c>
      <c r="W239" s="55">
        <v>0.03</v>
      </c>
      <c r="X239" s="59">
        <v>97.639344000000008</v>
      </c>
      <c r="Y239" s="54">
        <v>24.54</v>
      </c>
      <c r="Z239" s="54">
        <v>3181.5454560000003</v>
      </c>
    </row>
    <row r="240" spans="1:26" x14ac:dyDescent="0.3">
      <c r="A240" s="51" t="s">
        <v>855</v>
      </c>
      <c r="B240" s="52">
        <v>41650</v>
      </c>
      <c r="C240" s="53">
        <v>2014</v>
      </c>
      <c r="D240" s="51" t="s">
        <v>856</v>
      </c>
      <c r="E240" s="51" t="s">
        <v>857</v>
      </c>
      <c r="F240" s="51" t="s">
        <v>214</v>
      </c>
      <c r="G240" s="51" t="s">
        <v>215</v>
      </c>
      <c r="H240" s="51" t="s">
        <v>216</v>
      </c>
      <c r="I240" s="51" t="s">
        <v>225</v>
      </c>
      <c r="J240" s="51" t="s">
        <v>254</v>
      </c>
      <c r="K240" s="51" t="s">
        <v>219</v>
      </c>
      <c r="L240" s="51" t="s">
        <v>220</v>
      </c>
      <c r="M240" s="51" t="s">
        <v>221</v>
      </c>
      <c r="N240" s="52">
        <v>41662</v>
      </c>
      <c r="O240" s="54">
        <v>23.716000000000001</v>
      </c>
      <c r="P240" s="54">
        <v>39.533999999999999</v>
      </c>
      <c r="Q240" s="55">
        <v>0.66697588126159546</v>
      </c>
      <c r="R240" s="55">
        <v>0.08</v>
      </c>
      <c r="S240" s="56">
        <f t="shared" si="3"/>
        <v>3.1627200000000002</v>
      </c>
      <c r="T240" s="57">
        <v>42.696719999999999</v>
      </c>
      <c r="U240" s="51">
        <v>15</v>
      </c>
      <c r="V240" s="58">
        <v>640.45079999999996</v>
      </c>
      <c r="W240" s="55">
        <v>9.9999999999999992E-2</v>
      </c>
      <c r="X240" s="59">
        <v>64.045079999999984</v>
      </c>
      <c r="Y240" s="54">
        <v>6.71</v>
      </c>
      <c r="Z240" s="54">
        <v>583.11572000000001</v>
      </c>
    </row>
    <row r="241" spans="1:26" x14ac:dyDescent="0.3">
      <c r="A241" s="51" t="s">
        <v>858</v>
      </c>
      <c r="B241" s="52">
        <v>41651</v>
      </c>
      <c r="C241" s="53">
        <v>2014</v>
      </c>
      <c r="D241" s="51" t="s">
        <v>859</v>
      </c>
      <c r="E241" s="51" t="s">
        <v>860</v>
      </c>
      <c r="F241" s="51" t="s">
        <v>230</v>
      </c>
      <c r="G241" s="51" t="s">
        <v>230</v>
      </c>
      <c r="H241" s="51" t="s">
        <v>244</v>
      </c>
      <c r="I241" s="51" t="s">
        <v>232</v>
      </c>
      <c r="J241" s="51" t="s">
        <v>266</v>
      </c>
      <c r="K241" s="51" t="s">
        <v>219</v>
      </c>
      <c r="L241" s="51" t="s">
        <v>220</v>
      </c>
      <c r="M241" s="51" t="s">
        <v>234</v>
      </c>
      <c r="N241" s="52">
        <v>41660</v>
      </c>
      <c r="O241" s="54">
        <v>3.74</v>
      </c>
      <c r="P241" s="54">
        <v>5.9400000000000013</v>
      </c>
      <c r="Q241" s="55">
        <v>0.5882352941176473</v>
      </c>
      <c r="R241" s="55">
        <v>0.08</v>
      </c>
      <c r="S241" s="56">
        <f t="shared" si="3"/>
        <v>0.47520000000000012</v>
      </c>
      <c r="T241" s="57">
        <v>6.4152000000000022</v>
      </c>
      <c r="U241" s="51">
        <v>16</v>
      </c>
      <c r="V241" s="58">
        <v>102.64320000000004</v>
      </c>
      <c r="W241" s="55">
        <v>9.9999999999999992E-2</v>
      </c>
      <c r="X241" s="59">
        <v>10.264320000000003</v>
      </c>
      <c r="Y241" s="54">
        <v>7.83</v>
      </c>
      <c r="Z241" s="54">
        <v>100.20888000000004</v>
      </c>
    </row>
    <row r="242" spans="1:26" x14ac:dyDescent="0.3">
      <c r="A242" s="51" t="s">
        <v>861</v>
      </c>
      <c r="B242" s="52">
        <v>41651</v>
      </c>
      <c r="C242" s="53">
        <v>2014</v>
      </c>
      <c r="D242" s="51" t="s">
        <v>665</v>
      </c>
      <c r="E242" s="51" t="s">
        <v>666</v>
      </c>
      <c r="F242" s="51" t="s">
        <v>230</v>
      </c>
      <c r="G242" s="51" t="s">
        <v>230</v>
      </c>
      <c r="H242" s="51" t="s">
        <v>216</v>
      </c>
      <c r="I242" s="51" t="s">
        <v>232</v>
      </c>
      <c r="J242" s="51" t="s">
        <v>266</v>
      </c>
      <c r="K242" s="51" t="s">
        <v>219</v>
      </c>
      <c r="L242" s="51" t="s">
        <v>226</v>
      </c>
      <c r="M242" s="51" t="s">
        <v>221</v>
      </c>
      <c r="N242" s="52">
        <v>41661</v>
      </c>
      <c r="O242" s="54">
        <v>2.145</v>
      </c>
      <c r="P242" s="54">
        <v>4.3780000000000001</v>
      </c>
      <c r="Q242" s="55">
        <v>1.0410256410256411</v>
      </c>
      <c r="R242" s="55">
        <v>0.08</v>
      </c>
      <c r="S242" s="56">
        <f t="shared" si="3"/>
        <v>0.35024</v>
      </c>
      <c r="T242" s="57">
        <v>4.7282400000000004</v>
      </c>
      <c r="U242" s="51">
        <v>43</v>
      </c>
      <c r="V242" s="58">
        <v>203.31432000000001</v>
      </c>
      <c r="W242" s="55">
        <v>0.08</v>
      </c>
      <c r="X242" s="59">
        <v>16.2651456</v>
      </c>
      <c r="Y242" s="54">
        <v>0.88</v>
      </c>
      <c r="Z242" s="54">
        <v>187.92917439999999</v>
      </c>
    </row>
    <row r="243" spans="1:26" x14ac:dyDescent="0.3">
      <c r="A243" s="51" t="s">
        <v>862</v>
      </c>
      <c r="B243" s="52">
        <v>41652</v>
      </c>
      <c r="C243" s="53">
        <v>2014</v>
      </c>
      <c r="D243" s="51" t="s">
        <v>863</v>
      </c>
      <c r="E243" s="51" t="s">
        <v>864</v>
      </c>
      <c r="F243" s="51" t="s">
        <v>230</v>
      </c>
      <c r="G243" s="51" t="s">
        <v>230</v>
      </c>
      <c r="H243" s="51" t="s">
        <v>216</v>
      </c>
      <c r="I243" s="51" t="s">
        <v>245</v>
      </c>
      <c r="J243" s="51" t="s">
        <v>250</v>
      </c>
      <c r="K243" s="51" t="s">
        <v>238</v>
      </c>
      <c r="L243" s="51" t="s">
        <v>239</v>
      </c>
      <c r="M243" s="51" t="s">
        <v>240</v>
      </c>
      <c r="N243" s="52">
        <v>41661</v>
      </c>
      <c r="O243" s="54">
        <v>241.57100000000003</v>
      </c>
      <c r="P243" s="54">
        <v>589.20400000000006</v>
      </c>
      <c r="Q243" s="55">
        <v>1.4390510450343792</v>
      </c>
      <c r="R243" s="55">
        <v>0.08</v>
      </c>
      <c r="S243" s="56">
        <f t="shared" si="3"/>
        <v>47.136320000000005</v>
      </c>
      <c r="T243" s="57">
        <v>636.34032000000013</v>
      </c>
      <c r="U243" s="51">
        <v>3</v>
      </c>
      <c r="V243" s="58">
        <v>1909.0209600000003</v>
      </c>
      <c r="W243" s="55">
        <v>6.0000000000000005E-2</v>
      </c>
      <c r="X243" s="59">
        <v>114.54125760000002</v>
      </c>
      <c r="Y243" s="54">
        <v>14.75</v>
      </c>
      <c r="Z243" s="54">
        <v>1809.2297024000002</v>
      </c>
    </row>
    <row r="244" spans="1:26" x14ac:dyDescent="0.3">
      <c r="A244" s="51" t="s">
        <v>865</v>
      </c>
      <c r="B244" s="52">
        <v>41652</v>
      </c>
      <c r="C244" s="53">
        <v>2014</v>
      </c>
      <c r="D244" s="51" t="s">
        <v>487</v>
      </c>
      <c r="E244" s="51" t="s">
        <v>488</v>
      </c>
      <c r="F244" s="51" t="s">
        <v>230</v>
      </c>
      <c r="G244" s="51" t="s">
        <v>230</v>
      </c>
      <c r="H244" s="51" t="s">
        <v>231</v>
      </c>
      <c r="I244" s="51" t="s">
        <v>274</v>
      </c>
      <c r="J244" s="51" t="s">
        <v>250</v>
      </c>
      <c r="K244" s="51" t="s">
        <v>219</v>
      </c>
      <c r="L244" s="51" t="s">
        <v>292</v>
      </c>
      <c r="M244" s="51" t="s">
        <v>234</v>
      </c>
      <c r="N244" s="52">
        <v>41661</v>
      </c>
      <c r="O244" s="54">
        <v>5.7090000000000005</v>
      </c>
      <c r="P244" s="54">
        <v>14.278000000000002</v>
      </c>
      <c r="Q244" s="55">
        <v>1.5009633911368019</v>
      </c>
      <c r="R244" s="55">
        <v>0.08</v>
      </c>
      <c r="S244" s="56">
        <f t="shared" si="3"/>
        <v>1.1422400000000001</v>
      </c>
      <c r="T244" s="57">
        <v>15.420240000000003</v>
      </c>
      <c r="U244" s="51">
        <v>36</v>
      </c>
      <c r="V244" s="58">
        <v>555.12864000000013</v>
      </c>
      <c r="W244" s="55">
        <v>0.05</v>
      </c>
      <c r="X244" s="59">
        <v>27.756432000000007</v>
      </c>
      <c r="Y244" s="54">
        <v>3.19</v>
      </c>
      <c r="Z244" s="54">
        <v>530.56220800000017</v>
      </c>
    </row>
    <row r="245" spans="1:26" x14ac:dyDescent="0.3">
      <c r="A245" s="51" t="s">
        <v>866</v>
      </c>
      <c r="B245" s="52">
        <v>41654</v>
      </c>
      <c r="C245" s="53">
        <v>2014</v>
      </c>
      <c r="D245" s="51" t="s">
        <v>867</v>
      </c>
      <c r="E245" s="51" t="s">
        <v>868</v>
      </c>
      <c r="F245" s="51" t="s">
        <v>230</v>
      </c>
      <c r="G245" s="51" t="s">
        <v>230</v>
      </c>
      <c r="H245" s="51" t="s">
        <v>216</v>
      </c>
      <c r="I245" s="51" t="s">
        <v>274</v>
      </c>
      <c r="J245" s="51" t="s">
        <v>233</v>
      </c>
      <c r="K245" s="51" t="s">
        <v>219</v>
      </c>
      <c r="L245" s="51" t="s">
        <v>220</v>
      </c>
      <c r="M245" s="51" t="s">
        <v>221</v>
      </c>
      <c r="N245" s="52">
        <v>41663</v>
      </c>
      <c r="O245" s="54">
        <v>4.2240000000000002</v>
      </c>
      <c r="P245" s="54">
        <v>6.9300000000000006</v>
      </c>
      <c r="Q245" s="55">
        <v>0.64062500000000011</v>
      </c>
      <c r="R245" s="55">
        <v>0.08</v>
      </c>
      <c r="S245" s="56">
        <f t="shared" si="3"/>
        <v>0.55440000000000011</v>
      </c>
      <c r="T245" s="57">
        <v>7.4844000000000008</v>
      </c>
      <c r="U245" s="51">
        <v>34</v>
      </c>
      <c r="V245" s="58">
        <v>254.46960000000001</v>
      </c>
      <c r="W245" s="55">
        <v>0.05</v>
      </c>
      <c r="X245" s="59">
        <v>12.723480000000002</v>
      </c>
      <c r="Y245" s="54">
        <v>0.55000000000000004</v>
      </c>
      <c r="Z245" s="54">
        <v>242.29612000000003</v>
      </c>
    </row>
    <row r="246" spans="1:26" x14ac:dyDescent="0.3">
      <c r="A246" s="51" t="s">
        <v>869</v>
      </c>
      <c r="B246" s="52">
        <v>41660</v>
      </c>
      <c r="C246" s="53">
        <v>2014</v>
      </c>
      <c r="D246" s="51" t="s">
        <v>870</v>
      </c>
      <c r="E246" s="51" t="s">
        <v>871</v>
      </c>
      <c r="F246" s="51" t="s">
        <v>230</v>
      </c>
      <c r="G246" s="51" t="s">
        <v>230</v>
      </c>
      <c r="H246" s="51" t="s">
        <v>216</v>
      </c>
      <c r="I246" s="51" t="s">
        <v>342</v>
      </c>
      <c r="J246" s="51" t="s">
        <v>266</v>
      </c>
      <c r="K246" s="51" t="s">
        <v>219</v>
      </c>
      <c r="L246" s="51" t="s">
        <v>226</v>
      </c>
      <c r="M246" s="51" t="s">
        <v>221</v>
      </c>
      <c r="N246" s="52">
        <v>41669</v>
      </c>
      <c r="O246" s="54">
        <v>1.0230000000000001</v>
      </c>
      <c r="P246" s="54">
        <v>1.6280000000000001</v>
      </c>
      <c r="Q246" s="55">
        <v>0.59139784946236551</v>
      </c>
      <c r="R246" s="55">
        <v>0.08</v>
      </c>
      <c r="S246" s="56">
        <f t="shared" si="3"/>
        <v>0.13024000000000002</v>
      </c>
      <c r="T246" s="57">
        <v>1.7582400000000002</v>
      </c>
      <c r="U246" s="51">
        <v>29</v>
      </c>
      <c r="V246" s="58">
        <v>50.988960000000006</v>
      </c>
      <c r="W246" s="55">
        <v>0.01</v>
      </c>
      <c r="X246" s="59">
        <v>0.50988960000000005</v>
      </c>
      <c r="Y246" s="54">
        <v>0.75</v>
      </c>
      <c r="Z246" s="54">
        <v>51.229070400000005</v>
      </c>
    </row>
    <row r="247" spans="1:26" x14ac:dyDescent="0.3">
      <c r="A247" s="51" t="s">
        <v>872</v>
      </c>
      <c r="B247" s="52">
        <v>41661</v>
      </c>
      <c r="C247" s="53">
        <v>2014</v>
      </c>
      <c r="D247" s="51" t="s">
        <v>873</v>
      </c>
      <c r="E247" s="51" t="s">
        <v>874</v>
      </c>
      <c r="F247" s="51" t="s">
        <v>230</v>
      </c>
      <c r="G247" s="51" t="s">
        <v>230</v>
      </c>
      <c r="H247" s="51" t="s">
        <v>231</v>
      </c>
      <c r="I247" s="51" t="s">
        <v>274</v>
      </c>
      <c r="J247" s="51" t="s">
        <v>218</v>
      </c>
      <c r="K247" s="51" t="s">
        <v>238</v>
      </c>
      <c r="L247" s="51" t="s">
        <v>239</v>
      </c>
      <c r="M247" s="51" t="s">
        <v>240</v>
      </c>
      <c r="N247" s="52">
        <v>41670</v>
      </c>
      <c r="O247" s="54">
        <v>84.469000000000008</v>
      </c>
      <c r="P247" s="54">
        <v>131.989</v>
      </c>
      <c r="Q247" s="55">
        <v>0.562573251725485</v>
      </c>
      <c r="R247" s="55">
        <v>0.08</v>
      </c>
      <c r="S247" s="56">
        <f t="shared" si="3"/>
        <v>10.55912</v>
      </c>
      <c r="T247" s="57">
        <v>142.54812000000001</v>
      </c>
      <c r="U247" s="51">
        <v>15</v>
      </c>
      <c r="V247" s="58">
        <v>2138.2218000000003</v>
      </c>
      <c r="W247" s="55">
        <v>0.05</v>
      </c>
      <c r="X247" s="59">
        <v>106.91109000000002</v>
      </c>
      <c r="Y247" s="54">
        <v>14.05</v>
      </c>
      <c r="Z247" s="54">
        <v>2045.3607100000002</v>
      </c>
    </row>
    <row r="248" spans="1:26" x14ac:dyDescent="0.3">
      <c r="A248" s="51" t="s">
        <v>875</v>
      </c>
      <c r="B248" s="52">
        <v>41662</v>
      </c>
      <c r="C248" s="53">
        <v>2014</v>
      </c>
      <c r="D248" s="51" t="s">
        <v>876</v>
      </c>
      <c r="E248" s="51" t="s">
        <v>877</v>
      </c>
      <c r="F248" s="51" t="s">
        <v>230</v>
      </c>
      <c r="G248" s="51" t="s">
        <v>230</v>
      </c>
      <c r="H248" s="51" t="s">
        <v>216</v>
      </c>
      <c r="I248" s="51" t="s">
        <v>274</v>
      </c>
      <c r="J248" s="51" t="s">
        <v>250</v>
      </c>
      <c r="K248" s="51" t="s">
        <v>219</v>
      </c>
      <c r="L248" s="51" t="s">
        <v>226</v>
      </c>
      <c r="M248" s="51" t="s">
        <v>221</v>
      </c>
      <c r="N248" s="52">
        <v>41671</v>
      </c>
      <c r="O248" s="54">
        <v>1.1990000000000003</v>
      </c>
      <c r="P248" s="54">
        <v>2.8600000000000003</v>
      </c>
      <c r="Q248" s="55">
        <v>1.3853211009174309</v>
      </c>
      <c r="R248" s="55">
        <v>0.08</v>
      </c>
      <c r="S248" s="56">
        <f t="shared" si="3"/>
        <v>0.22880000000000003</v>
      </c>
      <c r="T248" s="57">
        <v>3.0888000000000004</v>
      </c>
      <c r="U248" s="51">
        <v>29</v>
      </c>
      <c r="V248" s="58">
        <v>89.575200000000009</v>
      </c>
      <c r="W248" s="55">
        <v>9.9999999999999992E-2</v>
      </c>
      <c r="X248" s="59">
        <v>8.9575200000000006</v>
      </c>
      <c r="Y248" s="54">
        <v>2.4499999999999997</v>
      </c>
      <c r="Z248" s="54">
        <v>83.06768000000001</v>
      </c>
    </row>
    <row r="249" spans="1:26" x14ac:dyDescent="0.3">
      <c r="A249" s="51" t="s">
        <v>878</v>
      </c>
      <c r="B249" s="52">
        <v>41663</v>
      </c>
      <c r="C249" s="53">
        <v>2014</v>
      </c>
      <c r="D249" s="51" t="s">
        <v>879</v>
      </c>
      <c r="E249" s="51" t="s">
        <v>880</v>
      </c>
      <c r="F249" s="51" t="s">
        <v>214</v>
      </c>
      <c r="G249" s="51" t="s">
        <v>215</v>
      </c>
      <c r="H249" s="51" t="s">
        <v>244</v>
      </c>
      <c r="I249" s="51" t="s">
        <v>225</v>
      </c>
      <c r="J249" s="51" t="s">
        <v>254</v>
      </c>
      <c r="K249" s="51" t="s">
        <v>305</v>
      </c>
      <c r="L249" s="51" t="s">
        <v>292</v>
      </c>
      <c r="M249" s="51" t="s">
        <v>221</v>
      </c>
      <c r="N249" s="52">
        <v>41677</v>
      </c>
      <c r="O249" s="54">
        <v>6.0500000000000007</v>
      </c>
      <c r="P249" s="54">
        <v>13.442000000000002</v>
      </c>
      <c r="Q249" s="55">
        <v>1.2218181818181819</v>
      </c>
      <c r="R249" s="55">
        <v>0.08</v>
      </c>
      <c r="S249" s="56">
        <f t="shared" si="3"/>
        <v>1.0753600000000001</v>
      </c>
      <c r="T249" s="57">
        <v>14.517360000000004</v>
      </c>
      <c r="U249" s="51">
        <v>21</v>
      </c>
      <c r="V249" s="58">
        <v>304.8645600000001</v>
      </c>
      <c r="W249" s="55">
        <v>9.9999999999999992E-2</v>
      </c>
      <c r="X249" s="59">
        <v>30.486456000000008</v>
      </c>
      <c r="Y249" s="54">
        <v>2.9</v>
      </c>
      <c r="Z249" s="54">
        <v>277.27810400000004</v>
      </c>
    </row>
    <row r="250" spans="1:26" x14ac:dyDescent="0.3">
      <c r="A250" s="51" t="s">
        <v>881</v>
      </c>
      <c r="B250" s="52">
        <v>41663</v>
      </c>
      <c r="C250" s="53">
        <v>2014</v>
      </c>
      <c r="D250" s="51" t="s">
        <v>882</v>
      </c>
      <c r="E250" s="51" t="s">
        <v>883</v>
      </c>
      <c r="F250" s="51" t="s">
        <v>230</v>
      </c>
      <c r="G250" s="51" t="s">
        <v>230</v>
      </c>
      <c r="H250" s="51" t="s">
        <v>231</v>
      </c>
      <c r="I250" s="51" t="s">
        <v>274</v>
      </c>
      <c r="J250" s="51" t="s">
        <v>233</v>
      </c>
      <c r="K250" s="51" t="s">
        <v>238</v>
      </c>
      <c r="L250" s="51" t="s">
        <v>220</v>
      </c>
      <c r="M250" s="51" t="s">
        <v>221</v>
      </c>
      <c r="N250" s="52">
        <v>41671</v>
      </c>
      <c r="O250" s="54">
        <v>11.077000000000002</v>
      </c>
      <c r="P250" s="54">
        <v>17.578000000000003</v>
      </c>
      <c r="Q250" s="55">
        <v>0.58689175769612711</v>
      </c>
      <c r="R250" s="55">
        <v>0.08</v>
      </c>
      <c r="S250" s="56">
        <f t="shared" si="3"/>
        <v>1.4062400000000002</v>
      </c>
      <c r="T250" s="57">
        <v>18.984240000000003</v>
      </c>
      <c r="U250" s="51">
        <v>10</v>
      </c>
      <c r="V250" s="58">
        <v>189.84240000000003</v>
      </c>
      <c r="W250" s="55">
        <v>0.05</v>
      </c>
      <c r="X250" s="59">
        <v>9.4921200000000017</v>
      </c>
      <c r="Y250" s="54">
        <v>4.05</v>
      </c>
      <c r="Z250" s="54">
        <v>184.40028000000004</v>
      </c>
    </row>
    <row r="251" spans="1:26" x14ac:dyDescent="0.3">
      <c r="A251" s="51" t="s">
        <v>884</v>
      </c>
      <c r="B251" s="52">
        <v>41664</v>
      </c>
      <c r="C251" s="53">
        <v>2014</v>
      </c>
      <c r="D251" s="51" t="s">
        <v>885</v>
      </c>
      <c r="E251" s="51" t="s">
        <v>886</v>
      </c>
      <c r="F251" s="51" t="s">
        <v>214</v>
      </c>
      <c r="G251" s="51" t="s">
        <v>215</v>
      </c>
      <c r="H251" s="51" t="s">
        <v>244</v>
      </c>
      <c r="I251" s="51" t="s">
        <v>225</v>
      </c>
      <c r="J251" s="51" t="s">
        <v>218</v>
      </c>
      <c r="K251" s="51" t="s">
        <v>219</v>
      </c>
      <c r="L251" s="51" t="s">
        <v>220</v>
      </c>
      <c r="M251" s="51" t="s">
        <v>221</v>
      </c>
      <c r="N251" s="52">
        <v>41671</v>
      </c>
      <c r="O251" s="54">
        <v>5.8630000000000004</v>
      </c>
      <c r="P251" s="54">
        <v>9.4600000000000009</v>
      </c>
      <c r="Q251" s="55">
        <v>0.61350844277673544</v>
      </c>
      <c r="R251" s="55">
        <v>0.08</v>
      </c>
      <c r="S251" s="56">
        <f t="shared" si="3"/>
        <v>0.75680000000000014</v>
      </c>
      <c r="T251" s="57">
        <v>10.216800000000001</v>
      </c>
      <c r="U251" s="51">
        <v>6</v>
      </c>
      <c r="V251" s="58">
        <v>61.30080000000001</v>
      </c>
      <c r="W251" s="55">
        <v>0.05</v>
      </c>
      <c r="X251" s="59">
        <v>3.0650400000000007</v>
      </c>
      <c r="Y251" s="54">
        <v>6.24</v>
      </c>
      <c r="Z251" s="54">
        <v>64.475760000000008</v>
      </c>
    </row>
    <row r="252" spans="1:26" x14ac:dyDescent="0.3">
      <c r="A252" s="51" t="s">
        <v>887</v>
      </c>
      <c r="B252" s="52">
        <v>41666</v>
      </c>
      <c r="C252" s="53">
        <v>2014</v>
      </c>
      <c r="D252" s="51" t="s">
        <v>888</v>
      </c>
      <c r="E252" s="51" t="s">
        <v>889</v>
      </c>
      <c r="F252" s="51" t="s">
        <v>230</v>
      </c>
      <c r="G252" s="51" t="s">
        <v>230</v>
      </c>
      <c r="H252" s="51" t="s">
        <v>265</v>
      </c>
      <c r="I252" s="51" t="s">
        <v>270</v>
      </c>
      <c r="J252" s="51" t="s">
        <v>218</v>
      </c>
      <c r="K252" s="51" t="s">
        <v>219</v>
      </c>
      <c r="L252" s="51" t="s">
        <v>220</v>
      </c>
      <c r="M252" s="51" t="s">
        <v>221</v>
      </c>
      <c r="N252" s="52">
        <v>41676</v>
      </c>
      <c r="O252" s="54">
        <v>59.719000000000001</v>
      </c>
      <c r="P252" s="54">
        <v>99.528000000000006</v>
      </c>
      <c r="Q252" s="55">
        <v>0.66660526800515751</v>
      </c>
      <c r="R252" s="55">
        <v>0.08</v>
      </c>
      <c r="S252" s="56">
        <f t="shared" si="3"/>
        <v>7.9622400000000004</v>
      </c>
      <c r="T252" s="57">
        <v>107.49024000000001</v>
      </c>
      <c r="U252" s="51">
        <v>29</v>
      </c>
      <c r="V252" s="58">
        <v>3117.2169600000002</v>
      </c>
      <c r="W252" s="55">
        <v>0.01</v>
      </c>
      <c r="X252" s="59">
        <v>31.172169600000004</v>
      </c>
      <c r="Y252" s="54">
        <v>20.04</v>
      </c>
      <c r="Z252" s="54">
        <v>3106.0847904000002</v>
      </c>
    </row>
    <row r="253" spans="1:26" x14ac:dyDescent="0.3">
      <c r="A253" s="51" t="s">
        <v>890</v>
      </c>
      <c r="B253" s="52">
        <v>41667</v>
      </c>
      <c r="C253" s="53">
        <v>2014</v>
      </c>
      <c r="D253" s="51" t="s">
        <v>891</v>
      </c>
      <c r="E253" s="51" t="s">
        <v>892</v>
      </c>
      <c r="F253" s="51" t="s">
        <v>230</v>
      </c>
      <c r="G253" s="51" t="s">
        <v>230</v>
      </c>
      <c r="H253" s="51" t="s">
        <v>231</v>
      </c>
      <c r="I253" s="51" t="s">
        <v>258</v>
      </c>
      <c r="J253" s="51" t="s">
        <v>233</v>
      </c>
      <c r="K253" s="51" t="s">
        <v>219</v>
      </c>
      <c r="L253" s="51" t="s">
        <v>220</v>
      </c>
      <c r="M253" s="51" t="s">
        <v>221</v>
      </c>
      <c r="N253" s="52">
        <v>41676</v>
      </c>
      <c r="O253" s="54">
        <v>15.004000000000001</v>
      </c>
      <c r="P253" s="54">
        <v>23.078000000000003</v>
      </c>
      <c r="Q253" s="55">
        <v>0.5381231671554253</v>
      </c>
      <c r="R253" s="55">
        <v>0.08</v>
      </c>
      <c r="S253" s="56">
        <f t="shared" si="3"/>
        <v>1.8462400000000003</v>
      </c>
      <c r="T253" s="57">
        <v>24.924240000000005</v>
      </c>
      <c r="U253" s="51">
        <v>33</v>
      </c>
      <c r="V253" s="58">
        <v>822.4999200000002</v>
      </c>
      <c r="W253" s="55">
        <v>9.9999999999999992E-2</v>
      </c>
      <c r="X253" s="59">
        <v>82.24999200000002</v>
      </c>
      <c r="Y253" s="54">
        <v>1.54</v>
      </c>
      <c r="Z253" s="54">
        <v>741.78992800000015</v>
      </c>
    </row>
    <row r="254" spans="1:26" x14ac:dyDescent="0.3">
      <c r="A254" s="51" t="s">
        <v>893</v>
      </c>
      <c r="B254" s="52">
        <v>41667</v>
      </c>
      <c r="C254" s="53">
        <v>2014</v>
      </c>
      <c r="D254" s="51" t="s">
        <v>894</v>
      </c>
      <c r="E254" s="51" t="s">
        <v>895</v>
      </c>
      <c r="F254" s="51" t="s">
        <v>230</v>
      </c>
      <c r="G254" s="51" t="s">
        <v>230</v>
      </c>
      <c r="H254" s="51" t="s">
        <v>265</v>
      </c>
      <c r="I254" s="51" t="s">
        <v>312</v>
      </c>
      <c r="J254" s="51" t="s">
        <v>250</v>
      </c>
      <c r="K254" s="51" t="s">
        <v>219</v>
      </c>
      <c r="L254" s="51" t="s">
        <v>226</v>
      </c>
      <c r="M254" s="51" t="s">
        <v>221</v>
      </c>
      <c r="N254" s="52">
        <v>41676</v>
      </c>
      <c r="O254" s="54">
        <v>3.8280000000000003</v>
      </c>
      <c r="P254" s="54">
        <v>5.9729999999999999</v>
      </c>
      <c r="Q254" s="55">
        <v>0.56034482758620674</v>
      </c>
      <c r="R254" s="55">
        <v>0.08</v>
      </c>
      <c r="S254" s="56">
        <f t="shared" si="3"/>
        <v>0.47783999999999999</v>
      </c>
      <c r="T254" s="57">
        <v>6.4508400000000004</v>
      </c>
      <c r="U254" s="51">
        <v>4</v>
      </c>
      <c r="V254" s="58">
        <v>25.803360000000001</v>
      </c>
      <c r="W254" s="55">
        <v>0.11</v>
      </c>
      <c r="X254" s="59">
        <v>2.8383696</v>
      </c>
      <c r="Y254" s="54">
        <v>1</v>
      </c>
      <c r="Z254" s="54">
        <v>23.964990400000001</v>
      </c>
    </row>
    <row r="255" spans="1:26" x14ac:dyDescent="0.3">
      <c r="A255" s="51" t="s">
        <v>896</v>
      </c>
      <c r="B255" s="52">
        <v>41670</v>
      </c>
      <c r="C255" s="53">
        <v>2014</v>
      </c>
      <c r="D255" s="51" t="s">
        <v>897</v>
      </c>
      <c r="E255" s="51" t="s">
        <v>898</v>
      </c>
      <c r="F255" s="51" t="s">
        <v>214</v>
      </c>
      <c r="G255" s="51" t="s">
        <v>215</v>
      </c>
      <c r="H255" s="51" t="s">
        <v>265</v>
      </c>
      <c r="I255" s="51" t="s">
        <v>225</v>
      </c>
      <c r="J255" s="51" t="s">
        <v>254</v>
      </c>
      <c r="K255" s="51" t="s">
        <v>219</v>
      </c>
      <c r="L255" s="51" t="s">
        <v>220</v>
      </c>
      <c r="M255" s="51" t="s">
        <v>221</v>
      </c>
      <c r="N255" s="52">
        <v>41682</v>
      </c>
      <c r="O255" s="54">
        <v>2.4750000000000001</v>
      </c>
      <c r="P255" s="54">
        <v>4.0590000000000002</v>
      </c>
      <c r="Q255" s="55">
        <v>0.64</v>
      </c>
      <c r="R255" s="55">
        <v>0.08</v>
      </c>
      <c r="S255" s="56">
        <f t="shared" si="3"/>
        <v>0.32472000000000001</v>
      </c>
      <c r="T255" s="57">
        <v>4.3837200000000003</v>
      </c>
      <c r="U255" s="51">
        <v>22</v>
      </c>
      <c r="V255" s="58">
        <v>96.441840000000013</v>
      </c>
      <c r="W255" s="55">
        <v>0.09</v>
      </c>
      <c r="X255" s="59">
        <v>8.6797656000000014</v>
      </c>
      <c r="Y255" s="54">
        <v>2.5499999999999998</v>
      </c>
      <c r="Z255" s="54">
        <v>90.312074400000014</v>
      </c>
    </row>
    <row r="256" spans="1:26" x14ac:dyDescent="0.3">
      <c r="A256" s="51" t="s">
        <v>899</v>
      </c>
      <c r="B256" s="52">
        <v>41671</v>
      </c>
      <c r="C256" s="53">
        <v>2014</v>
      </c>
      <c r="D256" s="51" t="s">
        <v>900</v>
      </c>
      <c r="E256" s="51" t="s">
        <v>901</v>
      </c>
      <c r="F256" s="51" t="s">
        <v>230</v>
      </c>
      <c r="G256" s="51" t="s">
        <v>230</v>
      </c>
      <c r="H256" s="51" t="s">
        <v>265</v>
      </c>
      <c r="I256" s="51" t="s">
        <v>245</v>
      </c>
      <c r="J256" s="51" t="s">
        <v>233</v>
      </c>
      <c r="K256" s="51" t="s">
        <v>238</v>
      </c>
      <c r="L256" s="51" t="s">
        <v>220</v>
      </c>
      <c r="M256" s="51" t="s">
        <v>221</v>
      </c>
      <c r="N256" s="52">
        <v>41679</v>
      </c>
      <c r="O256" s="54">
        <v>59.972000000000008</v>
      </c>
      <c r="P256" s="54">
        <v>111.06700000000001</v>
      </c>
      <c r="Q256" s="55">
        <v>0.85198092443140117</v>
      </c>
      <c r="R256" s="55">
        <v>0.08</v>
      </c>
      <c r="S256" s="56">
        <f t="shared" si="3"/>
        <v>8.8853600000000004</v>
      </c>
      <c r="T256" s="57">
        <v>119.95236000000001</v>
      </c>
      <c r="U256" s="51">
        <v>17</v>
      </c>
      <c r="V256" s="58">
        <v>2039.1901200000002</v>
      </c>
      <c r="W256" s="55">
        <v>0.09</v>
      </c>
      <c r="X256" s="59">
        <v>183.5271108</v>
      </c>
      <c r="Y256" s="54">
        <v>7.2299999999999995</v>
      </c>
      <c r="Z256" s="54">
        <v>1862.8930092000003</v>
      </c>
    </row>
    <row r="257" spans="1:26" x14ac:dyDescent="0.3">
      <c r="A257" s="51" t="s">
        <v>902</v>
      </c>
      <c r="B257" s="52">
        <v>41673</v>
      </c>
      <c r="C257" s="53">
        <v>2014</v>
      </c>
      <c r="D257" s="51" t="s">
        <v>751</v>
      </c>
      <c r="E257" s="51" t="s">
        <v>752</v>
      </c>
      <c r="F257" s="51" t="s">
        <v>230</v>
      </c>
      <c r="G257" s="51" t="s">
        <v>230</v>
      </c>
      <c r="H257" s="51" t="s">
        <v>265</v>
      </c>
      <c r="I257" s="51" t="s">
        <v>270</v>
      </c>
      <c r="J257" s="51" t="s">
        <v>250</v>
      </c>
      <c r="K257" s="51" t="s">
        <v>238</v>
      </c>
      <c r="L257" s="51" t="s">
        <v>239</v>
      </c>
      <c r="M257" s="51" t="s">
        <v>240</v>
      </c>
      <c r="N257" s="52">
        <v>41681</v>
      </c>
      <c r="O257" s="54">
        <v>306.88900000000001</v>
      </c>
      <c r="P257" s="54">
        <v>494.98900000000003</v>
      </c>
      <c r="Q257" s="55">
        <v>0.61292519445141413</v>
      </c>
      <c r="R257" s="55">
        <v>0.08</v>
      </c>
      <c r="S257" s="56">
        <f t="shared" si="3"/>
        <v>39.599120000000006</v>
      </c>
      <c r="T257" s="57">
        <v>534.58812000000012</v>
      </c>
      <c r="U257" s="51">
        <v>41</v>
      </c>
      <c r="V257" s="58">
        <v>21918.112920000003</v>
      </c>
      <c r="W257" s="55">
        <v>0.09</v>
      </c>
      <c r="X257" s="59">
        <v>1972.6301628000001</v>
      </c>
      <c r="Y257" s="54">
        <v>49.05</v>
      </c>
      <c r="Z257" s="54">
        <v>19994.532757200002</v>
      </c>
    </row>
    <row r="258" spans="1:26" x14ac:dyDescent="0.3">
      <c r="A258" s="51" t="s">
        <v>903</v>
      </c>
      <c r="B258" s="52">
        <v>41675</v>
      </c>
      <c r="C258" s="53">
        <v>2014</v>
      </c>
      <c r="D258" s="51" t="s">
        <v>904</v>
      </c>
      <c r="E258" s="51" t="s">
        <v>905</v>
      </c>
      <c r="F258" s="51" t="s">
        <v>214</v>
      </c>
      <c r="G258" s="51" t="s">
        <v>215</v>
      </c>
      <c r="H258" s="51" t="s">
        <v>231</v>
      </c>
      <c r="I258" s="51" t="s">
        <v>217</v>
      </c>
      <c r="J258" s="51" t="s">
        <v>254</v>
      </c>
      <c r="K258" s="51" t="s">
        <v>238</v>
      </c>
      <c r="L258" s="51" t="s">
        <v>588</v>
      </c>
      <c r="M258" s="51" t="s">
        <v>221</v>
      </c>
      <c r="N258" s="52">
        <v>41691</v>
      </c>
      <c r="O258" s="54">
        <v>415.78900000000004</v>
      </c>
      <c r="P258" s="54">
        <v>659.98900000000003</v>
      </c>
      <c r="Q258" s="55">
        <v>0.58731712479166109</v>
      </c>
      <c r="R258" s="55">
        <v>0.08</v>
      </c>
      <c r="S258" s="56">
        <f t="shared" ref="S258:S321" si="4">R258*P258</f>
        <v>52.799120000000002</v>
      </c>
      <c r="T258" s="57">
        <v>712.78812000000005</v>
      </c>
      <c r="U258" s="51">
        <v>50</v>
      </c>
      <c r="V258" s="58">
        <v>35639.406000000003</v>
      </c>
      <c r="W258" s="55">
        <v>0.09</v>
      </c>
      <c r="X258" s="59">
        <v>3207.5465400000003</v>
      </c>
      <c r="Y258" s="54">
        <v>24.54</v>
      </c>
      <c r="Z258" s="54">
        <v>32456.399460000004</v>
      </c>
    </row>
    <row r="259" spans="1:26" x14ac:dyDescent="0.3">
      <c r="A259" s="51" t="s">
        <v>906</v>
      </c>
      <c r="B259" s="52">
        <v>41675</v>
      </c>
      <c r="C259" s="53">
        <v>2014</v>
      </c>
      <c r="D259" s="51" t="s">
        <v>904</v>
      </c>
      <c r="E259" s="51" t="s">
        <v>905</v>
      </c>
      <c r="F259" s="51" t="s">
        <v>214</v>
      </c>
      <c r="G259" s="51" t="s">
        <v>215</v>
      </c>
      <c r="H259" s="51" t="s">
        <v>231</v>
      </c>
      <c r="I259" s="51" t="s">
        <v>217</v>
      </c>
      <c r="J259" s="51" t="s">
        <v>254</v>
      </c>
      <c r="K259" s="51" t="s">
        <v>219</v>
      </c>
      <c r="L259" s="51" t="s">
        <v>226</v>
      </c>
      <c r="M259" s="51" t="s">
        <v>234</v>
      </c>
      <c r="N259" s="52">
        <v>41687</v>
      </c>
      <c r="O259" s="54">
        <v>2.8490000000000002</v>
      </c>
      <c r="P259" s="54">
        <v>4.3780000000000001</v>
      </c>
      <c r="Q259" s="55">
        <v>0.53667953667953661</v>
      </c>
      <c r="R259" s="55">
        <v>0.08</v>
      </c>
      <c r="S259" s="56">
        <f t="shared" si="4"/>
        <v>0.35024</v>
      </c>
      <c r="T259" s="57">
        <v>4.7282400000000004</v>
      </c>
      <c r="U259" s="51">
        <v>13</v>
      </c>
      <c r="V259" s="58">
        <v>61.467120000000008</v>
      </c>
      <c r="W259" s="55">
        <v>0.11</v>
      </c>
      <c r="X259" s="59">
        <v>6.7613832000000009</v>
      </c>
      <c r="Y259" s="54">
        <v>3.02</v>
      </c>
      <c r="Z259" s="54">
        <v>57.725736800000014</v>
      </c>
    </row>
    <row r="260" spans="1:26" x14ac:dyDescent="0.3">
      <c r="A260" s="51" t="s">
        <v>907</v>
      </c>
      <c r="B260" s="52">
        <v>41677</v>
      </c>
      <c r="C260" s="53">
        <v>2014</v>
      </c>
      <c r="D260" s="51" t="s">
        <v>908</v>
      </c>
      <c r="E260" s="51" t="s">
        <v>909</v>
      </c>
      <c r="F260" s="51" t="s">
        <v>230</v>
      </c>
      <c r="G260" s="51" t="s">
        <v>230</v>
      </c>
      <c r="H260" s="51" t="s">
        <v>231</v>
      </c>
      <c r="I260" s="51" t="s">
        <v>274</v>
      </c>
      <c r="J260" s="51" t="s">
        <v>254</v>
      </c>
      <c r="K260" s="51" t="s">
        <v>219</v>
      </c>
      <c r="L260" s="51" t="s">
        <v>220</v>
      </c>
      <c r="M260" s="51" t="s">
        <v>221</v>
      </c>
      <c r="N260" s="52">
        <v>41688</v>
      </c>
      <c r="O260" s="54">
        <v>2.4859999999999998</v>
      </c>
      <c r="P260" s="54">
        <v>3.9380000000000006</v>
      </c>
      <c r="Q260" s="55">
        <v>0.58407079646017734</v>
      </c>
      <c r="R260" s="55">
        <v>0.08</v>
      </c>
      <c r="S260" s="56">
        <f t="shared" si="4"/>
        <v>0.31504000000000004</v>
      </c>
      <c r="T260" s="57">
        <v>4.2530400000000013</v>
      </c>
      <c r="U260" s="51">
        <v>44</v>
      </c>
      <c r="V260" s="58">
        <v>187.13376000000005</v>
      </c>
      <c r="W260" s="55">
        <v>0.02</v>
      </c>
      <c r="X260" s="59">
        <v>3.7426752000000012</v>
      </c>
      <c r="Y260" s="54">
        <v>5.52</v>
      </c>
      <c r="Z260" s="54">
        <v>188.91108480000005</v>
      </c>
    </row>
    <row r="261" spans="1:26" x14ac:dyDescent="0.3">
      <c r="A261" s="51" t="s">
        <v>910</v>
      </c>
      <c r="B261" s="52">
        <v>41678</v>
      </c>
      <c r="C261" s="53">
        <v>2014</v>
      </c>
      <c r="D261" s="51" t="s">
        <v>911</v>
      </c>
      <c r="E261" s="51" t="s">
        <v>912</v>
      </c>
      <c r="F261" s="51" t="s">
        <v>214</v>
      </c>
      <c r="G261" s="51" t="s">
        <v>215</v>
      </c>
      <c r="H261" s="51" t="s">
        <v>265</v>
      </c>
      <c r="I261" s="51" t="s">
        <v>225</v>
      </c>
      <c r="J261" s="51" t="s">
        <v>233</v>
      </c>
      <c r="K261" s="51" t="s">
        <v>238</v>
      </c>
      <c r="L261" s="51" t="s">
        <v>332</v>
      </c>
      <c r="M261" s="51" t="s">
        <v>221</v>
      </c>
      <c r="N261" s="52">
        <v>41686</v>
      </c>
      <c r="O261" s="54">
        <v>9.7020000000000017</v>
      </c>
      <c r="P261" s="54">
        <v>23.088999999999999</v>
      </c>
      <c r="Q261" s="55">
        <v>1.3798185941043077</v>
      </c>
      <c r="R261" s="55">
        <v>0.08</v>
      </c>
      <c r="S261" s="56">
        <f t="shared" si="4"/>
        <v>1.8471199999999999</v>
      </c>
      <c r="T261" s="57">
        <v>24.936119999999999</v>
      </c>
      <c r="U261" s="51">
        <v>44</v>
      </c>
      <c r="V261" s="58">
        <v>1097.1892800000001</v>
      </c>
      <c r="W261" s="55">
        <v>0.08</v>
      </c>
      <c r="X261" s="59">
        <v>87.775142400000007</v>
      </c>
      <c r="Y261" s="54">
        <v>4.8599999999999994</v>
      </c>
      <c r="Z261" s="54">
        <v>1014.2741376</v>
      </c>
    </row>
    <row r="262" spans="1:26" x14ac:dyDescent="0.3">
      <c r="A262" s="51" t="s">
        <v>913</v>
      </c>
      <c r="B262" s="52">
        <v>41678</v>
      </c>
      <c r="C262" s="53">
        <v>2014</v>
      </c>
      <c r="D262" s="51" t="s">
        <v>914</v>
      </c>
      <c r="E262" s="51" t="s">
        <v>915</v>
      </c>
      <c r="F262" s="51" t="s">
        <v>230</v>
      </c>
      <c r="G262" s="51" t="s">
        <v>230</v>
      </c>
      <c r="H262" s="51" t="s">
        <v>244</v>
      </c>
      <c r="I262" s="51" t="s">
        <v>342</v>
      </c>
      <c r="J262" s="51" t="s">
        <v>254</v>
      </c>
      <c r="K262" s="51" t="s">
        <v>219</v>
      </c>
      <c r="L262" s="51" t="s">
        <v>220</v>
      </c>
      <c r="M262" s="51" t="s">
        <v>234</v>
      </c>
      <c r="N262" s="52">
        <v>41687</v>
      </c>
      <c r="O262" s="54">
        <v>57.277000000000008</v>
      </c>
      <c r="P262" s="54">
        <v>92.378000000000014</v>
      </c>
      <c r="Q262" s="55">
        <v>0.61282888419435377</v>
      </c>
      <c r="R262" s="55">
        <v>0.08</v>
      </c>
      <c r="S262" s="56">
        <f t="shared" si="4"/>
        <v>7.3902400000000013</v>
      </c>
      <c r="T262" s="57">
        <v>99.76824000000002</v>
      </c>
      <c r="U262" s="51">
        <v>11</v>
      </c>
      <c r="V262" s="58">
        <v>1097.4506400000002</v>
      </c>
      <c r="W262" s="55">
        <v>6.0000000000000005E-2</v>
      </c>
      <c r="X262" s="59">
        <v>65.847038400000017</v>
      </c>
      <c r="Y262" s="54">
        <v>5.0599999999999996</v>
      </c>
      <c r="Z262" s="54">
        <v>1036.6636016000002</v>
      </c>
    </row>
    <row r="263" spans="1:26" x14ac:dyDescent="0.3">
      <c r="A263" s="51" t="s">
        <v>916</v>
      </c>
      <c r="B263" s="52">
        <v>41680</v>
      </c>
      <c r="C263" s="53">
        <v>2014</v>
      </c>
      <c r="D263" s="51" t="s">
        <v>917</v>
      </c>
      <c r="E263" s="51" t="s">
        <v>918</v>
      </c>
      <c r="F263" s="51" t="s">
        <v>230</v>
      </c>
      <c r="G263" s="51" t="s">
        <v>230</v>
      </c>
      <c r="H263" s="51" t="s">
        <v>216</v>
      </c>
      <c r="I263" s="51" t="s">
        <v>270</v>
      </c>
      <c r="J263" s="51" t="s">
        <v>218</v>
      </c>
      <c r="K263" s="51" t="s">
        <v>238</v>
      </c>
      <c r="L263" s="51" t="s">
        <v>588</v>
      </c>
      <c r="M263" s="51" t="s">
        <v>221</v>
      </c>
      <c r="N263" s="52">
        <v>41688</v>
      </c>
      <c r="O263" s="54">
        <v>237.60000000000002</v>
      </c>
      <c r="P263" s="54">
        <v>494.98900000000003</v>
      </c>
      <c r="Q263" s="55">
        <v>1.0832870370370369</v>
      </c>
      <c r="R263" s="55">
        <v>0.08</v>
      </c>
      <c r="S263" s="56">
        <f t="shared" si="4"/>
        <v>39.599120000000006</v>
      </c>
      <c r="T263" s="57">
        <v>534.58812000000012</v>
      </c>
      <c r="U263" s="51">
        <v>7</v>
      </c>
      <c r="V263" s="58">
        <v>3742.1168400000006</v>
      </c>
      <c r="W263" s="55">
        <v>0.03</v>
      </c>
      <c r="X263" s="59">
        <v>112.26350520000001</v>
      </c>
      <c r="Y263" s="54">
        <v>24.54</v>
      </c>
      <c r="Z263" s="54">
        <v>3654.3933348000005</v>
      </c>
    </row>
    <row r="264" spans="1:26" x14ac:dyDescent="0.3">
      <c r="A264" s="51" t="s">
        <v>919</v>
      </c>
      <c r="B264" s="52">
        <v>41681</v>
      </c>
      <c r="C264" s="53">
        <v>2014</v>
      </c>
      <c r="D264" s="51" t="s">
        <v>468</v>
      </c>
      <c r="E264" s="51" t="s">
        <v>469</v>
      </c>
      <c r="F264" s="51" t="s">
        <v>230</v>
      </c>
      <c r="G264" s="51" t="s">
        <v>230</v>
      </c>
      <c r="H264" s="51" t="s">
        <v>244</v>
      </c>
      <c r="I264" s="51" t="s">
        <v>232</v>
      </c>
      <c r="J264" s="51" t="s">
        <v>218</v>
      </c>
      <c r="K264" s="51" t="s">
        <v>219</v>
      </c>
      <c r="L264" s="51" t="s">
        <v>226</v>
      </c>
      <c r="M264" s="51" t="s">
        <v>221</v>
      </c>
      <c r="N264" s="52">
        <v>41688</v>
      </c>
      <c r="O264" s="54">
        <v>2.3760000000000003</v>
      </c>
      <c r="P264" s="54">
        <v>4.2350000000000003</v>
      </c>
      <c r="Q264" s="55">
        <v>0.78240740740740733</v>
      </c>
      <c r="R264" s="55">
        <v>0.08</v>
      </c>
      <c r="S264" s="56">
        <f t="shared" si="4"/>
        <v>0.33880000000000005</v>
      </c>
      <c r="T264" s="57">
        <v>4.5738000000000003</v>
      </c>
      <c r="U264" s="51">
        <v>33</v>
      </c>
      <c r="V264" s="58">
        <v>150.93540000000002</v>
      </c>
      <c r="W264" s="55">
        <v>9.9999999999999992E-2</v>
      </c>
      <c r="X264" s="59">
        <v>15.093540000000001</v>
      </c>
      <c r="Y264" s="54">
        <v>0.75</v>
      </c>
      <c r="Z264" s="54">
        <v>136.59186000000003</v>
      </c>
    </row>
    <row r="265" spans="1:26" x14ac:dyDescent="0.3">
      <c r="A265" s="51" t="s">
        <v>920</v>
      </c>
      <c r="B265" s="52">
        <v>41683</v>
      </c>
      <c r="C265" s="53">
        <v>2014</v>
      </c>
      <c r="D265" s="51" t="s">
        <v>921</v>
      </c>
      <c r="E265" s="51" t="s">
        <v>922</v>
      </c>
      <c r="F265" s="51" t="s">
        <v>214</v>
      </c>
      <c r="G265" s="51" t="s">
        <v>215</v>
      </c>
      <c r="H265" s="51" t="s">
        <v>216</v>
      </c>
      <c r="I265" s="51" t="s">
        <v>225</v>
      </c>
      <c r="J265" s="51" t="s">
        <v>250</v>
      </c>
      <c r="K265" s="51" t="s">
        <v>219</v>
      </c>
      <c r="L265" s="51" t="s">
        <v>226</v>
      </c>
      <c r="M265" s="51" t="s">
        <v>221</v>
      </c>
      <c r="N265" s="52">
        <v>41691</v>
      </c>
      <c r="O265" s="54">
        <v>1.2649999999999999</v>
      </c>
      <c r="P265" s="54">
        <v>2.9370000000000003</v>
      </c>
      <c r="Q265" s="55">
        <v>1.321739130434783</v>
      </c>
      <c r="R265" s="55">
        <v>0.08</v>
      </c>
      <c r="S265" s="56">
        <f t="shared" si="4"/>
        <v>0.23496000000000003</v>
      </c>
      <c r="T265" s="57">
        <v>3.1719600000000003</v>
      </c>
      <c r="U265" s="51">
        <v>21</v>
      </c>
      <c r="V265" s="58">
        <v>66.611160000000012</v>
      </c>
      <c r="W265" s="55">
        <v>0.04</v>
      </c>
      <c r="X265" s="59">
        <v>2.6644464000000005</v>
      </c>
      <c r="Y265" s="54">
        <v>0.91</v>
      </c>
      <c r="Z265" s="54">
        <v>64.856713600000006</v>
      </c>
    </row>
    <row r="266" spans="1:26" x14ac:dyDescent="0.3">
      <c r="A266" s="51" t="s">
        <v>923</v>
      </c>
      <c r="B266" s="52">
        <v>41683</v>
      </c>
      <c r="C266" s="53">
        <v>2014</v>
      </c>
      <c r="D266" s="51" t="s">
        <v>924</v>
      </c>
      <c r="E266" s="51" t="s">
        <v>925</v>
      </c>
      <c r="F266" s="51" t="s">
        <v>230</v>
      </c>
      <c r="G266" s="51" t="s">
        <v>230</v>
      </c>
      <c r="H266" s="51" t="s">
        <v>231</v>
      </c>
      <c r="I266" s="51" t="s">
        <v>274</v>
      </c>
      <c r="J266" s="51" t="s">
        <v>254</v>
      </c>
      <c r="K266" s="51" t="s">
        <v>219</v>
      </c>
      <c r="L266" s="51" t="s">
        <v>226</v>
      </c>
      <c r="M266" s="51" t="s">
        <v>234</v>
      </c>
      <c r="N266" s="52">
        <v>41695</v>
      </c>
      <c r="O266" s="54">
        <v>1.7270000000000003</v>
      </c>
      <c r="P266" s="54">
        <v>3.6080000000000001</v>
      </c>
      <c r="Q266" s="55">
        <v>1.0891719745222928</v>
      </c>
      <c r="R266" s="55">
        <v>0.08</v>
      </c>
      <c r="S266" s="56">
        <f t="shared" si="4"/>
        <v>0.28864000000000001</v>
      </c>
      <c r="T266" s="57">
        <v>3.8966400000000005</v>
      </c>
      <c r="U266" s="51">
        <v>46</v>
      </c>
      <c r="V266" s="58">
        <v>179.24544000000003</v>
      </c>
      <c r="W266" s="55">
        <v>0.01</v>
      </c>
      <c r="X266" s="59">
        <v>1.7924544000000004</v>
      </c>
      <c r="Y266" s="54">
        <v>1.03</v>
      </c>
      <c r="Z266" s="54">
        <v>178.48298560000003</v>
      </c>
    </row>
    <row r="267" spans="1:26" x14ac:dyDescent="0.3">
      <c r="A267" s="51" t="s">
        <v>926</v>
      </c>
      <c r="B267" s="52">
        <v>41684</v>
      </c>
      <c r="C267" s="53">
        <v>2014</v>
      </c>
      <c r="D267" s="51" t="s">
        <v>927</v>
      </c>
      <c r="E267" s="51" t="s">
        <v>928</v>
      </c>
      <c r="F267" s="51" t="s">
        <v>214</v>
      </c>
      <c r="G267" s="51" t="s">
        <v>215</v>
      </c>
      <c r="H267" s="51" t="s">
        <v>231</v>
      </c>
      <c r="I267" s="51" t="s">
        <v>217</v>
      </c>
      <c r="J267" s="51" t="s">
        <v>218</v>
      </c>
      <c r="K267" s="51" t="s">
        <v>238</v>
      </c>
      <c r="L267" s="51" t="s">
        <v>332</v>
      </c>
      <c r="M267" s="51" t="s">
        <v>221</v>
      </c>
      <c r="N267" s="52">
        <v>41693</v>
      </c>
      <c r="O267" s="54">
        <v>9.7020000000000017</v>
      </c>
      <c r="P267" s="54">
        <v>23.088999999999999</v>
      </c>
      <c r="Q267" s="55">
        <v>1.3798185941043077</v>
      </c>
      <c r="R267" s="55">
        <v>0.08</v>
      </c>
      <c r="S267" s="56">
        <f t="shared" si="4"/>
        <v>1.8471199999999999</v>
      </c>
      <c r="T267" s="57">
        <v>24.936119999999999</v>
      </c>
      <c r="U267" s="51">
        <v>26</v>
      </c>
      <c r="V267" s="58">
        <v>648.33911999999998</v>
      </c>
      <c r="W267" s="55">
        <v>0.02</v>
      </c>
      <c r="X267" s="59">
        <v>12.9667824</v>
      </c>
      <c r="Y267" s="54">
        <v>4.8599999999999994</v>
      </c>
      <c r="Z267" s="54">
        <v>640.23233760000005</v>
      </c>
    </row>
    <row r="268" spans="1:26" x14ac:dyDescent="0.3">
      <c r="A268" s="51" t="s">
        <v>929</v>
      </c>
      <c r="B268" s="52">
        <v>41690</v>
      </c>
      <c r="C268" s="53">
        <v>2014</v>
      </c>
      <c r="D268" s="51" t="s">
        <v>704</v>
      </c>
      <c r="E268" s="51" t="s">
        <v>705</v>
      </c>
      <c r="F268" s="51" t="s">
        <v>230</v>
      </c>
      <c r="G268" s="51" t="s">
        <v>230</v>
      </c>
      <c r="H268" s="51" t="s">
        <v>231</v>
      </c>
      <c r="I268" s="51" t="s">
        <v>312</v>
      </c>
      <c r="J268" s="51" t="s">
        <v>233</v>
      </c>
      <c r="K268" s="51" t="s">
        <v>219</v>
      </c>
      <c r="L268" s="51" t="s">
        <v>292</v>
      </c>
      <c r="M268" s="51" t="s">
        <v>221</v>
      </c>
      <c r="N268" s="52">
        <v>41698</v>
      </c>
      <c r="O268" s="54">
        <v>4.6090000000000009</v>
      </c>
      <c r="P268" s="54">
        <v>11.253000000000002</v>
      </c>
      <c r="Q268" s="55">
        <v>1.4415274463007159</v>
      </c>
      <c r="R268" s="55">
        <v>0.08</v>
      </c>
      <c r="S268" s="56">
        <f t="shared" si="4"/>
        <v>0.90024000000000015</v>
      </c>
      <c r="T268" s="57">
        <v>12.153240000000002</v>
      </c>
      <c r="U268" s="51">
        <v>11</v>
      </c>
      <c r="V268" s="58">
        <v>133.68564000000003</v>
      </c>
      <c r="W268" s="55">
        <v>0.08</v>
      </c>
      <c r="X268" s="59">
        <v>10.694851200000002</v>
      </c>
      <c r="Y268" s="54">
        <v>4.7299999999999995</v>
      </c>
      <c r="Z268" s="54">
        <v>127.72078880000004</v>
      </c>
    </row>
    <row r="269" spans="1:26" x14ac:dyDescent="0.3">
      <c r="A269" s="51" t="s">
        <v>930</v>
      </c>
      <c r="B269" s="52">
        <v>41690</v>
      </c>
      <c r="C269" s="53">
        <v>2014</v>
      </c>
      <c r="D269" s="51" t="s">
        <v>931</v>
      </c>
      <c r="E269" s="51" t="s">
        <v>932</v>
      </c>
      <c r="F269" s="51" t="s">
        <v>214</v>
      </c>
      <c r="G269" s="51" t="s">
        <v>215</v>
      </c>
      <c r="H269" s="51" t="s">
        <v>244</v>
      </c>
      <c r="I269" s="51" t="s">
        <v>217</v>
      </c>
      <c r="J269" s="51" t="s">
        <v>218</v>
      </c>
      <c r="K269" s="51" t="s">
        <v>219</v>
      </c>
      <c r="L269" s="51" t="s">
        <v>226</v>
      </c>
      <c r="M269" s="51" t="s">
        <v>221</v>
      </c>
      <c r="N269" s="52">
        <v>41698</v>
      </c>
      <c r="O269" s="54">
        <v>1.0230000000000001</v>
      </c>
      <c r="P269" s="54">
        <v>1.6280000000000001</v>
      </c>
      <c r="Q269" s="55">
        <v>0.59139784946236551</v>
      </c>
      <c r="R269" s="55">
        <v>0.08</v>
      </c>
      <c r="S269" s="56">
        <f t="shared" si="4"/>
        <v>0.13024000000000002</v>
      </c>
      <c r="T269" s="57">
        <v>1.7582400000000002</v>
      </c>
      <c r="U269" s="51">
        <v>48</v>
      </c>
      <c r="V269" s="58">
        <v>84.395520000000005</v>
      </c>
      <c r="W269" s="55">
        <v>0.01</v>
      </c>
      <c r="X269" s="59">
        <v>0.84395520000000002</v>
      </c>
      <c r="Y269" s="54">
        <v>0.75</v>
      </c>
      <c r="Z269" s="54">
        <v>84.301564800000008</v>
      </c>
    </row>
    <row r="270" spans="1:26" x14ac:dyDescent="0.3">
      <c r="A270" s="51" t="s">
        <v>933</v>
      </c>
      <c r="B270" s="52">
        <v>41690</v>
      </c>
      <c r="C270" s="53">
        <v>2014</v>
      </c>
      <c r="D270" s="51" t="s">
        <v>649</v>
      </c>
      <c r="E270" s="51" t="s">
        <v>650</v>
      </c>
      <c r="F270" s="51" t="s">
        <v>230</v>
      </c>
      <c r="G270" s="51" t="s">
        <v>230</v>
      </c>
      <c r="H270" s="51" t="s">
        <v>231</v>
      </c>
      <c r="I270" s="51" t="s">
        <v>270</v>
      </c>
      <c r="J270" s="51" t="s">
        <v>218</v>
      </c>
      <c r="K270" s="51" t="s">
        <v>219</v>
      </c>
      <c r="L270" s="51" t="s">
        <v>220</v>
      </c>
      <c r="M270" s="51" t="s">
        <v>221</v>
      </c>
      <c r="N270" s="52">
        <v>41698</v>
      </c>
      <c r="O270" s="54">
        <v>23.716000000000001</v>
      </c>
      <c r="P270" s="54">
        <v>39.533999999999999</v>
      </c>
      <c r="Q270" s="55">
        <v>0.66697588126159546</v>
      </c>
      <c r="R270" s="55">
        <v>0.08</v>
      </c>
      <c r="S270" s="56">
        <f t="shared" si="4"/>
        <v>3.1627200000000002</v>
      </c>
      <c r="T270" s="57">
        <v>42.696719999999999</v>
      </c>
      <c r="U270" s="51">
        <v>15</v>
      </c>
      <c r="V270" s="58">
        <v>640.45079999999996</v>
      </c>
      <c r="W270" s="55">
        <v>0.04</v>
      </c>
      <c r="X270" s="59">
        <v>25.618031999999999</v>
      </c>
      <c r="Y270" s="54">
        <v>6.71</v>
      </c>
      <c r="Z270" s="54">
        <v>621.54276800000002</v>
      </c>
    </row>
    <row r="271" spans="1:26" x14ac:dyDescent="0.3">
      <c r="A271" s="51" t="s">
        <v>934</v>
      </c>
      <c r="B271" s="52">
        <v>41691</v>
      </c>
      <c r="C271" s="53">
        <v>2014</v>
      </c>
      <c r="D271" s="51" t="s">
        <v>935</v>
      </c>
      <c r="E271" s="51" t="s">
        <v>936</v>
      </c>
      <c r="F271" s="51" t="s">
        <v>214</v>
      </c>
      <c r="G271" s="51" t="s">
        <v>215</v>
      </c>
      <c r="H271" s="51" t="s">
        <v>265</v>
      </c>
      <c r="I271" s="51" t="s">
        <v>217</v>
      </c>
      <c r="J271" s="51" t="s">
        <v>250</v>
      </c>
      <c r="K271" s="51" t="s">
        <v>238</v>
      </c>
      <c r="L271" s="51" t="s">
        <v>220</v>
      </c>
      <c r="M271" s="51" t="s">
        <v>221</v>
      </c>
      <c r="N271" s="52">
        <v>41701</v>
      </c>
      <c r="O271" s="54">
        <v>46.321000000000005</v>
      </c>
      <c r="P271" s="54">
        <v>89.078000000000017</v>
      </c>
      <c r="Q271" s="55">
        <v>0.92305865590121128</v>
      </c>
      <c r="R271" s="55">
        <v>0.08</v>
      </c>
      <c r="S271" s="56">
        <f t="shared" si="4"/>
        <v>7.1262400000000019</v>
      </c>
      <c r="T271" s="57">
        <v>96.204240000000027</v>
      </c>
      <c r="U271" s="51">
        <v>47</v>
      </c>
      <c r="V271" s="58">
        <v>4521.5992800000013</v>
      </c>
      <c r="W271" s="55">
        <v>0.01</v>
      </c>
      <c r="X271" s="59">
        <v>45.215992800000016</v>
      </c>
      <c r="Y271" s="54">
        <v>7.2299999999999995</v>
      </c>
      <c r="Z271" s="54">
        <v>4483.6132872000007</v>
      </c>
    </row>
    <row r="272" spans="1:26" x14ac:dyDescent="0.3">
      <c r="A272" s="51" t="s">
        <v>937</v>
      </c>
      <c r="B272" s="52">
        <v>41692</v>
      </c>
      <c r="C272" s="53">
        <v>2014</v>
      </c>
      <c r="D272" s="51" t="s">
        <v>938</v>
      </c>
      <c r="E272" s="51" t="s">
        <v>939</v>
      </c>
      <c r="F272" s="51" t="s">
        <v>230</v>
      </c>
      <c r="G272" s="51" t="s">
        <v>230</v>
      </c>
      <c r="H272" s="51" t="s">
        <v>265</v>
      </c>
      <c r="I272" s="51" t="s">
        <v>270</v>
      </c>
      <c r="J272" s="51" t="s">
        <v>233</v>
      </c>
      <c r="K272" s="51" t="s">
        <v>219</v>
      </c>
      <c r="L272" s="51" t="s">
        <v>220</v>
      </c>
      <c r="M272" s="51" t="s">
        <v>221</v>
      </c>
      <c r="N272" s="52">
        <v>41700</v>
      </c>
      <c r="O272" s="54">
        <v>3.0140000000000007</v>
      </c>
      <c r="P272" s="54">
        <v>4.9390000000000009</v>
      </c>
      <c r="Q272" s="55">
        <v>0.63868613138686126</v>
      </c>
      <c r="R272" s="55">
        <v>0.08</v>
      </c>
      <c r="S272" s="56">
        <f t="shared" si="4"/>
        <v>0.39512000000000008</v>
      </c>
      <c r="T272" s="57">
        <v>5.3341200000000013</v>
      </c>
      <c r="U272" s="51">
        <v>8</v>
      </c>
      <c r="V272" s="58">
        <v>42.67296000000001</v>
      </c>
      <c r="W272" s="55">
        <v>0.04</v>
      </c>
      <c r="X272" s="59">
        <v>1.7069184000000004</v>
      </c>
      <c r="Y272" s="54">
        <v>1.54</v>
      </c>
      <c r="Z272" s="54">
        <v>42.50604160000001</v>
      </c>
    </row>
    <row r="273" spans="1:26" x14ac:dyDescent="0.3">
      <c r="A273" s="51" t="s">
        <v>940</v>
      </c>
      <c r="B273" s="52">
        <v>41692</v>
      </c>
      <c r="C273" s="53">
        <v>2014</v>
      </c>
      <c r="D273" s="51" t="s">
        <v>941</v>
      </c>
      <c r="E273" s="51" t="s">
        <v>942</v>
      </c>
      <c r="F273" s="51" t="s">
        <v>230</v>
      </c>
      <c r="G273" s="51" t="s">
        <v>230</v>
      </c>
      <c r="H273" s="51" t="s">
        <v>265</v>
      </c>
      <c r="I273" s="51" t="s">
        <v>281</v>
      </c>
      <c r="J273" s="51" t="s">
        <v>266</v>
      </c>
      <c r="K273" s="51" t="s">
        <v>219</v>
      </c>
      <c r="L273" s="51" t="s">
        <v>226</v>
      </c>
      <c r="M273" s="51" t="s">
        <v>221</v>
      </c>
      <c r="N273" s="52">
        <v>41701</v>
      </c>
      <c r="O273" s="54">
        <v>2.7720000000000002</v>
      </c>
      <c r="P273" s="54">
        <v>4.4000000000000004</v>
      </c>
      <c r="Q273" s="55">
        <v>0.58730158730158732</v>
      </c>
      <c r="R273" s="55">
        <v>0.08</v>
      </c>
      <c r="S273" s="56">
        <f t="shared" si="4"/>
        <v>0.35200000000000004</v>
      </c>
      <c r="T273" s="57">
        <v>4.7520000000000007</v>
      </c>
      <c r="U273" s="51">
        <v>35</v>
      </c>
      <c r="V273" s="58">
        <v>166.32000000000002</v>
      </c>
      <c r="W273" s="55">
        <v>0.09</v>
      </c>
      <c r="X273" s="59">
        <v>14.968800000000002</v>
      </c>
      <c r="Y273" s="54">
        <v>1.35</v>
      </c>
      <c r="Z273" s="54">
        <v>152.7012</v>
      </c>
    </row>
    <row r="274" spans="1:26" x14ac:dyDescent="0.3">
      <c r="A274" s="51" t="s">
        <v>943</v>
      </c>
      <c r="B274" s="52">
        <v>41693</v>
      </c>
      <c r="C274" s="53">
        <v>2014</v>
      </c>
      <c r="D274" s="51" t="s">
        <v>944</v>
      </c>
      <c r="E274" s="51" t="s">
        <v>945</v>
      </c>
      <c r="F274" s="51" t="s">
        <v>214</v>
      </c>
      <c r="G274" s="51" t="s">
        <v>215</v>
      </c>
      <c r="H274" s="51" t="s">
        <v>265</v>
      </c>
      <c r="I274" s="51" t="s">
        <v>225</v>
      </c>
      <c r="J274" s="51" t="s">
        <v>266</v>
      </c>
      <c r="K274" s="51" t="s">
        <v>219</v>
      </c>
      <c r="L274" s="51" t="s">
        <v>226</v>
      </c>
      <c r="M274" s="51" t="s">
        <v>221</v>
      </c>
      <c r="N274" s="52">
        <v>41701</v>
      </c>
      <c r="O274" s="54">
        <v>1.7270000000000003</v>
      </c>
      <c r="P274" s="54">
        <v>3.6080000000000001</v>
      </c>
      <c r="Q274" s="55">
        <v>1.0891719745222928</v>
      </c>
      <c r="R274" s="55">
        <v>0.08</v>
      </c>
      <c r="S274" s="56">
        <f t="shared" si="4"/>
        <v>0.28864000000000001</v>
      </c>
      <c r="T274" s="57">
        <v>3.8966400000000005</v>
      </c>
      <c r="U274" s="51">
        <v>28</v>
      </c>
      <c r="V274" s="58">
        <v>109.10592000000001</v>
      </c>
      <c r="W274" s="55">
        <v>0.09</v>
      </c>
      <c r="X274" s="59">
        <v>9.8195328000000011</v>
      </c>
      <c r="Y274" s="54">
        <v>1.03</v>
      </c>
      <c r="Z274" s="54">
        <v>100.31638720000001</v>
      </c>
    </row>
    <row r="275" spans="1:26" x14ac:dyDescent="0.3">
      <c r="A275" s="51" t="s">
        <v>946</v>
      </c>
      <c r="B275" s="52">
        <v>41693</v>
      </c>
      <c r="C275" s="53">
        <v>2014</v>
      </c>
      <c r="D275" s="51" t="s">
        <v>799</v>
      </c>
      <c r="E275" s="51" t="s">
        <v>800</v>
      </c>
      <c r="F275" s="51" t="s">
        <v>230</v>
      </c>
      <c r="G275" s="51" t="s">
        <v>230</v>
      </c>
      <c r="H275" s="51" t="s">
        <v>216</v>
      </c>
      <c r="I275" s="51" t="s">
        <v>342</v>
      </c>
      <c r="J275" s="51" t="s">
        <v>233</v>
      </c>
      <c r="K275" s="51" t="s">
        <v>219</v>
      </c>
      <c r="L275" s="51" t="s">
        <v>226</v>
      </c>
      <c r="M275" s="51" t="s">
        <v>221</v>
      </c>
      <c r="N275" s="52">
        <v>41702</v>
      </c>
      <c r="O275" s="54">
        <v>3.8170000000000006</v>
      </c>
      <c r="P275" s="54">
        <v>7.3479999999999999</v>
      </c>
      <c r="Q275" s="55">
        <v>0.92507204610950977</v>
      </c>
      <c r="R275" s="55">
        <v>0.08</v>
      </c>
      <c r="S275" s="56">
        <f t="shared" si="4"/>
        <v>0.58784000000000003</v>
      </c>
      <c r="T275" s="57">
        <v>7.9358400000000007</v>
      </c>
      <c r="U275" s="51">
        <v>35</v>
      </c>
      <c r="V275" s="58">
        <v>277.75440000000003</v>
      </c>
      <c r="W275" s="55">
        <v>0.04</v>
      </c>
      <c r="X275" s="59">
        <v>11.110176000000001</v>
      </c>
      <c r="Y275" s="54">
        <v>1.55</v>
      </c>
      <c r="Z275" s="54">
        <v>268.19422400000002</v>
      </c>
    </row>
    <row r="276" spans="1:26" x14ac:dyDescent="0.3">
      <c r="A276" s="51" t="s">
        <v>947</v>
      </c>
      <c r="B276" s="52">
        <v>41696</v>
      </c>
      <c r="C276" s="53">
        <v>2014</v>
      </c>
      <c r="D276" s="51" t="s">
        <v>948</v>
      </c>
      <c r="E276" s="51" t="s">
        <v>949</v>
      </c>
      <c r="F276" s="51" t="s">
        <v>230</v>
      </c>
      <c r="G276" s="51" t="s">
        <v>230</v>
      </c>
      <c r="H276" s="51" t="s">
        <v>265</v>
      </c>
      <c r="I276" s="51" t="s">
        <v>274</v>
      </c>
      <c r="J276" s="51" t="s">
        <v>250</v>
      </c>
      <c r="K276" s="51" t="s">
        <v>219</v>
      </c>
      <c r="L276" s="51" t="s">
        <v>226</v>
      </c>
      <c r="M276" s="51" t="s">
        <v>221</v>
      </c>
      <c r="N276" s="52">
        <v>41704</v>
      </c>
      <c r="O276" s="54">
        <v>0.9900000000000001</v>
      </c>
      <c r="P276" s="54">
        <v>2.3100000000000005</v>
      </c>
      <c r="Q276" s="55">
        <v>1.3333333333333335</v>
      </c>
      <c r="R276" s="55">
        <v>0.08</v>
      </c>
      <c r="S276" s="56">
        <f t="shared" si="4"/>
        <v>0.18480000000000005</v>
      </c>
      <c r="T276" s="57">
        <v>2.4948000000000006</v>
      </c>
      <c r="U276" s="51">
        <v>23</v>
      </c>
      <c r="V276" s="58">
        <v>57.380400000000016</v>
      </c>
      <c r="W276" s="55">
        <v>0.05</v>
      </c>
      <c r="X276" s="59">
        <v>2.8690200000000008</v>
      </c>
      <c r="Y276" s="54">
        <v>0.75</v>
      </c>
      <c r="Z276" s="54">
        <v>55.261380000000017</v>
      </c>
    </row>
    <row r="277" spans="1:26" x14ac:dyDescent="0.3">
      <c r="A277" s="51" t="s">
        <v>950</v>
      </c>
      <c r="B277" s="52">
        <v>41698</v>
      </c>
      <c r="C277" s="53">
        <v>2014</v>
      </c>
      <c r="D277" s="51" t="s">
        <v>951</v>
      </c>
      <c r="E277" s="51" t="s">
        <v>952</v>
      </c>
      <c r="F277" s="51" t="s">
        <v>230</v>
      </c>
      <c r="G277" s="51" t="s">
        <v>230</v>
      </c>
      <c r="H277" s="51" t="s">
        <v>216</v>
      </c>
      <c r="I277" s="51" t="s">
        <v>258</v>
      </c>
      <c r="J277" s="51" t="s">
        <v>250</v>
      </c>
      <c r="K277" s="51" t="s">
        <v>219</v>
      </c>
      <c r="L277" s="51" t="s">
        <v>220</v>
      </c>
      <c r="M277" s="51" t="s">
        <v>221</v>
      </c>
      <c r="N277" s="52">
        <v>41706</v>
      </c>
      <c r="O277" s="54">
        <v>20.218</v>
      </c>
      <c r="P277" s="54">
        <v>32.087000000000003</v>
      </c>
      <c r="Q277" s="55">
        <v>0.58705114254624613</v>
      </c>
      <c r="R277" s="55">
        <v>0.08</v>
      </c>
      <c r="S277" s="56">
        <f t="shared" si="4"/>
        <v>2.5669600000000004</v>
      </c>
      <c r="T277" s="57">
        <v>34.653960000000005</v>
      </c>
      <c r="U277" s="51">
        <v>3</v>
      </c>
      <c r="V277" s="58">
        <v>103.96188000000001</v>
      </c>
      <c r="W277" s="55">
        <v>0.03</v>
      </c>
      <c r="X277" s="59">
        <v>3.1188564000000003</v>
      </c>
      <c r="Y277" s="54">
        <v>6.3199999999999994</v>
      </c>
      <c r="Z277" s="54">
        <v>107.1630236</v>
      </c>
    </row>
    <row r="278" spans="1:26" x14ac:dyDescent="0.3">
      <c r="A278" s="51" t="s">
        <v>953</v>
      </c>
      <c r="B278" s="52">
        <v>41702</v>
      </c>
      <c r="C278" s="53">
        <v>2014</v>
      </c>
      <c r="D278" s="51" t="s">
        <v>954</v>
      </c>
      <c r="E278" s="51" t="s">
        <v>955</v>
      </c>
      <c r="F278" s="51" t="s">
        <v>214</v>
      </c>
      <c r="G278" s="51" t="s">
        <v>215</v>
      </c>
      <c r="H278" s="51" t="s">
        <v>265</v>
      </c>
      <c r="I278" s="51" t="s">
        <v>225</v>
      </c>
      <c r="J278" s="51" t="s">
        <v>233</v>
      </c>
      <c r="K278" s="51" t="s">
        <v>219</v>
      </c>
      <c r="L278" s="51" t="s">
        <v>220</v>
      </c>
      <c r="M278" s="51" t="s">
        <v>221</v>
      </c>
      <c r="N278" s="52">
        <v>41710</v>
      </c>
      <c r="O278" s="54">
        <v>4.9060000000000006</v>
      </c>
      <c r="P278" s="54">
        <v>11.979000000000001</v>
      </c>
      <c r="Q278" s="55">
        <v>1.4417040358744393</v>
      </c>
      <c r="R278" s="55">
        <v>0.08</v>
      </c>
      <c r="S278" s="56">
        <f t="shared" si="4"/>
        <v>0.95832000000000006</v>
      </c>
      <c r="T278" s="57">
        <v>12.937320000000001</v>
      </c>
      <c r="U278" s="51">
        <v>34</v>
      </c>
      <c r="V278" s="58">
        <v>439.86888000000005</v>
      </c>
      <c r="W278" s="55">
        <v>0.11</v>
      </c>
      <c r="X278" s="59">
        <v>48.385576800000003</v>
      </c>
      <c r="Y278" s="54">
        <v>4.55</v>
      </c>
      <c r="Z278" s="54">
        <v>396.03330320000003</v>
      </c>
    </row>
    <row r="279" spans="1:26" x14ac:dyDescent="0.3">
      <c r="A279" s="51" t="s">
        <v>956</v>
      </c>
      <c r="B279" s="52">
        <v>41706</v>
      </c>
      <c r="C279" s="53">
        <v>2014</v>
      </c>
      <c r="D279" s="51" t="s">
        <v>957</v>
      </c>
      <c r="E279" s="51" t="s">
        <v>958</v>
      </c>
      <c r="F279" s="51" t="s">
        <v>230</v>
      </c>
      <c r="G279" s="51" t="s">
        <v>230</v>
      </c>
      <c r="H279" s="51" t="s">
        <v>231</v>
      </c>
      <c r="I279" s="51" t="s">
        <v>258</v>
      </c>
      <c r="J279" s="51" t="s">
        <v>266</v>
      </c>
      <c r="K279" s="51" t="s">
        <v>219</v>
      </c>
      <c r="L279" s="51" t="s">
        <v>220</v>
      </c>
      <c r="M279" s="51" t="s">
        <v>221</v>
      </c>
      <c r="N279" s="52">
        <v>41714</v>
      </c>
      <c r="O279" s="54">
        <v>2.1339999999999999</v>
      </c>
      <c r="P279" s="54">
        <v>3.3880000000000003</v>
      </c>
      <c r="Q279" s="55">
        <v>0.58762886597938169</v>
      </c>
      <c r="R279" s="55">
        <v>0.08</v>
      </c>
      <c r="S279" s="56">
        <f t="shared" si="4"/>
        <v>0.27104000000000006</v>
      </c>
      <c r="T279" s="57">
        <v>3.6590400000000005</v>
      </c>
      <c r="U279" s="51">
        <v>3</v>
      </c>
      <c r="V279" s="58">
        <v>10.977120000000001</v>
      </c>
      <c r="W279" s="55">
        <v>0.09</v>
      </c>
      <c r="X279" s="59">
        <v>0.98794080000000006</v>
      </c>
      <c r="Y279" s="54">
        <v>1.04</v>
      </c>
      <c r="Z279" s="54">
        <v>11.029179200000002</v>
      </c>
    </row>
    <row r="280" spans="1:26" x14ac:dyDescent="0.3">
      <c r="A280" s="51" t="s">
        <v>959</v>
      </c>
      <c r="B280" s="52">
        <v>41707</v>
      </c>
      <c r="C280" s="53">
        <v>2014</v>
      </c>
      <c r="D280" s="51" t="s">
        <v>431</v>
      </c>
      <c r="E280" s="51" t="s">
        <v>432</v>
      </c>
      <c r="F280" s="51" t="s">
        <v>230</v>
      </c>
      <c r="G280" s="51" t="s">
        <v>230</v>
      </c>
      <c r="H280" s="51" t="s">
        <v>231</v>
      </c>
      <c r="I280" s="51" t="s">
        <v>245</v>
      </c>
      <c r="J280" s="51" t="s">
        <v>250</v>
      </c>
      <c r="K280" s="51" t="s">
        <v>219</v>
      </c>
      <c r="L280" s="51" t="s">
        <v>220</v>
      </c>
      <c r="M280" s="51" t="s">
        <v>221</v>
      </c>
      <c r="N280" s="52">
        <v>41715</v>
      </c>
      <c r="O280" s="54">
        <v>57.244000000000007</v>
      </c>
      <c r="P280" s="54">
        <v>92.323000000000022</v>
      </c>
      <c r="Q280" s="55">
        <v>0.61279784780937763</v>
      </c>
      <c r="R280" s="55">
        <v>0.08</v>
      </c>
      <c r="S280" s="56">
        <f t="shared" si="4"/>
        <v>7.3858400000000017</v>
      </c>
      <c r="T280" s="57">
        <v>99.708840000000023</v>
      </c>
      <c r="U280" s="51">
        <v>52</v>
      </c>
      <c r="V280" s="58">
        <v>5184.8596800000014</v>
      </c>
      <c r="W280" s="55">
        <v>0.11</v>
      </c>
      <c r="X280" s="59">
        <v>570.33456480000018</v>
      </c>
      <c r="Y280" s="54">
        <v>20.04</v>
      </c>
      <c r="Z280" s="54">
        <v>4634.5651152000009</v>
      </c>
    </row>
    <row r="281" spans="1:26" x14ac:dyDescent="0.3">
      <c r="A281" s="51" t="s">
        <v>960</v>
      </c>
      <c r="B281" s="52">
        <v>41708</v>
      </c>
      <c r="C281" s="53">
        <v>2014</v>
      </c>
      <c r="D281" s="51" t="s">
        <v>961</v>
      </c>
      <c r="E281" s="51" t="s">
        <v>962</v>
      </c>
      <c r="F281" s="51" t="s">
        <v>230</v>
      </c>
      <c r="G281" s="51" t="s">
        <v>230</v>
      </c>
      <c r="H281" s="51" t="s">
        <v>216</v>
      </c>
      <c r="I281" s="51" t="s">
        <v>270</v>
      </c>
      <c r="J281" s="51" t="s">
        <v>218</v>
      </c>
      <c r="K281" s="51" t="s">
        <v>238</v>
      </c>
      <c r="L281" s="51" t="s">
        <v>220</v>
      </c>
      <c r="M281" s="51" t="s">
        <v>234</v>
      </c>
      <c r="N281" s="52">
        <v>41716</v>
      </c>
      <c r="O281" s="54">
        <v>66.649000000000015</v>
      </c>
      <c r="P281" s="54">
        <v>111.07800000000002</v>
      </c>
      <c r="Q281" s="55">
        <v>0.66661165208780315</v>
      </c>
      <c r="R281" s="55">
        <v>0.08</v>
      </c>
      <c r="S281" s="56">
        <f t="shared" si="4"/>
        <v>8.8862400000000008</v>
      </c>
      <c r="T281" s="57">
        <v>119.96424000000003</v>
      </c>
      <c r="U281" s="51">
        <v>7</v>
      </c>
      <c r="V281" s="58">
        <v>839.74968000000024</v>
      </c>
      <c r="W281" s="55">
        <v>0.03</v>
      </c>
      <c r="X281" s="59">
        <v>25.192490400000008</v>
      </c>
      <c r="Y281" s="54">
        <v>7.2299999999999995</v>
      </c>
      <c r="Z281" s="54">
        <v>821.78718960000026</v>
      </c>
    </row>
    <row r="282" spans="1:26" x14ac:dyDescent="0.3">
      <c r="A282" s="51" t="s">
        <v>963</v>
      </c>
      <c r="B282" s="52">
        <v>41709</v>
      </c>
      <c r="C282" s="53">
        <v>2014</v>
      </c>
      <c r="D282" s="51" t="s">
        <v>911</v>
      </c>
      <c r="E282" s="51" t="s">
        <v>912</v>
      </c>
      <c r="F282" s="51" t="s">
        <v>214</v>
      </c>
      <c r="G282" s="51" t="s">
        <v>215</v>
      </c>
      <c r="H282" s="51" t="s">
        <v>231</v>
      </c>
      <c r="I282" s="51" t="s">
        <v>225</v>
      </c>
      <c r="J282" s="51" t="s">
        <v>254</v>
      </c>
      <c r="K282" s="51" t="s">
        <v>219</v>
      </c>
      <c r="L282" s="51" t="s">
        <v>226</v>
      </c>
      <c r="M282" s="51" t="s">
        <v>221</v>
      </c>
      <c r="N282" s="52">
        <v>41716</v>
      </c>
      <c r="O282" s="54">
        <v>4.125</v>
      </c>
      <c r="P282" s="54">
        <v>7.7880000000000011</v>
      </c>
      <c r="Q282" s="55">
        <v>0.88800000000000023</v>
      </c>
      <c r="R282" s="55">
        <v>0.08</v>
      </c>
      <c r="S282" s="56">
        <f t="shared" si="4"/>
        <v>0.62304000000000015</v>
      </c>
      <c r="T282" s="57">
        <v>8.4110400000000016</v>
      </c>
      <c r="U282" s="51">
        <v>36</v>
      </c>
      <c r="V282" s="58">
        <v>302.79744000000005</v>
      </c>
      <c r="W282" s="55">
        <v>0.04</v>
      </c>
      <c r="X282" s="59">
        <v>12.111897600000002</v>
      </c>
      <c r="Y282" s="54">
        <v>2.4</v>
      </c>
      <c r="Z282" s="54">
        <v>293.08554240000001</v>
      </c>
    </row>
    <row r="283" spans="1:26" x14ac:dyDescent="0.3">
      <c r="A283" s="51" t="s">
        <v>964</v>
      </c>
      <c r="B283" s="52">
        <v>41711</v>
      </c>
      <c r="C283" s="53">
        <v>2014</v>
      </c>
      <c r="D283" s="51" t="s">
        <v>263</v>
      </c>
      <c r="E283" s="51" t="s">
        <v>264</v>
      </c>
      <c r="F283" s="51" t="s">
        <v>230</v>
      </c>
      <c r="G283" s="51" t="s">
        <v>230</v>
      </c>
      <c r="H283" s="51" t="s">
        <v>265</v>
      </c>
      <c r="I283" s="51" t="s">
        <v>232</v>
      </c>
      <c r="J283" s="51" t="s">
        <v>233</v>
      </c>
      <c r="K283" s="51" t="s">
        <v>219</v>
      </c>
      <c r="L283" s="51" t="s">
        <v>220</v>
      </c>
      <c r="M283" s="51" t="s">
        <v>221</v>
      </c>
      <c r="N283" s="52">
        <v>41718</v>
      </c>
      <c r="O283" s="54">
        <v>3.8500000000000005</v>
      </c>
      <c r="P283" s="54">
        <v>6.3140000000000009</v>
      </c>
      <c r="Q283" s="55">
        <v>0.64</v>
      </c>
      <c r="R283" s="55">
        <v>0.08</v>
      </c>
      <c r="S283" s="56">
        <f t="shared" si="4"/>
        <v>0.50512000000000012</v>
      </c>
      <c r="T283" s="57">
        <v>6.8191200000000016</v>
      </c>
      <c r="U283" s="51">
        <v>47</v>
      </c>
      <c r="V283" s="58">
        <v>320.49864000000008</v>
      </c>
      <c r="W283" s="55">
        <v>0.01</v>
      </c>
      <c r="X283" s="59">
        <v>3.204986400000001</v>
      </c>
      <c r="Y283" s="54">
        <v>5.0599999999999996</v>
      </c>
      <c r="Z283" s="54">
        <v>322.35365360000009</v>
      </c>
    </row>
    <row r="284" spans="1:26" x14ac:dyDescent="0.3">
      <c r="A284" s="51" t="s">
        <v>965</v>
      </c>
      <c r="B284" s="52">
        <v>41713</v>
      </c>
      <c r="C284" s="53">
        <v>2014</v>
      </c>
      <c r="D284" s="51" t="s">
        <v>966</v>
      </c>
      <c r="E284" s="51" t="s">
        <v>967</v>
      </c>
      <c r="F284" s="51" t="s">
        <v>230</v>
      </c>
      <c r="G284" s="51" t="s">
        <v>230</v>
      </c>
      <c r="H284" s="51" t="s">
        <v>216</v>
      </c>
      <c r="I284" s="51" t="s">
        <v>331</v>
      </c>
      <c r="J284" s="51" t="s">
        <v>233</v>
      </c>
      <c r="K284" s="51" t="s">
        <v>219</v>
      </c>
      <c r="L284" s="51" t="s">
        <v>226</v>
      </c>
      <c r="M284" s="51" t="s">
        <v>221</v>
      </c>
      <c r="N284" s="52">
        <v>41721</v>
      </c>
      <c r="O284" s="54">
        <v>1.1990000000000003</v>
      </c>
      <c r="P284" s="54">
        <v>2.8600000000000003</v>
      </c>
      <c r="Q284" s="55">
        <v>1.3853211009174309</v>
      </c>
      <c r="R284" s="55">
        <v>0.08</v>
      </c>
      <c r="S284" s="56">
        <f t="shared" si="4"/>
        <v>0.22880000000000003</v>
      </c>
      <c r="T284" s="57">
        <v>3.0888000000000004</v>
      </c>
      <c r="U284" s="51">
        <v>45</v>
      </c>
      <c r="V284" s="58">
        <v>138.99600000000001</v>
      </c>
      <c r="W284" s="55">
        <v>0.02</v>
      </c>
      <c r="X284" s="59">
        <v>2.7799200000000002</v>
      </c>
      <c r="Y284" s="54">
        <v>2.4499999999999997</v>
      </c>
      <c r="Z284" s="54">
        <v>138.66607999999999</v>
      </c>
    </row>
    <row r="285" spans="1:26" x14ac:dyDescent="0.3">
      <c r="A285" s="51" t="s">
        <v>968</v>
      </c>
      <c r="B285" s="52">
        <v>41713</v>
      </c>
      <c r="C285" s="53">
        <v>2014</v>
      </c>
      <c r="D285" s="51" t="s">
        <v>969</v>
      </c>
      <c r="E285" s="51" t="s">
        <v>970</v>
      </c>
      <c r="F285" s="51" t="s">
        <v>230</v>
      </c>
      <c r="G285" s="51" t="s">
        <v>230</v>
      </c>
      <c r="H285" s="51" t="s">
        <v>231</v>
      </c>
      <c r="I285" s="51" t="s">
        <v>232</v>
      </c>
      <c r="J285" s="51" t="s">
        <v>266</v>
      </c>
      <c r="K285" s="51" t="s">
        <v>219</v>
      </c>
      <c r="L285" s="51" t="s">
        <v>220</v>
      </c>
      <c r="M285" s="51" t="s">
        <v>221</v>
      </c>
      <c r="N285" s="52">
        <v>41721</v>
      </c>
      <c r="O285" s="54">
        <v>9.8120000000000012</v>
      </c>
      <c r="P285" s="54">
        <v>32.713999999999999</v>
      </c>
      <c r="Q285" s="55">
        <v>2.3340807174887885</v>
      </c>
      <c r="R285" s="55">
        <v>0.08</v>
      </c>
      <c r="S285" s="56">
        <f t="shared" si="4"/>
        <v>2.6171199999999999</v>
      </c>
      <c r="T285" s="57">
        <v>35.331119999999999</v>
      </c>
      <c r="U285" s="51">
        <v>27</v>
      </c>
      <c r="V285" s="58">
        <v>953.9402399999999</v>
      </c>
      <c r="W285" s="55">
        <v>0.01</v>
      </c>
      <c r="X285" s="59">
        <v>9.5394023999999984</v>
      </c>
      <c r="Y285" s="54">
        <v>6.6899999999999995</v>
      </c>
      <c r="Z285" s="54">
        <v>951.09083759999999</v>
      </c>
    </row>
    <row r="286" spans="1:26" x14ac:dyDescent="0.3">
      <c r="A286" s="51" t="s">
        <v>971</v>
      </c>
      <c r="B286" s="52">
        <v>41713</v>
      </c>
      <c r="C286" s="53">
        <v>2014</v>
      </c>
      <c r="D286" s="51" t="s">
        <v>972</v>
      </c>
      <c r="E286" s="51" t="s">
        <v>973</v>
      </c>
      <c r="F286" s="51" t="s">
        <v>214</v>
      </c>
      <c r="G286" s="51" t="s">
        <v>215</v>
      </c>
      <c r="H286" s="51" t="s">
        <v>265</v>
      </c>
      <c r="I286" s="51" t="s">
        <v>217</v>
      </c>
      <c r="J286" s="51" t="s">
        <v>266</v>
      </c>
      <c r="K286" s="51" t="s">
        <v>219</v>
      </c>
      <c r="L286" s="51" t="s">
        <v>220</v>
      </c>
      <c r="M286" s="51" t="s">
        <v>221</v>
      </c>
      <c r="N286" s="52">
        <v>41721</v>
      </c>
      <c r="O286" s="54">
        <v>24.167000000000002</v>
      </c>
      <c r="P286" s="54">
        <v>38.984000000000002</v>
      </c>
      <c r="Q286" s="55">
        <v>0.61310878470641783</v>
      </c>
      <c r="R286" s="55">
        <v>0.08</v>
      </c>
      <c r="S286" s="56">
        <f t="shared" si="4"/>
        <v>3.1187200000000002</v>
      </c>
      <c r="T286" s="57">
        <v>42.102720000000005</v>
      </c>
      <c r="U286" s="51">
        <v>23</v>
      </c>
      <c r="V286" s="58">
        <v>968.36256000000014</v>
      </c>
      <c r="W286" s="55">
        <v>0.01</v>
      </c>
      <c r="X286" s="59">
        <v>9.6836256000000009</v>
      </c>
      <c r="Y286" s="54">
        <v>4.97</v>
      </c>
      <c r="Z286" s="54">
        <v>963.64893440000014</v>
      </c>
    </row>
    <row r="287" spans="1:26" x14ac:dyDescent="0.3">
      <c r="A287" s="51" t="s">
        <v>974</v>
      </c>
      <c r="B287" s="52">
        <v>41715</v>
      </c>
      <c r="C287" s="53">
        <v>2014</v>
      </c>
      <c r="D287" s="51" t="s">
        <v>975</v>
      </c>
      <c r="E287" s="51" t="s">
        <v>976</v>
      </c>
      <c r="F287" s="51" t="s">
        <v>214</v>
      </c>
      <c r="G287" s="51" t="s">
        <v>215</v>
      </c>
      <c r="H287" s="51" t="s">
        <v>265</v>
      </c>
      <c r="I287" s="51" t="s">
        <v>225</v>
      </c>
      <c r="J287" s="51" t="s">
        <v>233</v>
      </c>
      <c r="K287" s="51" t="s">
        <v>219</v>
      </c>
      <c r="L287" s="51" t="s">
        <v>220</v>
      </c>
      <c r="M287" s="51" t="s">
        <v>221</v>
      </c>
      <c r="N287" s="52">
        <v>41724</v>
      </c>
      <c r="O287" s="54">
        <v>2.4859999999999998</v>
      </c>
      <c r="P287" s="54">
        <v>3.9380000000000006</v>
      </c>
      <c r="Q287" s="55">
        <v>0.58407079646017734</v>
      </c>
      <c r="R287" s="55">
        <v>0.08</v>
      </c>
      <c r="S287" s="56">
        <f t="shared" si="4"/>
        <v>0.31504000000000004</v>
      </c>
      <c r="T287" s="57">
        <v>4.2530400000000013</v>
      </c>
      <c r="U287" s="51">
        <v>41</v>
      </c>
      <c r="V287" s="58">
        <v>174.37464000000006</v>
      </c>
      <c r="W287" s="55">
        <v>0.01</v>
      </c>
      <c r="X287" s="59">
        <v>1.7437464000000007</v>
      </c>
      <c r="Y287" s="54">
        <v>5.52</v>
      </c>
      <c r="Z287" s="54">
        <v>178.15089360000007</v>
      </c>
    </row>
    <row r="288" spans="1:26" x14ac:dyDescent="0.3">
      <c r="A288" s="51" t="s">
        <v>977</v>
      </c>
      <c r="B288" s="52">
        <v>41717</v>
      </c>
      <c r="C288" s="53">
        <v>2014</v>
      </c>
      <c r="D288" s="51" t="s">
        <v>978</v>
      </c>
      <c r="E288" s="51" t="s">
        <v>979</v>
      </c>
      <c r="F288" s="51" t="s">
        <v>230</v>
      </c>
      <c r="G288" s="51" t="s">
        <v>230</v>
      </c>
      <c r="H288" s="51" t="s">
        <v>216</v>
      </c>
      <c r="I288" s="51" t="s">
        <v>342</v>
      </c>
      <c r="J288" s="51" t="s">
        <v>254</v>
      </c>
      <c r="K288" s="51" t="s">
        <v>219</v>
      </c>
      <c r="L288" s="51" t="s">
        <v>220</v>
      </c>
      <c r="M288" s="51" t="s">
        <v>221</v>
      </c>
      <c r="N288" s="52">
        <v>41729</v>
      </c>
      <c r="O288" s="54">
        <v>2.1339999999999999</v>
      </c>
      <c r="P288" s="54">
        <v>3.3880000000000003</v>
      </c>
      <c r="Q288" s="55">
        <v>0.58762886597938169</v>
      </c>
      <c r="R288" s="55">
        <v>0.08</v>
      </c>
      <c r="S288" s="56">
        <f t="shared" si="4"/>
        <v>0.27104000000000006</v>
      </c>
      <c r="T288" s="57">
        <v>3.6590400000000005</v>
      </c>
      <c r="U288" s="51">
        <v>7</v>
      </c>
      <c r="V288" s="58">
        <v>25.613280000000003</v>
      </c>
      <c r="W288" s="55">
        <v>6.9999999999999993E-2</v>
      </c>
      <c r="X288" s="59">
        <v>1.7929296000000001</v>
      </c>
      <c r="Y288" s="54">
        <v>1.04</v>
      </c>
      <c r="Z288" s="54">
        <v>24.860350400000002</v>
      </c>
    </row>
    <row r="289" spans="1:26" x14ac:dyDescent="0.3">
      <c r="A289" s="51" t="s">
        <v>980</v>
      </c>
      <c r="B289" s="52">
        <v>41724</v>
      </c>
      <c r="C289" s="53">
        <v>2014</v>
      </c>
      <c r="D289" s="51" t="s">
        <v>847</v>
      </c>
      <c r="E289" s="51" t="s">
        <v>848</v>
      </c>
      <c r="F289" s="51" t="s">
        <v>230</v>
      </c>
      <c r="G289" s="51" t="s">
        <v>230</v>
      </c>
      <c r="H289" s="51" t="s">
        <v>265</v>
      </c>
      <c r="I289" s="51" t="s">
        <v>331</v>
      </c>
      <c r="J289" s="51" t="s">
        <v>218</v>
      </c>
      <c r="K289" s="51" t="s">
        <v>219</v>
      </c>
      <c r="L289" s="51" t="s">
        <v>220</v>
      </c>
      <c r="M289" s="51" t="s">
        <v>221</v>
      </c>
      <c r="N289" s="52">
        <v>41731</v>
      </c>
      <c r="O289" s="54">
        <v>12.144</v>
      </c>
      <c r="P289" s="54">
        <v>18.678000000000001</v>
      </c>
      <c r="Q289" s="55">
        <v>0.53804347826086962</v>
      </c>
      <c r="R289" s="55">
        <v>0.08</v>
      </c>
      <c r="S289" s="56">
        <f t="shared" si="4"/>
        <v>1.49424</v>
      </c>
      <c r="T289" s="57">
        <v>20.172240000000002</v>
      </c>
      <c r="U289" s="51">
        <v>33</v>
      </c>
      <c r="V289" s="58">
        <v>665.68392000000006</v>
      </c>
      <c r="W289" s="55">
        <v>0.04</v>
      </c>
      <c r="X289" s="59">
        <v>26.627356800000001</v>
      </c>
      <c r="Y289" s="54">
        <v>12.440000000000001</v>
      </c>
      <c r="Z289" s="54">
        <v>651.49656320000008</v>
      </c>
    </row>
    <row r="290" spans="1:26" x14ac:dyDescent="0.3">
      <c r="A290" s="51" t="s">
        <v>981</v>
      </c>
      <c r="B290" s="52">
        <v>41725</v>
      </c>
      <c r="C290" s="53">
        <v>2014</v>
      </c>
      <c r="D290" s="51" t="s">
        <v>982</v>
      </c>
      <c r="E290" s="51" t="s">
        <v>983</v>
      </c>
      <c r="F290" s="51" t="s">
        <v>230</v>
      </c>
      <c r="G290" s="51" t="s">
        <v>230</v>
      </c>
      <c r="H290" s="51" t="s">
        <v>244</v>
      </c>
      <c r="I290" s="51" t="s">
        <v>342</v>
      </c>
      <c r="J290" s="51" t="s">
        <v>266</v>
      </c>
      <c r="K290" s="51" t="s">
        <v>219</v>
      </c>
      <c r="L290" s="51" t="s">
        <v>220</v>
      </c>
      <c r="M290" s="51" t="s">
        <v>221</v>
      </c>
      <c r="N290" s="52">
        <v>41733</v>
      </c>
      <c r="O290" s="54">
        <v>4.9830000000000005</v>
      </c>
      <c r="P290" s="54">
        <v>8.0300000000000011</v>
      </c>
      <c r="Q290" s="55">
        <v>0.61147902869757176</v>
      </c>
      <c r="R290" s="55">
        <v>0.08</v>
      </c>
      <c r="S290" s="56">
        <f t="shared" si="4"/>
        <v>0.64240000000000008</v>
      </c>
      <c r="T290" s="57">
        <v>8.6724000000000014</v>
      </c>
      <c r="U290" s="51">
        <v>20</v>
      </c>
      <c r="V290" s="58">
        <v>173.44800000000004</v>
      </c>
      <c r="W290" s="55">
        <v>6.0000000000000005E-2</v>
      </c>
      <c r="X290" s="59">
        <v>10.406880000000003</v>
      </c>
      <c r="Y290" s="54">
        <v>7.77</v>
      </c>
      <c r="Z290" s="54">
        <v>170.81112000000005</v>
      </c>
    </row>
    <row r="291" spans="1:26" x14ac:dyDescent="0.3">
      <c r="A291" s="51" t="s">
        <v>984</v>
      </c>
      <c r="B291" s="52">
        <v>41727</v>
      </c>
      <c r="C291" s="53">
        <v>2014</v>
      </c>
      <c r="D291" s="51" t="s">
        <v>985</v>
      </c>
      <c r="E291" s="51" t="s">
        <v>986</v>
      </c>
      <c r="F291" s="51" t="s">
        <v>230</v>
      </c>
      <c r="G291" s="51" t="s">
        <v>230</v>
      </c>
      <c r="H291" s="51" t="s">
        <v>216</v>
      </c>
      <c r="I291" s="51" t="s">
        <v>245</v>
      </c>
      <c r="J291" s="51" t="s">
        <v>266</v>
      </c>
      <c r="K291" s="51" t="s">
        <v>219</v>
      </c>
      <c r="L291" s="51" t="s">
        <v>226</v>
      </c>
      <c r="M291" s="51" t="s">
        <v>221</v>
      </c>
      <c r="N291" s="52">
        <v>41734</v>
      </c>
      <c r="O291" s="54">
        <v>4.8070000000000004</v>
      </c>
      <c r="P291" s="54">
        <v>10.021000000000001</v>
      </c>
      <c r="Q291" s="55">
        <v>1.0846681922196797</v>
      </c>
      <c r="R291" s="55">
        <v>0.08</v>
      </c>
      <c r="S291" s="56">
        <f t="shared" si="4"/>
        <v>0.80168000000000006</v>
      </c>
      <c r="T291" s="57">
        <v>10.822680000000002</v>
      </c>
      <c r="U291" s="51">
        <v>3</v>
      </c>
      <c r="V291" s="58">
        <v>32.468040000000002</v>
      </c>
      <c r="W291" s="55">
        <v>0.11</v>
      </c>
      <c r="X291" s="59">
        <v>3.5714844000000001</v>
      </c>
      <c r="Y291" s="54">
        <v>2.2999999999999998</v>
      </c>
      <c r="Z291" s="54">
        <v>31.196555600000003</v>
      </c>
    </row>
    <row r="292" spans="1:26" x14ac:dyDescent="0.3">
      <c r="A292" s="51" t="s">
        <v>987</v>
      </c>
      <c r="B292" s="52">
        <v>41728</v>
      </c>
      <c r="C292" s="53">
        <v>2014</v>
      </c>
      <c r="D292" s="51" t="s">
        <v>851</v>
      </c>
      <c r="E292" s="51" t="s">
        <v>852</v>
      </c>
      <c r="F292" s="51" t="s">
        <v>230</v>
      </c>
      <c r="G292" s="51" t="s">
        <v>230</v>
      </c>
      <c r="H292" s="51" t="s">
        <v>244</v>
      </c>
      <c r="I292" s="51" t="s">
        <v>312</v>
      </c>
      <c r="J292" s="51" t="s">
        <v>233</v>
      </c>
      <c r="K292" s="51" t="s">
        <v>219</v>
      </c>
      <c r="L292" s="51" t="s">
        <v>292</v>
      </c>
      <c r="M292" s="51" t="s">
        <v>221</v>
      </c>
      <c r="N292" s="52">
        <v>41736</v>
      </c>
      <c r="O292" s="54">
        <v>18.480000000000004</v>
      </c>
      <c r="P292" s="54">
        <v>45.067</v>
      </c>
      <c r="Q292" s="55">
        <v>1.4386904761904757</v>
      </c>
      <c r="R292" s="55">
        <v>0.08</v>
      </c>
      <c r="S292" s="56">
        <f t="shared" si="4"/>
        <v>3.6053600000000001</v>
      </c>
      <c r="T292" s="57">
        <v>48.672360000000005</v>
      </c>
      <c r="U292" s="51">
        <v>46</v>
      </c>
      <c r="V292" s="58">
        <v>2238.9285600000003</v>
      </c>
      <c r="W292" s="55">
        <v>0.09</v>
      </c>
      <c r="X292" s="59">
        <v>201.50357040000003</v>
      </c>
      <c r="Y292" s="54">
        <v>9.0400000000000009</v>
      </c>
      <c r="Z292" s="54">
        <v>2046.4649896000003</v>
      </c>
    </row>
    <row r="293" spans="1:26" x14ac:dyDescent="0.3">
      <c r="A293" s="51" t="s">
        <v>988</v>
      </c>
      <c r="B293" s="52">
        <v>41729</v>
      </c>
      <c r="C293" s="53">
        <v>2014</v>
      </c>
      <c r="D293" s="51" t="s">
        <v>337</v>
      </c>
      <c r="E293" s="51" t="s">
        <v>338</v>
      </c>
      <c r="F293" s="51" t="s">
        <v>214</v>
      </c>
      <c r="G293" s="51" t="s">
        <v>215</v>
      </c>
      <c r="H293" s="51" t="s">
        <v>231</v>
      </c>
      <c r="I293" s="51" t="s">
        <v>225</v>
      </c>
      <c r="J293" s="51" t="s">
        <v>250</v>
      </c>
      <c r="K293" s="51" t="s">
        <v>219</v>
      </c>
      <c r="L293" s="51" t="s">
        <v>220</v>
      </c>
      <c r="M293" s="51" t="s">
        <v>221</v>
      </c>
      <c r="N293" s="52">
        <v>41738</v>
      </c>
      <c r="O293" s="54">
        <v>7.8430000000000009</v>
      </c>
      <c r="P293" s="54">
        <v>23.078000000000003</v>
      </c>
      <c r="Q293" s="55">
        <v>1.9424964936886397</v>
      </c>
      <c r="R293" s="55">
        <v>0.08</v>
      </c>
      <c r="S293" s="56">
        <f t="shared" si="4"/>
        <v>1.8462400000000003</v>
      </c>
      <c r="T293" s="57">
        <v>24.924240000000005</v>
      </c>
      <c r="U293" s="51">
        <v>41</v>
      </c>
      <c r="V293" s="58">
        <v>1021.8938400000002</v>
      </c>
      <c r="W293" s="55">
        <v>0.05</v>
      </c>
      <c r="X293" s="59">
        <v>51.094692000000009</v>
      </c>
      <c r="Y293" s="54">
        <v>5.47</v>
      </c>
      <c r="Z293" s="54">
        <v>976.2691480000002</v>
      </c>
    </row>
    <row r="294" spans="1:26" x14ac:dyDescent="0.3">
      <c r="A294" s="51" t="s">
        <v>989</v>
      </c>
      <c r="B294" s="52">
        <v>41729</v>
      </c>
      <c r="C294" s="53">
        <v>2014</v>
      </c>
      <c r="D294" s="51" t="s">
        <v>990</v>
      </c>
      <c r="E294" s="51" t="s">
        <v>991</v>
      </c>
      <c r="F294" s="51" t="s">
        <v>230</v>
      </c>
      <c r="G294" s="51" t="s">
        <v>230</v>
      </c>
      <c r="H294" s="51" t="s">
        <v>244</v>
      </c>
      <c r="I294" s="51" t="s">
        <v>445</v>
      </c>
      <c r="J294" s="51" t="s">
        <v>233</v>
      </c>
      <c r="K294" s="51" t="s">
        <v>219</v>
      </c>
      <c r="L294" s="51" t="s">
        <v>292</v>
      </c>
      <c r="M294" s="51" t="s">
        <v>221</v>
      </c>
      <c r="N294" s="52">
        <v>41738</v>
      </c>
      <c r="O294" s="54">
        <v>1.6060000000000001</v>
      </c>
      <c r="P294" s="54">
        <v>3.927</v>
      </c>
      <c r="Q294" s="55">
        <v>1.4452054794520546</v>
      </c>
      <c r="R294" s="55">
        <v>0.08</v>
      </c>
      <c r="S294" s="56">
        <f t="shared" si="4"/>
        <v>0.31415999999999999</v>
      </c>
      <c r="T294" s="57">
        <v>4.2411600000000007</v>
      </c>
      <c r="U294" s="51">
        <v>43</v>
      </c>
      <c r="V294" s="58">
        <v>182.36988000000002</v>
      </c>
      <c r="W294" s="55">
        <v>0.04</v>
      </c>
      <c r="X294" s="59">
        <v>7.2947952000000011</v>
      </c>
      <c r="Y294" s="54">
        <v>4.22</v>
      </c>
      <c r="Z294" s="54">
        <v>179.29508480000001</v>
      </c>
    </row>
    <row r="295" spans="1:26" x14ac:dyDescent="0.3">
      <c r="A295" s="51" t="s">
        <v>992</v>
      </c>
      <c r="B295" s="52">
        <v>41730</v>
      </c>
      <c r="C295" s="53">
        <v>2014</v>
      </c>
      <c r="D295" s="51" t="s">
        <v>567</v>
      </c>
      <c r="E295" s="51" t="s">
        <v>568</v>
      </c>
      <c r="F295" s="51" t="s">
        <v>230</v>
      </c>
      <c r="G295" s="51" t="s">
        <v>230</v>
      </c>
      <c r="H295" s="51" t="s">
        <v>244</v>
      </c>
      <c r="I295" s="51" t="s">
        <v>249</v>
      </c>
      <c r="J295" s="51" t="s">
        <v>250</v>
      </c>
      <c r="K295" s="51" t="s">
        <v>219</v>
      </c>
      <c r="L295" s="51" t="s">
        <v>226</v>
      </c>
      <c r="M295" s="51" t="s">
        <v>221</v>
      </c>
      <c r="N295" s="52">
        <v>41739</v>
      </c>
      <c r="O295" s="54">
        <v>2.343</v>
      </c>
      <c r="P295" s="54">
        <v>3.8390000000000004</v>
      </c>
      <c r="Q295" s="55">
        <v>0.63849765258215985</v>
      </c>
      <c r="R295" s="55">
        <v>0.08</v>
      </c>
      <c r="S295" s="56">
        <f t="shared" si="4"/>
        <v>0.30712000000000006</v>
      </c>
      <c r="T295" s="57">
        <v>4.1461200000000007</v>
      </c>
      <c r="U295" s="51">
        <v>48</v>
      </c>
      <c r="V295" s="58">
        <v>199.01376000000005</v>
      </c>
      <c r="W295" s="55">
        <v>0.02</v>
      </c>
      <c r="X295" s="59">
        <v>3.9802752000000012</v>
      </c>
      <c r="Y295" s="54">
        <v>0.81</v>
      </c>
      <c r="Z295" s="54">
        <v>195.84348480000006</v>
      </c>
    </row>
    <row r="296" spans="1:26" x14ac:dyDescent="0.3">
      <c r="A296" s="51" t="s">
        <v>993</v>
      </c>
      <c r="B296" s="52">
        <v>41731</v>
      </c>
      <c r="C296" s="53">
        <v>2014</v>
      </c>
      <c r="D296" s="51" t="s">
        <v>557</v>
      </c>
      <c r="E296" s="51" t="s">
        <v>558</v>
      </c>
      <c r="F296" s="51" t="s">
        <v>214</v>
      </c>
      <c r="G296" s="51" t="s">
        <v>215</v>
      </c>
      <c r="H296" s="51" t="s">
        <v>265</v>
      </c>
      <c r="I296" s="51" t="s">
        <v>217</v>
      </c>
      <c r="J296" s="51" t="s">
        <v>266</v>
      </c>
      <c r="K296" s="51" t="s">
        <v>219</v>
      </c>
      <c r="L296" s="51" t="s">
        <v>220</v>
      </c>
      <c r="M296" s="51" t="s">
        <v>221</v>
      </c>
      <c r="N296" s="52">
        <v>41739</v>
      </c>
      <c r="O296" s="54">
        <v>4.2240000000000002</v>
      </c>
      <c r="P296" s="54">
        <v>6.9300000000000006</v>
      </c>
      <c r="Q296" s="55">
        <v>0.64062500000000011</v>
      </c>
      <c r="R296" s="55">
        <v>0.08</v>
      </c>
      <c r="S296" s="56">
        <f t="shared" si="4"/>
        <v>0.55440000000000011</v>
      </c>
      <c r="T296" s="57">
        <v>7.4844000000000008</v>
      </c>
      <c r="U296" s="51">
        <v>20</v>
      </c>
      <c r="V296" s="58">
        <v>149.68800000000002</v>
      </c>
      <c r="W296" s="55">
        <v>0.11</v>
      </c>
      <c r="X296" s="59">
        <v>16.465680000000003</v>
      </c>
      <c r="Y296" s="54">
        <v>0.55000000000000004</v>
      </c>
      <c r="Z296" s="54">
        <v>133.77232000000004</v>
      </c>
    </row>
    <row r="297" spans="1:26" x14ac:dyDescent="0.3">
      <c r="A297" s="51" t="s">
        <v>994</v>
      </c>
      <c r="B297" s="52">
        <v>41733</v>
      </c>
      <c r="C297" s="53">
        <v>2014</v>
      </c>
      <c r="D297" s="51" t="s">
        <v>995</v>
      </c>
      <c r="E297" s="51" t="s">
        <v>996</v>
      </c>
      <c r="F297" s="51" t="s">
        <v>230</v>
      </c>
      <c r="G297" s="51" t="s">
        <v>230</v>
      </c>
      <c r="H297" s="51" t="s">
        <v>231</v>
      </c>
      <c r="I297" s="51" t="s">
        <v>445</v>
      </c>
      <c r="J297" s="51" t="s">
        <v>254</v>
      </c>
      <c r="K297" s="51" t="s">
        <v>219</v>
      </c>
      <c r="L297" s="51" t="s">
        <v>226</v>
      </c>
      <c r="M297" s="51" t="s">
        <v>221</v>
      </c>
      <c r="N297" s="52">
        <v>41745</v>
      </c>
      <c r="O297" s="54">
        <v>1.1550000000000002</v>
      </c>
      <c r="P297" s="54">
        <v>2.145</v>
      </c>
      <c r="Q297" s="55">
        <v>0.85714285714285676</v>
      </c>
      <c r="R297" s="55">
        <v>0.08</v>
      </c>
      <c r="S297" s="56">
        <f t="shared" si="4"/>
        <v>0.1716</v>
      </c>
      <c r="T297" s="57">
        <v>2.3166000000000002</v>
      </c>
      <c r="U297" s="51">
        <v>33</v>
      </c>
      <c r="V297" s="58">
        <v>76.447800000000001</v>
      </c>
      <c r="W297" s="55">
        <v>0.03</v>
      </c>
      <c r="X297" s="59">
        <v>2.293434</v>
      </c>
      <c r="Y297" s="54">
        <v>1.68</v>
      </c>
      <c r="Z297" s="54">
        <v>75.834366000000003</v>
      </c>
    </row>
    <row r="298" spans="1:26" x14ac:dyDescent="0.3">
      <c r="A298" s="51" t="s">
        <v>997</v>
      </c>
      <c r="B298" s="52">
        <v>41734</v>
      </c>
      <c r="C298" s="53">
        <v>2014</v>
      </c>
      <c r="D298" s="51" t="s">
        <v>998</v>
      </c>
      <c r="E298" s="51" t="s">
        <v>999</v>
      </c>
      <c r="F298" s="51" t="s">
        <v>214</v>
      </c>
      <c r="G298" s="51" t="s">
        <v>215</v>
      </c>
      <c r="H298" s="51" t="s">
        <v>231</v>
      </c>
      <c r="I298" s="51" t="s">
        <v>225</v>
      </c>
      <c r="J298" s="51" t="s">
        <v>233</v>
      </c>
      <c r="K298" s="51" t="s">
        <v>219</v>
      </c>
      <c r="L298" s="51" t="s">
        <v>226</v>
      </c>
      <c r="M298" s="51" t="s">
        <v>221</v>
      </c>
      <c r="N298" s="52">
        <v>41741</v>
      </c>
      <c r="O298" s="54">
        <v>0.26400000000000001</v>
      </c>
      <c r="P298" s="54">
        <v>1.3860000000000001</v>
      </c>
      <c r="Q298" s="55">
        <v>4.25</v>
      </c>
      <c r="R298" s="55">
        <v>0.08</v>
      </c>
      <c r="S298" s="56">
        <f t="shared" si="4"/>
        <v>0.11088000000000001</v>
      </c>
      <c r="T298" s="57">
        <v>1.4968800000000002</v>
      </c>
      <c r="U298" s="51">
        <v>37</v>
      </c>
      <c r="V298" s="58">
        <v>55.384560000000008</v>
      </c>
      <c r="W298" s="55">
        <v>9.9999999999999992E-2</v>
      </c>
      <c r="X298" s="59">
        <v>5.538456</v>
      </c>
      <c r="Y298" s="54">
        <v>0.75</v>
      </c>
      <c r="Z298" s="54">
        <v>50.596104000000011</v>
      </c>
    </row>
    <row r="299" spans="1:26" x14ac:dyDescent="0.3">
      <c r="A299" s="51" t="s">
        <v>1000</v>
      </c>
      <c r="B299" s="52">
        <v>41734</v>
      </c>
      <c r="C299" s="53">
        <v>2014</v>
      </c>
      <c r="D299" s="51" t="s">
        <v>689</v>
      </c>
      <c r="E299" s="51" t="s">
        <v>690</v>
      </c>
      <c r="F299" s="51" t="s">
        <v>230</v>
      </c>
      <c r="G299" s="51" t="s">
        <v>230</v>
      </c>
      <c r="H299" s="51" t="s">
        <v>216</v>
      </c>
      <c r="I299" s="51" t="s">
        <v>342</v>
      </c>
      <c r="J299" s="51" t="s">
        <v>266</v>
      </c>
      <c r="K299" s="51" t="s">
        <v>238</v>
      </c>
      <c r="L299" s="51" t="s">
        <v>239</v>
      </c>
      <c r="M299" s="51" t="s">
        <v>240</v>
      </c>
      <c r="N299" s="52">
        <v>41741</v>
      </c>
      <c r="O299" s="54">
        <v>347.17100000000005</v>
      </c>
      <c r="P299" s="54">
        <v>551.06700000000012</v>
      </c>
      <c r="Q299" s="55">
        <v>0.58730711954627557</v>
      </c>
      <c r="R299" s="55">
        <v>0.08</v>
      </c>
      <c r="S299" s="56">
        <f t="shared" si="4"/>
        <v>44.085360000000009</v>
      </c>
      <c r="T299" s="57">
        <v>595.15236000000016</v>
      </c>
      <c r="U299" s="51">
        <v>33</v>
      </c>
      <c r="V299" s="58">
        <v>19640.027880000005</v>
      </c>
      <c r="W299" s="55">
        <v>6.9999999999999993E-2</v>
      </c>
      <c r="X299" s="59">
        <v>1374.8019516000002</v>
      </c>
      <c r="Y299" s="54">
        <v>69.349999999999994</v>
      </c>
      <c r="Z299" s="54">
        <v>18334.575928400005</v>
      </c>
    </row>
    <row r="300" spans="1:26" x14ac:dyDescent="0.3">
      <c r="A300" s="51" t="s">
        <v>1001</v>
      </c>
      <c r="B300" s="52">
        <v>41734</v>
      </c>
      <c r="C300" s="53">
        <v>2014</v>
      </c>
      <c r="D300" s="51" t="s">
        <v>1002</v>
      </c>
      <c r="E300" s="51" t="s">
        <v>1003</v>
      </c>
      <c r="F300" s="51" t="s">
        <v>230</v>
      </c>
      <c r="G300" s="51" t="s">
        <v>230</v>
      </c>
      <c r="H300" s="51" t="s">
        <v>231</v>
      </c>
      <c r="I300" s="51" t="s">
        <v>274</v>
      </c>
      <c r="J300" s="51" t="s">
        <v>250</v>
      </c>
      <c r="K300" s="51" t="s">
        <v>238</v>
      </c>
      <c r="L300" s="51" t="s">
        <v>588</v>
      </c>
      <c r="M300" s="51" t="s">
        <v>221</v>
      </c>
      <c r="N300" s="52">
        <v>41743</v>
      </c>
      <c r="O300" s="54">
        <v>415.78900000000004</v>
      </c>
      <c r="P300" s="54">
        <v>659.98900000000003</v>
      </c>
      <c r="Q300" s="55">
        <v>0.58731712479166109</v>
      </c>
      <c r="R300" s="55">
        <v>0.08</v>
      </c>
      <c r="S300" s="56">
        <f t="shared" si="4"/>
        <v>52.799120000000002</v>
      </c>
      <c r="T300" s="57">
        <v>712.78812000000005</v>
      </c>
      <c r="U300" s="51">
        <v>32</v>
      </c>
      <c r="V300" s="58">
        <v>22809.219840000002</v>
      </c>
      <c r="W300" s="55">
        <v>9.9999999999999992E-2</v>
      </c>
      <c r="X300" s="59">
        <v>2280.9219840000001</v>
      </c>
      <c r="Y300" s="54">
        <v>24.54</v>
      </c>
      <c r="Z300" s="54">
        <v>20552.837856000002</v>
      </c>
    </row>
    <row r="301" spans="1:26" x14ac:dyDescent="0.3">
      <c r="A301" s="51" t="s">
        <v>1004</v>
      </c>
      <c r="B301" s="52">
        <v>41738</v>
      </c>
      <c r="C301" s="53">
        <v>2014</v>
      </c>
      <c r="D301" s="51" t="s">
        <v>1005</v>
      </c>
      <c r="E301" s="51" t="s">
        <v>1006</v>
      </c>
      <c r="F301" s="51" t="s">
        <v>230</v>
      </c>
      <c r="G301" s="51" t="s">
        <v>230</v>
      </c>
      <c r="H301" s="51" t="s">
        <v>265</v>
      </c>
      <c r="I301" s="51" t="s">
        <v>274</v>
      </c>
      <c r="J301" s="51" t="s">
        <v>250</v>
      </c>
      <c r="K301" s="51" t="s">
        <v>219</v>
      </c>
      <c r="L301" s="51" t="s">
        <v>226</v>
      </c>
      <c r="M301" s="51" t="s">
        <v>221</v>
      </c>
      <c r="N301" s="52">
        <v>41746</v>
      </c>
      <c r="O301" s="54">
        <v>1.1990000000000003</v>
      </c>
      <c r="P301" s="54">
        <v>2.8600000000000003</v>
      </c>
      <c r="Q301" s="55">
        <v>1.3853211009174309</v>
      </c>
      <c r="R301" s="55">
        <v>0.08</v>
      </c>
      <c r="S301" s="56">
        <f t="shared" si="4"/>
        <v>0.22880000000000003</v>
      </c>
      <c r="T301" s="57">
        <v>3.0888000000000004</v>
      </c>
      <c r="U301" s="51">
        <v>4</v>
      </c>
      <c r="V301" s="58">
        <v>12.355200000000002</v>
      </c>
      <c r="W301" s="55">
        <v>0.04</v>
      </c>
      <c r="X301" s="59">
        <v>0.49420800000000009</v>
      </c>
      <c r="Y301" s="54">
        <v>2.4499999999999997</v>
      </c>
      <c r="Z301" s="54">
        <v>14.310992000000001</v>
      </c>
    </row>
    <row r="302" spans="1:26" x14ac:dyDescent="0.3">
      <c r="A302" s="51" t="s">
        <v>1007</v>
      </c>
      <c r="B302" s="52">
        <v>41742</v>
      </c>
      <c r="C302" s="53">
        <v>2014</v>
      </c>
      <c r="D302" s="51" t="s">
        <v>1008</v>
      </c>
      <c r="E302" s="51" t="s">
        <v>1009</v>
      </c>
      <c r="F302" s="51" t="s">
        <v>230</v>
      </c>
      <c r="G302" s="51" t="s">
        <v>230</v>
      </c>
      <c r="H302" s="51" t="s">
        <v>231</v>
      </c>
      <c r="I302" s="51" t="s">
        <v>258</v>
      </c>
      <c r="J302" s="51" t="s">
        <v>218</v>
      </c>
      <c r="K302" s="51" t="s">
        <v>238</v>
      </c>
      <c r="L302" s="51" t="s">
        <v>220</v>
      </c>
      <c r="M302" s="51" t="s">
        <v>221</v>
      </c>
      <c r="N302" s="52">
        <v>41750</v>
      </c>
      <c r="O302" s="54">
        <v>7.1610000000000005</v>
      </c>
      <c r="P302" s="54">
        <v>34.078000000000003</v>
      </c>
      <c r="Q302" s="55">
        <v>3.7588325652841781</v>
      </c>
      <c r="R302" s="55">
        <v>0.08</v>
      </c>
      <c r="S302" s="56">
        <f t="shared" si="4"/>
        <v>2.7262400000000002</v>
      </c>
      <c r="T302" s="57">
        <v>36.804240000000007</v>
      </c>
      <c r="U302" s="51">
        <v>38</v>
      </c>
      <c r="V302" s="58">
        <v>1398.5611200000003</v>
      </c>
      <c r="W302" s="55">
        <v>0.01</v>
      </c>
      <c r="X302" s="59">
        <v>13.985611200000003</v>
      </c>
      <c r="Y302" s="54">
        <v>6.55</v>
      </c>
      <c r="Z302" s="54">
        <v>1391.1255088000003</v>
      </c>
    </row>
    <row r="303" spans="1:26" x14ac:dyDescent="0.3">
      <c r="A303" s="51" t="s">
        <v>1010</v>
      </c>
      <c r="B303" s="52">
        <v>41744</v>
      </c>
      <c r="C303" s="53">
        <v>2014</v>
      </c>
      <c r="D303" s="51" t="s">
        <v>1011</v>
      </c>
      <c r="E303" s="51" t="s">
        <v>1012</v>
      </c>
      <c r="F303" s="51" t="s">
        <v>214</v>
      </c>
      <c r="G303" s="51" t="s">
        <v>215</v>
      </c>
      <c r="H303" s="51" t="s">
        <v>244</v>
      </c>
      <c r="I303" s="51" t="s">
        <v>217</v>
      </c>
      <c r="J303" s="51" t="s">
        <v>218</v>
      </c>
      <c r="K303" s="51" t="s">
        <v>219</v>
      </c>
      <c r="L303" s="51" t="s">
        <v>220</v>
      </c>
      <c r="M303" s="51" t="s">
        <v>221</v>
      </c>
      <c r="N303" s="52">
        <v>41753</v>
      </c>
      <c r="O303" s="54">
        <v>5.0490000000000004</v>
      </c>
      <c r="P303" s="54">
        <v>8.0080000000000009</v>
      </c>
      <c r="Q303" s="55">
        <v>0.58605664488017439</v>
      </c>
      <c r="R303" s="55">
        <v>0.08</v>
      </c>
      <c r="S303" s="56">
        <f t="shared" si="4"/>
        <v>0.6406400000000001</v>
      </c>
      <c r="T303" s="57">
        <v>8.6486400000000021</v>
      </c>
      <c r="U303" s="51">
        <v>13</v>
      </c>
      <c r="V303" s="58">
        <v>112.43232000000003</v>
      </c>
      <c r="W303" s="55">
        <v>0.08</v>
      </c>
      <c r="X303" s="59">
        <v>8.9945856000000024</v>
      </c>
      <c r="Y303" s="54">
        <v>11.200000000000001</v>
      </c>
      <c r="Z303" s="54">
        <v>114.63773440000003</v>
      </c>
    </row>
    <row r="304" spans="1:26" x14ac:dyDescent="0.3">
      <c r="A304" s="51" t="s">
        <v>1013</v>
      </c>
      <c r="B304" s="52">
        <v>41744</v>
      </c>
      <c r="C304" s="53">
        <v>2014</v>
      </c>
      <c r="D304" s="51" t="s">
        <v>1014</v>
      </c>
      <c r="E304" s="51" t="s">
        <v>1015</v>
      </c>
      <c r="F304" s="51" t="s">
        <v>214</v>
      </c>
      <c r="G304" s="51" t="s">
        <v>215</v>
      </c>
      <c r="H304" s="51" t="s">
        <v>216</v>
      </c>
      <c r="I304" s="51" t="s">
        <v>217</v>
      </c>
      <c r="J304" s="51" t="s">
        <v>250</v>
      </c>
      <c r="K304" s="51" t="s">
        <v>219</v>
      </c>
      <c r="L304" s="51" t="s">
        <v>292</v>
      </c>
      <c r="M304" s="51" t="s">
        <v>221</v>
      </c>
      <c r="N304" s="52">
        <v>41752</v>
      </c>
      <c r="O304" s="54">
        <v>4.6090000000000009</v>
      </c>
      <c r="P304" s="54">
        <v>11.253000000000002</v>
      </c>
      <c r="Q304" s="55">
        <v>1.4415274463007159</v>
      </c>
      <c r="R304" s="55">
        <v>0.08</v>
      </c>
      <c r="S304" s="56">
        <f t="shared" si="4"/>
        <v>0.90024000000000015</v>
      </c>
      <c r="T304" s="57">
        <v>12.153240000000002</v>
      </c>
      <c r="U304" s="51">
        <v>24</v>
      </c>
      <c r="V304" s="58">
        <v>291.67776000000003</v>
      </c>
      <c r="W304" s="55">
        <v>0.08</v>
      </c>
      <c r="X304" s="59">
        <v>23.334220800000004</v>
      </c>
      <c r="Y304" s="54">
        <v>4.7299999999999995</v>
      </c>
      <c r="Z304" s="54">
        <v>273.07353920000003</v>
      </c>
    </row>
    <row r="305" spans="1:26" x14ac:dyDescent="0.3">
      <c r="A305" s="51" t="s">
        <v>1016</v>
      </c>
      <c r="B305" s="52">
        <v>41744</v>
      </c>
      <c r="C305" s="53">
        <v>2014</v>
      </c>
      <c r="D305" s="51" t="s">
        <v>1017</v>
      </c>
      <c r="E305" s="51" t="s">
        <v>1018</v>
      </c>
      <c r="F305" s="51" t="s">
        <v>230</v>
      </c>
      <c r="G305" s="51" t="s">
        <v>230</v>
      </c>
      <c r="H305" s="51" t="s">
        <v>265</v>
      </c>
      <c r="I305" s="51" t="s">
        <v>291</v>
      </c>
      <c r="J305" s="51" t="s">
        <v>233</v>
      </c>
      <c r="K305" s="51" t="s">
        <v>219</v>
      </c>
      <c r="L305" s="51" t="s">
        <v>292</v>
      </c>
      <c r="M305" s="51" t="s">
        <v>234</v>
      </c>
      <c r="N305" s="52">
        <v>41752</v>
      </c>
      <c r="O305" s="54">
        <v>3.762</v>
      </c>
      <c r="P305" s="54">
        <v>9.1740000000000013</v>
      </c>
      <c r="Q305" s="55">
        <v>1.4385964912280704</v>
      </c>
      <c r="R305" s="55">
        <v>0.08</v>
      </c>
      <c r="S305" s="56">
        <f t="shared" si="4"/>
        <v>0.73392000000000013</v>
      </c>
      <c r="T305" s="57">
        <v>9.9079200000000025</v>
      </c>
      <c r="U305" s="51">
        <v>18</v>
      </c>
      <c r="V305" s="58">
        <v>178.34256000000005</v>
      </c>
      <c r="W305" s="55">
        <v>0.05</v>
      </c>
      <c r="X305" s="59">
        <v>8.9171280000000035</v>
      </c>
      <c r="Y305" s="54">
        <v>2.69</v>
      </c>
      <c r="Z305" s="54">
        <v>172.11543200000006</v>
      </c>
    </row>
    <row r="306" spans="1:26" x14ac:dyDescent="0.3">
      <c r="A306" s="51" t="s">
        <v>1019</v>
      </c>
      <c r="B306" s="52">
        <v>41759</v>
      </c>
      <c r="C306" s="53">
        <v>2014</v>
      </c>
      <c r="D306" s="51" t="s">
        <v>1020</v>
      </c>
      <c r="E306" s="51" t="s">
        <v>1021</v>
      </c>
      <c r="F306" s="51" t="s">
        <v>230</v>
      </c>
      <c r="G306" s="51" t="s">
        <v>230</v>
      </c>
      <c r="H306" s="51" t="s">
        <v>244</v>
      </c>
      <c r="I306" s="51" t="s">
        <v>342</v>
      </c>
      <c r="J306" s="51" t="s">
        <v>254</v>
      </c>
      <c r="K306" s="51" t="s">
        <v>219</v>
      </c>
      <c r="L306" s="51" t="s">
        <v>220</v>
      </c>
      <c r="M306" s="51" t="s">
        <v>221</v>
      </c>
      <c r="N306" s="52">
        <v>41768</v>
      </c>
      <c r="O306" s="54">
        <v>92.64200000000001</v>
      </c>
      <c r="P306" s="54">
        <v>231.60500000000002</v>
      </c>
      <c r="Q306" s="55">
        <v>1.5</v>
      </c>
      <c r="R306" s="55">
        <v>0.08</v>
      </c>
      <c r="S306" s="56">
        <f t="shared" si="4"/>
        <v>18.528400000000001</v>
      </c>
      <c r="T306" s="57">
        <v>250.13340000000002</v>
      </c>
      <c r="U306" s="51">
        <v>34</v>
      </c>
      <c r="V306" s="58">
        <v>8504.5356000000011</v>
      </c>
      <c r="W306" s="55">
        <v>0.11</v>
      </c>
      <c r="X306" s="59">
        <v>935.49891600000012</v>
      </c>
      <c r="Y306" s="54">
        <v>10.040000000000001</v>
      </c>
      <c r="Z306" s="54">
        <v>7579.0766840000006</v>
      </c>
    </row>
    <row r="307" spans="1:26" x14ac:dyDescent="0.3">
      <c r="A307" s="51" t="s">
        <v>1022</v>
      </c>
      <c r="B307" s="52">
        <v>41759</v>
      </c>
      <c r="C307" s="53">
        <v>2014</v>
      </c>
      <c r="D307" s="51" t="s">
        <v>1023</v>
      </c>
      <c r="E307" s="51" t="s">
        <v>1024</v>
      </c>
      <c r="F307" s="51" t="s">
        <v>230</v>
      </c>
      <c r="G307" s="51" t="s">
        <v>230</v>
      </c>
      <c r="H307" s="51" t="s">
        <v>231</v>
      </c>
      <c r="I307" s="51" t="s">
        <v>331</v>
      </c>
      <c r="J307" s="51" t="s">
        <v>266</v>
      </c>
      <c r="K307" s="51" t="s">
        <v>219</v>
      </c>
      <c r="L307" s="51" t="s">
        <v>220</v>
      </c>
      <c r="M307" s="51" t="s">
        <v>234</v>
      </c>
      <c r="N307" s="52">
        <v>41767</v>
      </c>
      <c r="O307" s="54">
        <v>7.8430000000000009</v>
      </c>
      <c r="P307" s="54">
        <v>23.078000000000003</v>
      </c>
      <c r="Q307" s="55">
        <v>1.9424964936886397</v>
      </c>
      <c r="R307" s="55">
        <v>0.08</v>
      </c>
      <c r="S307" s="56">
        <f t="shared" si="4"/>
        <v>1.8462400000000003</v>
      </c>
      <c r="T307" s="57">
        <v>24.924240000000005</v>
      </c>
      <c r="U307" s="51">
        <v>16</v>
      </c>
      <c r="V307" s="58">
        <v>398.78784000000007</v>
      </c>
      <c r="W307" s="55">
        <v>0.11</v>
      </c>
      <c r="X307" s="59">
        <v>43.86666240000001</v>
      </c>
      <c r="Y307" s="54">
        <v>5.47</v>
      </c>
      <c r="Z307" s="54">
        <v>360.39117760000011</v>
      </c>
    </row>
    <row r="308" spans="1:26" x14ac:dyDescent="0.3">
      <c r="A308" s="51" t="s">
        <v>1025</v>
      </c>
      <c r="B308" s="52">
        <v>41759</v>
      </c>
      <c r="C308" s="53">
        <v>2014</v>
      </c>
      <c r="D308" s="51" t="s">
        <v>1026</v>
      </c>
      <c r="E308" s="51" t="s">
        <v>1027</v>
      </c>
      <c r="F308" s="51" t="s">
        <v>230</v>
      </c>
      <c r="G308" s="51" t="s">
        <v>230</v>
      </c>
      <c r="H308" s="51" t="s">
        <v>216</v>
      </c>
      <c r="I308" s="51" t="s">
        <v>274</v>
      </c>
      <c r="J308" s="51" t="s">
        <v>233</v>
      </c>
      <c r="K308" s="51" t="s">
        <v>219</v>
      </c>
      <c r="L308" s="51" t="s">
        <v>226</v>
      </c>
      <c r="M308" s="51" t="s">
        <v>221</v>
      </c>
      <c r="N308" s="52">
        <v>41767</v>
      </c>
      <c r="O308" s="54">
        <v>2.5190000000000001</v>
      </c>
      <c r="P308" s="54">
        <v>3.9380000000000006</v>
      </c>
      <c r="Q308" s="55">
        <v>0.56331877729257662</v>
      </c>
      <c r="R308" s="55">
        <v>0.08</v>
      </c>
      <c r="S308" s="56">
        <f t="shared" si="4"/>
        <v>0.31504000000000004</v>
      </c>
      <c r="T308" s="57">
        <v>4.2530400000000013</v>
      </c>
      <c r="U308" s="51">
        <v>17</v>
      </c>
      <c r="V308" s="58">
        <v>72.301680000000019</v>
      </c>
      <c r="W308" s="55">
        <v>6.0000000000000005E-2</v>
      </c>
      <c r="X308" s="59">
        <v>4.3381008000000012</v>
      </c>
      <c r="Y308" s="54">
        <v>1.68</v>
      </c>
      <c r="Z308" s="54">
        <v>69.643579200000019</v>
      </c>
    </row>
    <row r="309" spans="1:26" x14ac:dyDescent="0.3">
      <c r="A309" s="51" t="s">
        <v>1028</v>
      </c>
      <c r="B309" s="52">
        <v>41760</v>
      </c>
      <c r="C309" s="53">
        <v>2014</v>
      </c>
      <c r="D309" s="51" t="s">
        <v>596</v>
      </c>
      <c r="E309" s="51" t="s">
        <v>597</v>
      </c>
      <c r="F309" s="51" t="s">
        <v>214</v>
      </c>
      <c r="G309" s="51" t="s">
        <v>215</v>
      </c>
      <c r="H309" s="51" t="s">
        <v>216</v>
      </c>
      <c r="I309" s="51" t="s">
        <v>217</v>
      </c>
      <c r="J309" s="51" t="s">
        <v>254</v>
      </c>
      <c r="K309" s="51" t="s">
        <v>219</v>
      </c>
      <c r="L309" s="51" t="s">
        <v>226</v>
      </c>
      <c r="M309" s="51" t="s">
        <v>221</v>
      </c>
      <c r="N309" s="52">
        <v>41771</v>
      </c>
      <c r="O309" s="54">
        <v>1.4410000000000003</v>
      </c>
      <c r="P309" s="54">
        <v>3.1240000000000001</v>
      </c>
      <c r="Q309" s="55">
        <v>1.1679389312977095</v>
      </c>
      <c r="R309" s="55">
        <v>0.08</v>
      </c>
      <c r="S309" s="56">
        <f t="shared" si="4"/>
        <v>0.24992</v>
      </c>
      <c r="T309" s="57">
        <v>3.3739200000000005</v>
      </c>
      <c r="U309" s="51">
        <v>50</v>
      </c>
      <c r="V309" s="58">
        <v>168.69600000000003</v>
      </c>
      <c r="W309" s="55">
        <v>0.11</v>
      </c>
      <c r="X309" s="59">
        <v>18.556560000000005</v>
      </c>
      <c r="Y309" s="54">
        <v>0.98000000000000009</v>
      </c>
      <c r="Z309" s="54">
        <v>151.11944000000003</v>
      </c>
    </row>
    <row r="310" spans="1:26" x14ac:dyDescent="0.3">
      <c r="A310" s="51" t="s">
        <v>1029</v>
      </c>
      <c r="B310" s="52">
        <v>41763</v>
      </c>
      <c r="C310" s="53">
        <v>2014</v>
      </c>
      <c r="D310" s="51" t="s">
        <v>1030</v>
      </c>
      <c r="E310" s="51" t="s">
        <v>1031</v>
      </c>
      <c r="F310" s="51" t="s">
        <v>230</v>
      </c>
      <c r="G310" s="51" t="s">
        <v>230</v>
      </c>
      <c r="H310" s="51" t="s">
        <v>216</v>
      </c>
      <c r="I310" s="51" t="s">
        <v>274</v>
      </c>
      <c r="J310" s="51" t="s">
        <v>266</v>
      </c>
      <c r="K310" s="51" t="s">
        <v>219</v>
      </c>
      <c r="L310" s="51" t="s">
        <v>220</v>
      </c>
      <c r="M310" s="51" t="s">
        <v>221</v>
      </c>
      <c r="N310" s="52">
        <v>41772</v>
      </c>
      <c r="O310" s="54">
        <v>2.4859999999999998</v>
      </c>
      <c r="P310" s="54">
        <v>3.9380000000000006</v>
      </c>
      <c r="Q310" s="55">
        <v>0.58407079646017734</v>
      </c>
      <c r="R310" s="55">
        <v>0.08</v>
      </c>
      <c r="S310" s="56">
        <f t="shared" si="4"/>
        <v>0.31504000000000004</v>
      </c>
      <c r="T310" s="57">
        <v>4.2530400000000013</v>
      </c>
      <c r="U310" s="51">
        <v>27</v>
      </c>
      <c r="V310" s="58">
        <v>114.83208000000003</v>
      </c>
      <c r="W310" s="55">
        <v>0.01</v>
      </c>
      <c r="X310" s="59">
        <v>1.1483208000000003</v>
      </c>
      <c r="Y310" s="54">
        <v>5.52</v>
      </c>
      <c r="Z310" s="54">
        <v>119.20375920000004</v>
      </c>
    </row>
    <row r="311" spans="1:26" x14ac:dyDescent="0.3">
      <c r="A311" s="51" t="s">
        <v>1032</v>
      </c>
      <c r="B311" s="52">
        <v>41763</v>
      </c>
      <c r="C311" s="53">
        <v>2014</v>
      </c>
      <c r="D311" s="51" t="s">
        <v>1030</v>
      </c>
      <c r="E311" s="51" t="s">
        <v>1031</v>
      </c>
      <c r="F311" s="51" t="s">
        <v>230</v>
      </c>
      <c r="G311" s="51" t="s">
        <v>230</v>
      </c>
      <c r="H311" s="51" t="s">
        <v>216</v>
      </c>
      <c r="I311" s="51" t="s">
        <v>274</v>
      </c>
      <c r="J311" s="51" t="s">
        <v>266</v>
      </c>
      <c r="K311" s="51" t="s">
        <v>219</v>
      </c>
      <c r="L311" s="51" t="s">
        <v>226</v>
      </c>
      <c r="M311" s="51" t="s">
        <v>221</v>
      </c>
      <c r="N311" s="52">
        <v>41772</v>
      </c>
      <c r="O311" s="54">
        <v>0.95700000000000007</v>
      </c>
      <c r="P311" s="54">
        <v>1.9910000000000003</v>
      </c>
      <c r="Q311" s="55">
        <v>1.0804597701149428</v>
      </c>
      <c r="R311" s="55">
        <v>0.08</v>
      </c>
      <c r="S311" s="56">
        <f t="shared" si="4"/>
        <v>0.15928000000000003</v>
      </c>
      <c r="T311" s="57">
        <v>2.1502800000000004</v>
      </c>
      <c r="U311" s="51">
        <v>47</v>
      </c>
      <c r="V311" s="58">
        <v>101.06316000000002</v>
      </c>
      <c r="W311" s="55">
        <v>0.09</v>
      </c>
      <c r="X311" s="59">
        <v>9.0956844000000014</v>
      </c>
      <c r="Y311" s="54">
        <v>0.8</v>
      </c>
      <c r="Z311" s="54">
        <v>92.767475600000026</v>
      </c>
    </row>
    <row r="312" spans="1:26" x14ac:dyDescent="0.3">
      <c r="A312" s="51" t="s">
        <v>1033</v>
      </c>
      <c r="B312" s="52">
        <v>41765</v>
      </c>
      <c r="C312" s="53">
        <v>2014</v>
      </c>
      <c r="D312" s="51" t="s">
        <v>1034</v>
      </c>
      <c r="E312" s="51" t="s">
        <v>1035</v>
      </c>
      <c r="F312" s="51" t="s">
        <v>230</v>
      </c>
      <c r="G312" s="51" t="s">
        <v>230</v>
      </c>
      <c r="H312" s="51" t="s">
        <v>231</v>
      </c>
      <c r="I312" s="51" t="s">
        <v>270</v>
      </c>
      <c r="J312" s="51" t="s">
        <v>254</v>
      </c>
      <c r="K312" s="51" t="s">
        <v>219</v>
      </c>
      <c r="L312" s="51" t="s">
        <v>226</v>
      </c>
      <c r="M312" s="51" t="s">
        <v>221</v>
      </c>
      <c r="N312" s="52">
        <v>41777</v>
      </c>
      <c r="O312" s="54">
        <v>1.0230000000000001</v>
      </c>
      <c r="P312" s="54">
        <v>1.6280000000000001</v>
      </c>
      <c r="Q312" s="55">
        <v>0.59139784946236551</v>
      </c>
      <c r="R312" s="55">
        <v>0.08</v>
      </c>
      <c r="S312" s="56">
        <f t="shared" si="4"/>
        <v>0.13024000000000002</v>
      </c>
      <c r="T312" s="57">
        <v>1.7582400000000002</v>
      </c>
      <c r="U312" s="51">
        <v>35</v>
      </c>
      <c r="V312" s="58">
        <v>61.53840000000001</v>
      </c>
      <c r="W312" s="55">
        <v>0.08</v>
      </c>
      <c r="X312" s="59">
        <v>4.9230720000000012</v>
      </c>
      <c r="Y312" s="54">
        <v>0.75</v>
      </c>
      <c r="Z312" s="54">
        <v>57.365328000000005</v>
      </c>
    </row>
    <row r="313" spans="1:26" x14ac:dyDescent="0.3">
      <c r="A313" s="51" t="s">
        <v>1036</v>
      </c>
      <c r="B313" s="52">
        <v>41765</v>
      </c>
      <c r="C313" s="53">
        <v>2014</v>
      </c>
      <c r="D313" s="51" t="s">
        <v>1037</v>
      </c>
      <c r="E313" s="51" t="s">
        <v>1038</v>
      </c>
      <c r="F313" s="51" t="s">
        <v>230</v>
      </c>
      <c r="G313" s="51" t="s">
        <v>230</v>
      </c>
      <c r="H313" s="51" t="s">
        <v>231</v>
      </c>
      <c r="I313" s="51" t="s">
        <v>312</v>
      </c>
      <c r="J313" s="51" t="s">
        <v>254</v>
      </c>
      <c r="K313" s="51" t="s">
        <v>219</v>
      </c>
      <c r="L313" s="51" t="s">
        <v>220</v>
      </c>
      <c r="M313" s="51" t="s">
        <v>221</v>
      </c>
      <c r="N313" s="52">
        <v>41776</v>
      </c>
      <c r="O313" s="54">
        <v>1.4630000000000003</v>
      </c>
      <c r="P313" s="54">
        <v>2.2880000000000003</v>
      </c>
      <c r="Q313" s="55">
        <v>0.56390977443609003</v>
      </c>
      <c r="R313" s="55">
        <v>0.08</v>
      </c>
      <c r="S313" s="56">
        <f t="shared" si="4"/>
        <v>0.18304000000000004</v>
      </c>
      <c r="T313" s="57">
        <v>2.4710400000000003</v>
      </c>
      <c r="U313" s="51">
        <v>42</v>
      </c>
      <c r="V313" s="58">
        <v>103.78368000000002</v>
      </c>
      <c r="W313" s="55">
        <v>0.01</v>
      </c>
      <c r="X313" s="59">
        <v>1.0378368000000002</v>
      </c>
      <c r="Y313" s="54">
        <v>1.54</v>
      </c>
      <c r="Z313" s="54">
        <v>104.28584320000003</v>
      </c>
    </row>
    <row r="314" spans="1:26" x14ac:dyDescent="0.3">
      <c r="A314" s="51" t="s">
        <v>1039</v>
      </c>
      <c r="B314" s="52">
        <v>41766</v>
      </c>
      <c r="C314" s="53">
        <v>2014</v>
      </c>
      <c r="D314" s="51" t="s">
        <v>1040</v>
      </c>
      <c r="E314" s="51" t="s">
        <v>1041</v>
      </c>
      <c r="F314" s="51" t="s">
        <v>214</v>
      </c>
      <c r="G314" s="51" t="s">
        <v>215</v>
      </c>
      <c r="H314" s="51" t="s">
        <v>231</v>
      </c>
      <c r="I314" s="51" t="s">
        <v>217</v>
      </c>
      <c r="J314" s="51" t="s">
        <v>233</v>
      </c>
      <c r="K314" s="51" t="s">
        <v>305</v>
      </c>
      <c r="L314" s="51" t="s">
        <v>588</v>
      </c>
      <c r="M314" s="51" t="s">
        <v>221</v>
      </c>
      <c r="N314" s="52">
        <v>41774</v>
      </c>
      <c r="O314" s="54">
        <v>61.776000000000003</v>
      </c>
      <c r="P314" s="54">
        <v>150.678</v>
      </c>
      <c r="Q314" s="55">
        <v>1.4391025641025639</v>
      </c>
      <c r="R314" s="55">
        <v>0.08</v>
      </c>
      <c r="S314" s="56">
        <f t="shared" si="4"/>
        <v>12.05424</v>
      </c>
      <c r="T314" s="57">
        <v>162.73224000000002</v>
      </c>
      <c r="U314" s="51">
        <v>46</v>
      </c>
      <c r="V314" s="58">
        <v>7485.6830400000008</v>
      </c>
      <c r="W314" s="55">
        <v>0.09</v>
      </c>
      <c r="X314" s="59">
        <v>673.71147360000009</v>
      </c>
      <c r="Y314" s="54">
        <v>24.54</v>
      </c>
      <c r="Z314" s="54">
        <v>6836.5115664000004</v>
      </c>
    </row>
    <row r="315" spans="1:26" x14ac:dyDescent="0.3">
      <c r="A315" s="51" t="s">
        <v>1042</v>
      </c>
      <c r="B315" s="52">
        <v>41768</v>
      </c>
      <c r="C315" s="53">
        <v>2014</v>
      </c>
      <c r="D315" s="51" t="s">
        <v>487</v>
      </c>
      <c r="E315" s="51" t="s">
        <v>488</v>
      </c>
      <c r="F315" s="51" t="s">
        <v>230</v>
      </c>
      <c r="G315" s="51" t="s">
        <v>230</v>
      </c>
      <c r="H315" s="51" t="s">
        <v>231</v>
      </c>
      <c r="I315" s="51" t="s">
        <v>274</v>
      </c>
      <c r="J315" s="51" t="s">
        <v>250</v>
      </c>
      <c r="K315" s="51" t="s">
        <v>219</v>
      </c>
      <c r="L315" s="51" t="s">
        <v>226</v>
      </c>
      <c r="M315" s="51" t="s">
        <v>221</v>
      </c>
      <c r="N315" s="52">
        <v>41776</v>
      </c>
      <c r="O315" s="54">
        <v>5.742</v>
      </c>
      <c r="P315" s="54">
        <v>10.835000000000001</v>
      </c>
      <c r="Q315" s="55">
        <v>0.88697318007662851</v>
      </c>
      <c r="R315" s="55">
        <v>0.08</v>
      </c>
      <c r="S315" s="56">
        <f t="shared" si="4"/>
        <v>0.86680000000000013</v>
      </c>
      <c r="T315" s="57">
        <v>11.701800000000002</v>
      </c>
      <c r="U315" s="51">
        <v>22</v>
      </c>
      <c r="V315" s="58">
        <v>257.43960000000004</v>
      </c>
      <c r="W315" s="55">
        <v>6.9999999999999993E-2</v>
      </c>
      <c r="X315" s="59">
        <v>18.020772000000001</v>
      </c>
      <c r="Y315" s="54">
        <v>4.87</v>
      </c>
      <c r="Z315" s="54">
        <v>244.28882800000005</v>
      </c>
    </row>
    <row r="316" spans="1:26" x14ac:dyDescent="0.3">
      <c r="A316" s="51" t="s">
        <v>1043</v>
      </c>
      <c r="B316" s="52">
        <v>41770</v>
      </c>
      <c r="C316" s="53">
        <v>2014</v>
      </c>
      <c r="D316" s="51" t="s">
        <v>607</v>
      </c>
      <c r="E316" s="51" t="s">
        <v>608</v>
      </c>
      <c r="F316" s="51" t="s">
        <v>230</v>
      </c>
      <c r="G316" s="51" t="s">
        <v>230</v>
      </c>
      <c r="H316" s="51" t="s">
        <v>216</v>
      </c>
      <c r="I316" s="51" t="s">
        <v>312</v>
      </c>
      <c r="J316" s="51" t="s">
        <v>266</v>
      </c>
      <c r="K316" s="51" t="s">
        <v>219</v>
      </c>
      <c r="L316" s="51" t="s">
        <v>220</v>
      </c>
      <c r="M316" s="51" t="s">
        <v>221</v>
      </c>
      <c r="N316" s="52">
        <v>41778</v>
      </c>
      <c r="O316" s="54">
        <v>3.036</v>
      </c>
      <c r="P316" s="54">
        <v>4.8180000000000005</v>
      </c>
      <c r="Q316" s="55">
        <v>0.5869565217391306</v>
      </c>
      <c r="R316" s="55">
        <v>0.08</v>
      </c>
      <c r="S316" s="56">
        <f t="shared" si="4"/>
        <v>0.38544000000000006</v>
      </c>
      <c r="T316" s="57">
        <v>5.2034400000000005</v>
      </c>
      <c r="U316" s="51">
        <v>31</v>
      </c>
      <c r="V316" s="58">
        <v>161.30664000000002</v>
      </c>
      <c r="W316" s="55">
        <v>0.09</v>
      </c>
      <c r="X316" s="59">
        <v>14.5175976</v>
      </c>
      <c r="Y316" s="54">
        <v>6.26</v>
      </c>
      <c r="Z316" s="54">
        <v>153.04904240000002</v>
      </c>
    </row>
    <row r="317" spans="1:26" x14ac:dyDescent="0.3">
      <c r="A317" s="51" t="s">
        <v>1044</v>
      </c>
      <c r="B317" s="52">
        <v>41772</v>
      </c>
      <c r="C317" s="53">
        <v>2014</v>
      </c>
      <c r="D317" s="51" t="s">
        <v>551</v>
      </c>
      <c r="E317" s="51" t="s">
        <v>552</v>
      </c>
      <c r="F317" s="51" t="s">
        <v>230</v>
      </c>
      <c r="G317" s="51" t="s">
        <v>230</v>
      </c>
      <c r="H317" s="51" t="s">
        <v>244</v>
      </c>
      <c r="I317" s="51" t="s">
        <v>258</v>
      </c>
      <c r="J317" s="51" t="s">
        <v>250</v>
      </c>
      <c r="K317" s="51" t="s">
        <v>219</v>
      </c>
      <c r="L317" s="51" t="s">
        <v>220</v>
      </c>
      <c r="M317" s="51" t="s">
        <v>221</v>
      </c>
      <c r="N317" s="52">
        <v>41780</v>
      </c>
      <c r="O317" s="54">
        <v>2.1339999999999999</v>
      </c>
      <c r="P317" s="54">
        <v>3.3880000000000003</v>
      </c>
      <c r="Q317" s="55">
        <v>0.58762886597938169</v>
      </c>
      <c r="R317" s="55">
        <v>0.08</v>
      </c>
      <c r="S317" s="56">
        <f t="shared" si="4"/>
        <v>0.27104000000000006</v>
      </c>
      <c r="T317" s="57">
        <v>3.6590400000000005</v>
      </c>
      <c r="U317" s="51">
        <v>11</v>
      </c>
      <c r="V317" s="58">
        <v>40.249440000000007</v>
      </c>
      <c r="W317" s="55">
        <v>0.02</v>
      </c>
      <c r="X317" s="59">
        <v>0.80498880000000017</v>
      </c>
      <c r="Y317" s="54">
        <v>1.04</v>
      </c>
      <c r="Z317" s="54">
        <v>40.484451200000009</v>
      </c>
    </row>
    <row r="318" spans="1:26" x14ac:dyDescent="0.3">
      <c r="A318" s="51" t="s">
        <v>1045</v>
      </c>
      <c r="B318" s="52">
        <v>41774</v>
      </c>
      <c r="C318" s="53">
        <v>2014</v>
      </c>
      <c r="D318" s="51" t="s">
        <v>450</v>
      </c>
      <c r="E318" s="51" t="s">
        <v>451</v>
      </c>
      <c r="F318" s="51" t="s">
        <v>230</v>
      </c>
      <c r="G318" s="51" t="s">
        <v>230</v>
      </c>
      <c r="H318" s="51" t="s">
        <v>265</v>
      </c>
      <c r="I318" s="51" t="s">
        <v>281</v>
      </c>
      <c r="J318" s="51" t="s">
        <v>266</v>
      </c>
      <c r="K318" s="51" t="s">
        <v>219</v>
      </c>
      <c r="L318" s="51" t="s">
        <v>292</v>
      </c>
      <c r="M318" s="51" t="s">
        <v>221</v>
      </c>
      <c r="N318" s="52">
        <v>41782</v>
      </c>
      <c r="O318" s="54">
        <v>5.7090000000000005</v>
      </c>
      <c r="P318" s="54">
        <v>14.278000000000002</v>
      </c>
      <c r="Q318" s="55">
        <v>1.5009633911368019</v>
      </c>
      <c r="R318" s="55">
        <v>0.08</v>
      </c>
      <c r="S318" s="56">
        <f t="shared" si="4"/>
        <v>1.1422400000000001</v>
      </c>
      <c r="T318" s="57">
        <v>15.420240000000003</v>
      </c>
      <c r="U318" s="51">
        <v>22</v>
      </c>
      <c r="V318" s="58">
        <v>339.24528000000009</v>
      </c>
      <c r="W318" s="55">
        <v>0.05</v>
      </c>
      <c r="X318" s="59">
        <v>16.962264000000005</v>
      </c>
      <c r="Y318" s="54">
        <v>3.19</v>
      </c>
      <c r="Z318" s="54">
        <v>325.47301600000009</v>
      </c>
    </row>
    <row r="319" spans="1:26" x14ac:dyDescent="0.3">
      <c r="A319" s="51" t="s">
        <v>1046</v>
      </c>
      <c r="B319" s="52">
        <v>41776</v>
      </c>
      <c r="C319" s="53">
        <v>2014</v>
      </c>
      <c r="D319" s="51" t="s">
        <v>1047</v>
      </c>
      <c r="E319" s="51" t="s">
        <v>1048</v>
      </c>
      <c r="F319" s="51" t="s">
        <v>214</v>
      </c>
      <c r="G319" s="51" t="s">
        <v>215</v>
      </c>
      <c r="H319" s="51" t="s">
        <v>244</v>
      </c>
      <c r="I319" s="51" t="s">
        <v>225</v>
      </c>
      <c r="J319" s="51" t="s">
        <v>250</v>
      </c>
      <c r="K319" s="51" t="s">
        <v>305</v>
      </c>
      <c r="L319" s="51" t="s">
        <v>292</v>
      </c>
      <c r="M319" s="51" t="s">
        <v>234</v>
      </c>
      <c r="N319" s="52">
        <v>41784</v>
      </c>
      <c r="O319" s="54">
        <v>6.0500000000000007</v>
      </c>
      <c r="P319" s="54">
        <v>13.442000000000002</v>
      </c>
      <c r="Q319" s="55">
        <v>1.2218181818181819</v>
      </c>
      <c r="R319" s="55">
        <v>0.08</v>
      </c>
      <c r="S319" s="56">
        <f t="shared" si="4"/>
        <v>1.0753600000000001</v>
      </c>
      <c r="T319" s="57">
        <v>14.517360000000004</v>
      </c>
      <c r="U319" s="51">
        <v>20</v>
      </c>
      <c r="V319" s="58">
        <v>290.34720000000004</v>
      </c>
      <c r="W319" s="55">
        <v>0.05</v>
      </c>
      <c r="X319" s="59">
        <v>14.517360000000004</v>
      </c>
      <c r="Y319" s="54">
        <v>2.9</v>
      </c>
      <c r="Z319" s="54">
        <v>278.72984000000002</v>
      </c>
    </row>
    <row r="320" spans="1:26" x14ac:dyDescent="0.3">
      <c r="A320" s="51" t="s">
        <v>1049</v>
      </c>
      <c r="B320" s="52">
        <v>41776</v>
      </c>
      <c r="C320" s="53">
        <v>2014</v>
      </c>
      <c r="D320" s="51" t="s">
        <v>1050</v>
      </c>
      <c r="E320" s="51" t="s">
        <v>1051</v>
      </c>
      <c r="F320" s="51" t="s">
        <v>230</v>
      </c>
      <c r="G320" s="51" t="s">
        <v>230</v>
      </c>
      <c r="H320" s="51" t="s">
        <v>231</v>
      </c>
      <c r="I320" s="51" t="s">
        <v>281</v>
      </c>
      <c r="J320" s="51" t="s">
        <v>254</v>
      </c>
      <c r="K320" s="51" t="s">
        <v>219</v>
      </c>
      <c r="L320" s="51" t="s">
        <v>226</v>
      </c>
      <c r="M320" s="51" t="s">
        <v>234</v>
      </c>
      <c r="N320" s="52">
        <v>41788</v>
      </c>
      <c r="O320" s="54">
        <v>2.5410000000000004</v>
      </c>
      <c r="P320" s="54">
        <v>4.1580000000000004</v>
      </c>
      <c r="Q320" s="55">
        <v>0.63636363636363624</v>
      </c>
      <c r="R320" s="55">
        <v>0.08</v>
      </c>
      <c r="S320" s="56">
        <f t="shared" si="4"/>
        <v>0.33264000000000005</v>
      </c>
      <c r="T320" s="57">
        <v>4.4906400000000009</v>
      </c>
      <c r="U320" s="51">
        <v>17</v>
      </c>
      <c r="V320" s="58">
        <v>76.340880000000013</v>
      </c>
      <c r="W320" s="55">
        <v>0.04</v>
      </c>
      <c r="X320" s="59">
        <v>3.0536352000000004</v>
      </c>
      <c r="Y320" s="54">
        <v>0.76</v>
      </c>
      <c r="Z320" s="54">
        <v>74.047244800000016</v>
      </c>
    </row>
    <row r="321" spans="1:26" x14ac:dyDescent="0.3">
      <c r="A321" s="51" t="s">
        <v>1052</v>
      </c>
      <c r="B321" s="52">
        <v>41782</v>
      </c>
      <c r="C321" s="53">
        <v>2014</v>
      </c>
      <c r="D321" s="51" t="s">
        <v>1053</v>
      </c>
      <c r="E321" s="51" t="s">
        <v>1054</v>
      </c>
      <c r="F321" s="51" t="s">
        <v>230</v>
      </c>
      <c r="G321" s="51" t="s">
        <v>230</v>
      </c>
      <c r="H321" s="51" t="s">
        <v>265</v>
      </c>
      <c r="I321" s="51" t="s">
        <v>249</v>
      </c>
      <c r="J321" s="51" t="s">
        <v>254</v>
      </c>
      <c r="K321" s="51" t="s">
        <v>238</v>
      </c>
      <c r="L321" s="51" t="s">
        <v>239</v>
      </c>
      <c r="M321" s="51" t="s">
        <v>240</v>
      </c>
      <c r="N321" s="52">
        <v>41793</v>
      </c>
      <c r="O321" s="54">
        <v>306.88900000000001</v>
      </c>
      <c r="P321" s="54">
        <v>494.98900000000003</v>
      </c>
      <c r="Q321" s="55">
        <v>0.61292519445141413</v>
      </c>
      <c r="R321" s="55">
        <v>0.08</v>
      </c>
      <c r="S321" s="56">
        <f t="shared" si="4"/>
        <v>39.599120000000006</v>
      </c>
      <c r="T321" s="57">
        <v>534.58812000000012</v>
      </c>
      <c r="U321" s="51">
        <v>49</v>
      </c>
      <c r="V321" s="58">
        <v>26194.817880000006</v>
      </c>
      <c r="W321" s="55">
        <v>0.11</v>
      </c>
      <c r="X321" s="59">
        <v>2881.4299668000008</v>
      </c>
      <c r="Y321" s="54">
        <v>49.05</v>
      </c>
      <c r="Z321" s="54">
        <v>23362.437913200003</v>
      </c>
    </row>
    <row r="322" spans="1:26" x14ac:dyDescent="0.3">
      <c r="A322" s="51" t="s">
        <v>1055</v>
      </c>
      <c r="B322" s="52">
        <v>41786</v>
      </c>
      <c r="C322" s="53">
        <v>2014</v>
      </c>
      <c r="D322" s="51" t="s">
        <v>1056</v>
      </c>
      <c r="E322" s="51" t="s">
        <v>1057</v>
      </c>
      <c r="F322" s="51" t="s">
        <v>230</v>
      </c>
      <c r="G322" s="51" t="s">
        <v>230</v>
      </c>
      <c r="H322" s="51" t="s">
        <v>231</v>
      </c>
      <c r="I322" s="51" t="s">
        <v>274</v>
      </c>
      <c r="J322" s="51" t="s">
        <v>254</v>
      </c>
      <c r="K322" s="51" t="s">
        <v>238</v>
      </c>
      <c r="L322" s="51" t="s">
        <v>220</v>
      </c>
      <c r="M322" s="51" t="s">
        <v>221</v>
      </c>
      <c r="N322" s="52">
        <v>41797</v>
      </c>
      <c r="O322" s="54">
        <v>35.222000000000008</v>
      </c>
      <c r="P322" s="54">
        <v>167.72800000000001</v>
      </c>
      <c r="Q322" s="55">
        <v>3.7620237351655206</v>
      </c>
      <c r="R322" s="55">
        <v>0.08</v>
      </c>
      <c r="S322" s="56">
        <f t="shared" ref="S322:S385" si="5">R322*P322</f>
        <v>13.418240000000001</v>
      </c>
      <c r="T322" s="57">
        <v>181.14624000000003</v>
      </c>
      <c r="U322" s="51">
        <v>51</v>
      </c>
      <c r="V322" s="58">
        <v>9238.4582400000018</v>
      </c>
      <c r="W322" s="55">
        <v>0.04</v>
      </c>
      <c r="X322" s="59">
        <v>369.53832960000005</v>
      </c>
      <c r="Y322" s="54">
        <v>4.05</v>
      </c>
      <c r="Z322" s="54">
        <v>8872.969910400001</v>
      </c>
    </row>
    <row r="323" spans="1:26" x14ac:dyDescent="0.3">
      <c r="A323" s="51" t="s">
        <v>1058</v>
      </c>
      <c r="B323" s="52">
        <v>41786</v>
      </c>
      <c r="C323" s="53">
        <v>2014</v>
      </c>
      <c r="D323" s="51" t="s">
        <v>1059</v>
      </c>
      <c r="E323" s="51" t="s">
        <v>1060</v>
      </c>
      <c r="F323" s="51" t="s">
        <v>214</v>
      </c>
      <c r="G323" s="51" t="s">
        <v>215</v>
      </c>
      <c r="H323" s="51" t="s">
        <v>231</v>
      </c>
      <c r="I323" s="51" t="s">
        <v>217</v>
      </c>
      <c r="J323" s="51" t="s">
        <v>250</v>
      </c>
      <c r="K323" s="51" t="s">
        <v>219</v>
      </c>
      <c r="L323" s="51" t="s">
        <v>292</v>
      </c>
      <c r="M323" s="51" t="s">
        <v>221</v>
      </c>
      <c r="N323" s="52">
        <v>41793</v>
      </c>
      <c r="O323" s="54">
        <v>5.2690000000000001</v>
      </c>
      <c r="P323" s="54">
        <v>13.167000000000002</v>
      </c>
      <c r="Q323" s="55">
        <v>1.4989561586638833</v>
      </c>
      <c r="R323" s="55">
        <v>0.08</v>
      </c>
      <c r="S323" s="56">
        <f t="shared" si="5"/>
        <v>1.0533600000000001</v>
      </c>
      <c r="T323" s="57">
        <v>14.220360000000003</v>
      </c>
      <c r="U323" s="51">
        <v>48</v>
      </c>
      <c r="V323" s="58">
        <v>682.5772800000002</v>
      </c>
      <c r="W323" s="55">
        <v>0.08</v>
      </c>
      <c r="X323" s="59">
        <v>54.606182400000016</v>
      </c>
      <c r="Y323" s="54">
        <v>5.8599999999999994</v>
      </c>
      <c r="Z323" s="54">
        <v>633.83109760000025</v>
      </c>
    </row>
    <row r="324" spans="1:26" x14ac:dyDescent="0.3">
      <c r="A324" s="51" t="s">
        <v>1061</v>
      </c>
      <c r="B324" s="52">
        <v>41786</v>
      </c>
      <c r="C324" s="53">
        <v>2014</v>
      </c>
      <c r="D324" s="51" t="s">
        <v>1062</v>
      </c>
      <c r="E324" s="51" t="s">
        <v>1063</v>
      </c>
      <c r="F324" s="51" t="s">
        <v>230</v>
      </c>
      <c r="G324" s="51" t="s">
        <v>230</v>
      </c>
      <c r="H324" s="51" t="s">
        <v>231</v>
      </c>
      <c r="I324" s="51" t="s">
        <v>270</v>
      </c>
      <c r="J324" s="51" t="s">
        <v>218</v>
      </c>
      <c r="K324" s="51" t="s">
        <v>219</v>
      </c>
      <c r="L324" s="51" t="s">
        <v>220</v>
      </c>
      <c r="M324" s="51" t="s">
        <v>221</v>
      </c>
      <c r="N324" s="52">
        <v>41793</v>
      </c>
      <c r="O324" s="54">
        <v>15.268000000000002</v>
      </c>
      <c r="P324" s="54">
        <v>24.618000000000002</v>
      </c>
      <c r="Q324" s="55">
        <v>0.61239193083573473</v>
      </c>
      <c r="R324" s="55">
        <v>0.08</v>
      </c>
      <c r="S324" s="56">
        <f t="shared" si="5"/>
        <v>1.9694400000000003</v>
      </c>
      <c r="T324" s="57">
        <v>26.587440000000004</v>
      </c>
      <c r="U324" s="51">
        <v>28</v>
      </c>
      <c r="V324" s="58">
        <v>744.44832000000008</v>
      </c>
      <c r="W324" s="55">
        <v>0.08</v>
      </c>
      <c r="X324" s="59">
        <v>59.555865600000004</v>
      </c>
      <c r="Y324" s="54">
        <v>15.15</v>
      </c>
      <c r="Z324" s="54">
        <v>700.04245440000011</v>
      </c>
    </row>
    <row r="325" spans="1:26" x14ac:dyDescent="0.3">
      <c r="A325" s="51" t="s">
        <v>1064</v>
      </c>
      <c r="B325" s="52">
        <v>41790</v>
      </c>
      <c r="C325" s="53">
        <v>2014</v>
      </c>
      <c r="D325" s="51" t="s">
        <v>1065</v>
      </c>
      <c r="E325" s="51" t="s">
        <v>1066</v>
      </c>
      <c r="F325" s="51" t="s">
        <v>214</v>
      </c>
      <c r="G325" s="51" t="s">
        <v>215</v>
      </c>
      <c r="H325" s="51" t="s">
        <v>231</v>
      </c>
      <c r="I325" s="51" t="s">
        <v>225</v>
      </c>
      <c r="J325" s="51" t="s">
        <v>233</v>
      </c>
      <c r="K325" s="51" t="s">
        <v>238</v>
      </c>
      <c r="L325" s="51" t="s">
        <v>332</v>
      </c>
      <c r="M325" s="51" t="s">
        <v>221</v>
      </c>
      <c r="N325" s="52">
        <v>41799</v>
      </c>
      <c r="O325" s="54">
        <v>9.7020000000000017</v>
      </c>
      <c r="P325" s="54">
        <v>23.088999999999999</v>
      </c>
      <c r="Q325" s="55">
        <v>1.3798185941043077</v>
      </c>
      <c r="R325" s="55">
        <v>0.08</v>
      </c>
      <c r="S325" s="56">
        <f t="shared" si="5"/>
        <v>1.8471199999999999</v>
      </c>
      <c r="T325" s="57">
        <v>24.936119999999999</v>
      </c>
      <c r="U325" s="51">
        <v>12</v>
      </c>
      <c r="V325" s="58">
        <v>299.23343999999997</v>
      </c>
      <c r="W325" s="55">
        <v>0.01</v>
      </c>
      <c r="X325" s="59">
        <v>2.9923343999999998</v>
      </c>
      <c r="Y325" s="54">
        <v>4.8599999999999994</v>
      </c>
      <c r="Z325" s="54">
        <v>301.10110559999998</v>
      </c>
    </row>
    <row r="326" spans="1:26" x14ac:dyDescent="0.3">
      <c r="A326" s="51" t="s">
        <v>1067</v>
      </c>
      <c r="B326" s="52">
        <v>41791</v>
      </c>
      <c r="C326" s="53">
        <v>2014</v>
      </c>
      <c r="D326" s="51" t="s">
        <v>742</v>
      </c>
      <c r="E326" s="51" t="s">
        <v>743</v>
      </c>
      <c r="F326" s="51" t="s">
        <v>230</v>
      </c>
      <c r="G326" s="51" t="s">
        <v>230</v>
      </c>
      <c r="H326" s="51" t="s">
        <v>231</v>
      </c>
      <c r="I326" s="51" t="s">
        <v>342</v>
      </c>
      <c r="J326" s="51" t="s">
        <v>266</v>
      </c>
      <c r="K326" s="51" t="s">
        <v>219</v>
      </c>
      <c r="L326" s="51" t="s">
        <v>226</v>
      </c>
      <c r="M326" s="51" t="s">
        <v>221</v>
      </c>
      <c r="N326" s="52">
        <v>41799</v>
      </c>
      <c r="O326" s="54">
        <v>1.1990000000000003</v>
      </c>
      <c r="P326" s="54">
        <v>2.0020000000000002</v>
      </c>
      <c r="Q326" s="55">
        <v>0.66972477064220159</v>
      </c>
      <c r="R326" s="55">
        <v>0.08</v>
      </c>
      <c r="S326" s="56">
        <f t="shared" si="5"/>
        <v>0.16016000000000002</v>
      </c>
      <c r="T326" s="57">
        <v>2.1621600000000005</v>
      </c>
      <c r="U326" s="51">
        <v>42</v>
      </c>
      <c r="V326" s="58">
        <v>90.810720000000018</v>
      </c>
      <c r="W326" s="55">
        <v>0.11</v>
      </c>
      <c r="X326" s="59">
        <v>9.9891792000000024</v>
      </c>
      <c r="Y326" s="54">
        <v>1.05</v>
      </c>
      <c r="Z326" s="54">
        <v>81.871540800000005</v>
      </c>
    </row>
    <row r="327" spans="1:26" x14ac:dyDescent="0.3">
      <c r="A327" s="51" t="s">
        <v>1068</v>
      </c>
      <c r="B327" s="52">
        <v>41791</v>
      </c>
      <c r="C327" s="53">
        <v>2014</v>
      </c>
      <c r="D327" s="51" t="s">
        <v>1069</v>
      </c>
      <c r="E327" s="51" t="s">
        <v>1070</v>
      </c>
      <c r="F327" s="51" t="s">
        <v>230</v>
      </c>
      <c r="G327" s="51" t="s">
        <v>230</v>
      </c>
      <c r="H327" s="51" t="s">
        <v>265</v>
      </c>
      <c r="I327" s="51" t="s">
        <v>274</v>
      </c>
      <c r="J327" s="51" t="s">
        <v>218</v>
      </c>
      <c r="K327" s="51" t="s">
        <v>219</v>
      </c>
      <c r="L327" s="51" t="s">
        <v>226</v>
      </c>
      <c r="M327" s="51" t="s">
        <v>221</v>
      </c>
      <c r="N327" s="52">
        <v>41800</v>
      </c>
      <c r="O327" s="54">
        <v>4.125</v>
      </c>
      <c r="P327" s="54">
        <v>7.7880000000000011</v>
      </c>
      <c r="Q327" s="55">
        <v>0.88800000000000023</v>
      </c>
      <c r="R327" s="55">
        <v>0.08</v>
      </c>
      <c r="S327" s="56">
        <f t="shared" si="5"/>
        <v>0.62304000000000015</v>
      </c>
      <c r="T327" s="57">
        <v>8.4110400000000016</v>
      </c>
      <c r="U327" s="51">
        <v>47</v>
      </c>
      <c r="V327" s="58">
        <v>395.31888000000009</v>
      </c>
      <c r="W327" s="55">
        <v>6.9999999999999993E-2</v>
      </c>
      <c r="X327" s="59">
        <v>27.672321600000004</v>
      </c>
      <c r="Y327" s="54">
        <v>2.4</v>
      </c>
      <c r="Z327" s="54">
        <v>370.04655840000009</v>
      </c>
    </row>
    <row r="328" spans="1:26" x14ac:dyDescent="0.3">
      <c r="A328" s="51" t="s">
        <v>1071</v>
      </c>
      <c r="B328" s="52">
        <v>41792</v>
      </c>
      <c r="C328" s="53">
        <v>2014</v>
      </c>
      <c r="D328" s="51" t="s">
        <v>697</v>
      </c>
      <c r="E328" s="51" t="s">
        <v>698</v>
      </c>
      <c r="F328" s="51" t="s">
        <v>230</v>
      </c>
      <c r="G328" s="51" t="s">
        <v>230</v>
      </c>
      <c r="H328" s="51" t="s">
        <v>244</v>
      </c>
      <c r="I328" s="51" t="s">
        <v>249</v>
      </c>
      <c r="J328" s="51" t="s">
        <v>218</v>
      </c>
      <c r="K328" s="51" t="s">
        <v>219</v>
      </c>
      <c r="L328" s="51" t="s">
        <v>220</v>
      </c>
      <c r="M328" s="51" t="s">
        <v>221</v>
      </c>
      <c r="N328" s="52">
        <v>41800</v>
      </c>
      <c r="O328" s="54">
        <v>196.71300000000002</v>
      </c>
      <c r="P328" s="54">
        <v>457.46800000000002</v>
      </c>
      <c r="Q328" s="55">
        <v>1.3255605882681876</v>
      </c>
      <c r="R328" s="55">
        <v>0.08</v>
      </c>
      <c r="S328" s="56">
        <f t="shared" si="5"/>
        <v>36.597439999999999</v>
      </c>
      <c r="T328" s="57">
        <v>494.06544000000002</v>
      </c>
      <c r="U328" s="51">
        <v>45</v>
      </c>
      <c r="V328" s="58">
        <v>22232.944800000001</v>
      </c>
      <c r="W328" s="55">
        <v>0.08</v>
      </c>
      <c r="X328" s="59">
        <v>1778.6355840000001</v>
      </c>
      <c r="Y328" s="54">
        <v>11.42</v>
      </c>
      <c r="Z328" s="54">
        <v>20465.729216</v>
      </c>
    </row>
    <row r="329" spans="1:26" x14ac:dyDescent="0.3">
      <c r="A329" s="51" t="s">
        <v>1072</v>
      </c>
      <c r="B329" s="52">
        <v>41792</v>
      </c>
      <c r="C329" s="53">
        <v>2014</v>
      </c>
      <c r="D329" s="51" t="s">
        <v>1073</v>
      </c>
      <c r="E329" s="51" t="s">
        <v>1074</v>
      </c>
      <c r="F329" s="51" t="s">
        <v>230</v>
      </c>
      <c r="G329" s="51" t="s">
        <v>230</v>
      </c>
      <c r="H329" s="51" t="s">
        <v>265</v>
      </c>
      <c r="I329" s="51" t="s">
        <v>312</v>
      </c>
      <c r="J329" s="51" t="s">
        <v>266</v>
      </c>
      <c r="K329" s="51" t="s">
        <v>238</v>
      </c>
      <c r="L329" s="51" t="s">
        <v>220</v>
      </c>
      <c r="M329" s="51" t="s">
        <v>221</v>
      </c>
      <c r="N329" s="52">
        <v>41800</v>
      </c>
      <c r="O329" s="54">
        <v>172.15</v>
      </c>
      <c r="P329" s="54">
        <v>331.06700000000006</v>
      </c>
      <c r="Q329" s="55">
        <v>0.92313099041533575</v>
      </c>
      <c r="R329" s="55">
        <v>0.08</v>
      </c>
      <c r="S329" s="56">
        <f t="shared" si="5"/>
        <v>26.485360000000007</v>
      </c>
      <c r="T329" s="57">
        <v>357.55236000000008</v>
      </c>
      <c r="U329" s="51">
        <v>8</v>
      </c>
      <c r="V329" s="58">
        <v>2860.4188800000006</v>
      </c>
      <c r="W329" s="55">
        <v>0.05</v>
      </c>
      <c r="X329" s="59">
        <v>143.02094400000004</v>
      </c>
      <c r="Y329" s="54">
        <v>7.2299999999999995</v>
      </c>
      <c r="Z329" s="54">
        <v>2724.6279360000008</v>
      </c>
    </row>
    <row r="330" spans="1:26" x14ac:dyDescent="0.3">
      <c r="A330" s="51" t="s">
        <v>1075</v>
      </c>
      <c r="B330" s="52">
        <v>41793</v>
      </c>
      <c r="C330" s="53">
        <v>2014</v>
      </c>
      <c r="D330" s="51" t="s">
        <v>1076</v>
      </c>
      <c r="E330" s="51" t="s">
        <v>1077</v>
      </c>
      <c r="F330" s="51" t="s">
        <v>230</v>
      </c>
      <c r="G330" s="51" t="s">
        <v>230</v>
      </c>
      <c r="H330" s="51" t="s">
        <v>231</v>
      </c>
      <c r="I330" s="51" t="s">
        <v>258</v>
      </c>
      <c r="J330" s="51" t="s">
        <v>250</v>
      </c>
      <c r="K330" s="51" t="s">
        <v>219</v>
      </c>
      <c r="L330" s="51" t="s">
        <v>220</v>
      </c>
      <c r="M330" s="51" t="s">
        <v>221</v>
      </c>
      <c r="N330" s="52">
        <v>41802</v>
      </c>
      <c r="O330" s="54">
        <v>13.629000000000001</v>
      </c>
      <c r="P330" s="54">
        <v>21.978000000000002</v>
      </c>
      <c r="Q330" s="55">
        <v>0.61259079903147695</v>
      </c>
      <c r="R330" s="55">
        <v>0.08</v>
      </c>
      <c r="S330" s="56">
        <f t="shared" si="5"/>
        <v>1.7582400000000002</v>
      </c>
      <c r="T330" s="57">
        <v>23.736240000000002</v>
      </c>
      <c r="U330" s="51">
        <v>12</v>
      </c>
      <c r="V330" s="58">
        <v>284.83488</v>
      </c>
      <c r="W330" s="55">
        <v>0.11</v>
      </c>
      <c r="X330" s="59">
        <v>31.331836800000001</v>
      </c>
      <c r="Y330" s="54">
        <v>5.8199999999999994</v>
      </c>
      <c r="Z330" s="54">
        <v>259.32304320000003</v>
      </c>
    </row>
    <row r="331" spans="1:26" x14ac:dyDescent="0.3">
      <c r="A331" s="51" t="s">
        <v>1078</v>
      </c>
      <c r="B331" s="52">
        <v>41795</v>
      </c>
      <c r="C331" s="53">
        <v>2014</v>
      </c>
      <c r="D331" s="51" t="s">
        <v>1079</v>
      </c>
      <c r="E331" s="51" t="s">
        <v>1080</v>
      </c>
      <c r="F331" s="51" t="s">
        <v>230</v>
      </c>
      <c r="G331" s="51" t="s">
        <v>230</v>
      </c>
      <c r="H331" s="51" t="s">
        <v>244</v>
      </c>
      <c r="I331" s="51" t="s">
        <v>342</v>
      </c>
      <c r="J331" s="51" t="s">
        <v>250</v>
      </c>
      <c r="K331" s="51" t="s">
        <v>238</v>
      </c>
      <c r="L331" s="51" t="s">
        <v>239</v>
      </c>
      <c r="M331" s="51" t="s">
        <v>240</v>
      </c>
      <c r="N331" s="52">
        <v>41803</v>
      </c>
      <c r="O331" s="54">
        <v>306.88900000000001</v>
      </c>
      <c r="P331" s="54">
        <v>494.98900000000003</v>
      </c>
      <c r="Q331" s="55">
        <v>0.61292519445141413</v>
      </c>
      <c r="R331" s="55">
        <v>0.08</v>
      </c>
      <c r="S331" s="56">
        <f t="shared" si="5"/>
        <v>39.599120000000006</v>
      </c>
      <c r="T331" s="57">
        <v>534.58812000000012</v>
      </c>
      <c r="U331" s="51">
        <v>7</v>
      </c>
      <c r="V331" s="58">
        <v>3742.1168400000006</v>
      </c>
      <c r="W331" s="55">
        <v>0.02</v>
      </c>
      <c r="X331" s="59">
        <v>74.842336800000012</v>
      </c>
      <c r="Y331" s="54">
        <v>49.05</v>
      </c>
      <c r="Z331" s="54">
        <v>3716.3245032000009</v>
      </c>
    </row>
    <row r="332" spans="1:26" x14ac:dyDescent="0.3">
      <c r="A332" s="51" t="s">
        <v>1081</v>
      </c>
      <c r="B332" s="52">
        <v>41796</v>
      </c>
      <c r="C332" s="53">
        <v>2014</v>
      </c>
      <c r="D332" s="51" t="s">
        <v>1082</v>
      </c>
      <c r="E332" s="51" t="s">
        <v>1083</v>
      </c>
      <c r="F332" s="51" t="s">
        <v>214</v>
      </c>
      <c r="G332" s="51" t="s">
        <v>215</v>
      </c>
      <c r="H332" s="51" t="s">
        <v>231</v>
      </c>
      <c r="I332" s="51" t="s">
        <v>225</v>
      </c>
      <c r="J332" s="51" t="s">
        <v>266</v>
      </c>
      <c r="K332" s="51" t="s">
        <v>219</v>
      </c>
      <c r="L332" s="51" t="s">
        <v>220</v>
      </c>
      <c r="M332" s="51" t="s">
        <v>234</v>
      </c>
      <c r="N332" s="52">
        <v>41805</v>
      </c>
      <c r="O332" s="54">
        <v>2.4859999999999998</v>
      </c>
      <c r="P332" s="54">
        <v>3.9380000000000006</v>
      </c>
      <c r="Q332" s="55">
        <v>0.58407079646017734</v>
      </c>
      <c r="R332" s="55">
        <v>0.08</v>
      </c>
      <c r="S332" s="56">
        <f t="shared" si="5"/>
        <v>0.31504000000000004</v>
      </c>
      <c r="T332" s="57">
        <v>4.2530400000000013</v>
      </c>
      <c r="U332" s="51">
        <v>46</v>
      </c>
      <c r="V332" s="58">
        <v>195.63984000000005</v>
      </c>
      <c r="W332" s="55">
        <v>6.9999999999999993E-2</v>
      </c>
      <c r="X332" s="59">
        <v>13.694788800000001</v>
      </c>
      <c r="Y332" s="54">
        <v>5.52</v>
      </c>
      <c r="Z332" s="54">
        <v>187.46505120000006</v>
      </c>
    </row>
    <row r="333" spans="1:26" x14ac:dyDescent="0.3">
      <c r="A333" s="51" t="s">
        <v>1084</v>
      </c>
      <c r="B333" s="52">
        <v>41797</v>
      </c>
      <c r="C333" s="53">
        <v>2014</v>
      </c>
      <c r="D333" s="51" t="s">
        <v>428</v>
      </c>
      <c r="E333" s="51" t="s">
        <v>429</v>
      </c>
      <c r="F333" s="51" t="s">
        <v>230</v>
      </c>
      <c r="G333" s="51" t="s">
        <v>230</v>
      </c>
      <c r="H333" s="51" t="s">
        <v>265</v>
      </c>
      <c r="I333" s="51" t="s">
        <v>331</v>
      </c>
      <c r="J333" s="51" t="s">
        <v>218</v>
      </c>
      <c r="K333" s="51" t="s">
        <v>305</v>
      </c>
      <c r="L333" s="51" t="s">
        <v>292</v>
      </c>
      <c r="M333" s="51" t="s">
        <v>221</v>
      </c>
      <c r="N333" s="52">
        <v>41804</v>
      </c>
      <c r="O333" s="54">
        <v>12.518000000000002</v>
      </c>
      <c r="P333" s="54">
        <v>20.515000000000001</v>
      </c>
      <c r="Q333" s="55">
        <v>0.63884007029876955</v>
      </c>
      <c r="R333" s="55">
        <v>0.08</v>
      </c>
      <c r="S333" s="56">
        <f t="shared" si="5"/>
        <v>1.6412</v>
      </c>
      <c r="T333" s="57">
        <v>22.156200000000002</v>
      </c>
      <c r="U333" s="51">
        <v>20</v>
      </c>
      <c r="V333" s="58">
        <v>443.12400000000002</v>
      </c>
      <c r="W333" s="55">
        <v>0.11</v>
      </c>
      <c r="X333" s="59">
        <v>48.743640000000006</v>
      </c>
      <c r="Y333" s="54">
        <v>3.82</v>
      </c>
      <c r="Z333" s="54">
        <v>398.20035999999999</v>
      </c>
    </row>
    <row r="334" spans="1:26" x14ac:dyDescent="0.3">
      <c r="A334" s="51" t="s">
        <v>1085</v>
      </c>
      <c r="B334" s="52">
        <v>41801</v>
      </c>
      <c r="C334" s="53">
        <v>2014</v>
      </c>
      <c r="D334" s="51" t="s">
        <v>1086</v>
      </c>
      <c r="E334" s="51" t="s">
        <v>1087</v>
      </c>
      <c r="F334" s="51" t="s">
        <v>230</v>
      </c>
      <c r="G334" s="51" t="s">
        <v>230</v>
      </c>
      <c r="H334" s="51" t="s">
        <v>231</v>
      </c>
      <c r="I334" s="51" t="s">
        <v>281</v>
      </c>
      <c r="J334" s="51" t="s">
        <v>254</v>
      </c>
      <c r="K334" s="51" t="s">
        <v>219</v>
      </c>
      <c r="L334" s="51" t="s">
        <v>220</v>
      </c>
      <c r="M334" s="51" t="s">
        <v>234</v>
      </c>
      <c r="N334" s="52">
        <v>41817</v>
      </c>
      <c r="O334" s="54">
        <v>21.812999999999999</v>
      </c>
      <c r="P334" s="54">
        <v>34.078000000000003</v>
      </c>
      <c r="Q334" s="55">
        <v>0.56227937468482114</v>
      </c>
      <c r="R334" s="55">
        <v>0.08</v>
      </c>
      <c r="S334" s="56">
        <f t="shared" si="5"/>
        <v>2.7262400000000002</v>
      </c>
      <c r="T334" s="57">
        <v>36.804240000000007</v>
      </c>
      <c r="U334" s="51">
        <v>48</v>
      </c>
      <c r="V334" s="58">
        <v>1766.6035200000003</v>
      </c>
      <c r="W334" s="55">
        <v>0.05</v>
      </c>
      <c r="X334" s="59">
        <v>88.330176000000023</v>
      </c>
      <c r="Y334" s="54">
        <v>19.560000000000002</v>
      </c>
      <c r="Z334" s="54">
        <v>1697.8333440000004</v>
      </c>
    </row>
    <row r="335" spans="1:26" x14ac:dyDescent="0.3">
      <c r="A335" s="51" t="s">
        <v>1088</v>
      </c>
      <c r="B335" s="52">
        <v>41804</v>
      </c>
      <c r="C335" s="53">
        <v>2014</v>
      </c>
      <c r="D335" s="51" t="s">
        <v>917</v>
      </c>
      <c r="E335" s="51" t="s">
        <v>918</v>
      </c>
      <c r="F335" s="51" t="s">
        <v>230</v>
      </c>
      <c r="G335" s="51" t="s">
        <v>230</v>
      </c>
      <c r="H335" s="51" t="s">
        <v>216</v>
      </c>
      <c r="I335" s="51" t="s">
        <v>270</v>
      </c>
      <c r="J335" s="51" t="s">
        <v>254</v>
      </c>
      <c r="K335" s="51" t="s">
        <v>219</v>
      </c>
      <c r="L335" s="51" t="s">
        <v>220</v>
      </c>
      <c r="M335" s="51" t="s">
        <v>221</v>
      </c>
      <c r="N335" s="52">
        <v>41816</v>
      </c>
      <c r="O335" s="54">
        <v>3.8720000000000003</v>
      </c>
      <c r="P335" s="54">
        <v>6.2480000000000002</v>
      </c>
      <c r="Q335" s="55">
        <v>0.61363636363636354</v>
      </c>
      <c r="R335" s="55">
        <v>0.08</v>
      </c>
      <c r="S335" s="56">
        <f t="shared" si="5"/>
        <v>0.49984000000000001</v>
      </c>
      <c r="T335" s="57">
        <v>6.7478400000000009</v>
      </c>
      <c r="U335" s="51">
        <v>34</v>
      </c>
      <c r="V335" s="58">
        <v>229.42656000000002</v>
      </c>
      <c r="W335" s="55">
        <v>0.11</v>
      </c>
      <c r="X335" s="59">
        <v>25.236921600000002</v>
      </c>
      <c r="Y335" s="54">
        <v>1.44</v>
      </c>
      <c r="Z335" s="54">
        <v>205.62963840000003</v>
      </c>
    </row>
    <row r="336" spans="1:26" x14ac:dyDescent="0.3">
      <c r="A336" s="51" t="s">
        <v>1089</v>
      </c>
      <c r="B336" s="52">
        <v>41805</v>
      </c>
      <c r="C336" s="53">
        <v>2014</v>
      </c>
      <c r="D336" s="51" t="s">
        <v>314</v>
      </c>
      <c r="E336" s="51" t="s">
        <v>315</v>
      </c>
      <c r="F336" s="51" t="s">
        <v>230</v>
      </c>
      <c r="G336" s="51" t="s">
        <v>230</v>
      </c>
      <c r="H336" s="51" t="s">
        <v>216</v>
      </c>
      <c r="I336" s="51" t="s">
        <v>281</v>
      </c>
      <c r="J336" s="51" t="s">
        <v>250</v>
      </c>
      <c r="K336" s="51" t="s">
        <v>219</v>
      </c>
      <c r="L336" s="51" t="s">
        <v>220</v>
      </c>
      <c r="M336" s="51" t="s">
        <v>221</v>
      </c>
      <c r="N336" s="52">
        <v>41813</v>
      </c>
      <c r="O336" s="54">
        <v>1.298</v>
      </c>
      <c r="P336" s="54">
        <v>2.0680000000000001</v>
      </c>
      <c r="Q336" s="55">
        <v>0.59322033898305082</v>
      </c>
      <c r="R336" s="55">
        <v>0.08</v>
      </c>
      <c r="S336" s="56">
        <f t="shared" si="5"/>
        <v>0.16544</v>
      </c>
      <c r="T336" s="57">
        <v>2.2334400000000003</v>
      </c>
      <c r="U336" s="51">
        <v>21</v>
      </c>
      <c r="V336" s="58">
        <v>46.902240000000006</v>
      </c>
      <c r="W336" s="55">
        <v>0.08</v>
      </c>
      <c r="X336" s="59">
        <v>3.7521792000000005</v>
      </c>
      <c r="Y336" s="54">
        <v>1.54</v>
      </c>
      <c r="Z336" s="54">
        <v>44.690060800000005</v>
      </c>
    </row>
    <row r="337" spans="1:26" x14ac:dyDescent="0.3">
      <c r="A337" s="51" t="s">
        <v>1090</v>
      </c>
      <c r="B337" s="52">
        <v>41806</v>
      </c>
      <c r="C337" s="53">
        <v>2014</v>
      </c>
      <c r="D337" s="51" t="s">
        <v>1091</v>
      </c>
      <c r="E337" s="51" t="s">
        <v>1092</v>
      </c>
      <c r="F337" s="51" t="s">
        <v>230</v>
      </c>
      <c r="G337" s="51" t="s">
        <v>230</v>
      </c>
      <c r="H337" s="51" t="s">
        <v>231</v>
      </c>
      <c r="I337" s="51" t="s">
        <v>258</v>
      </c>
      <c r="J337" s="51" t="s">
        <v>218</v>
      </c>
      <c r="K337" s="51" t="s">
        <v>219</v>
      </c>
      <c r="L337" s="51" t="s">
        <v>226</v>
      </c>
      <c r="M337" s="51" t="s">
        <v>221</v>
      </c>
      <c r="N337" s="52">
        <v>41813</v>
      </c>
      <c r="O337" s="54">
        <v>2.6510000000000002</v>
      </c>
      <c r="P337" s="54">
        <v>4.0810000000000004</v>
      </c>
      <c r="Q337" s="55">
        <v>0.53941908713692943</v>
      </c>
      <c r="R337" s="55">
        <v>0.08</v>
      </c>
      <c r="S337" s="56">
        <f t="shared" si="5"/>
        <v>0.32648000000000005</v>
      </c>
      <c r="T337" s="57">
        <v>4.4074800000000005</v>
      </c>
      <c r="U337" s="51">
        <v>41</v>
      </c>
      <c r="V337" s="58">
        <v>180.70668000000003</v>
      </c>
      <c r="W337" s="55">
        <v>6.9999999999999993E-2</v>
      </c>
      <c r="X337" s="59">
        <v>12.649467600000001</v>
      </c>
      <c r="Y337" s="54">
        <v>1.98</v>
      </c>
      <c r="Z337" s="54">
        <v>170.03721240000002</v>
      </c>
    </row>
    <row r="338" spans="1:26" x14ac:dyDescent="0.3">
      <c r="A338" s="51" t="s">
        <v>1093</v>
      </c>
      <c r="B338" s="52">
        <v>41806</v>
      </c>
      <c r="C338" s="53">
        <v>2014</v>
      </c>
      <c r="D338" s="51" t="s">
        <v>263</v>
      </c>
      <c r="E338" s="51" t="s">
        <v>264</v>
      </c>
      <c r="F338" s="51" t="s">
        <v>230</v>
      </c>
      <c r="G338" s="51" t="s">
        <v>230</v>
      </c>
      <c r="H338" s="51" t="s">
        <v>265</v>
      </c>
      <c r="I338" s="51" t="s">
        <v>232</v>
      </c>
      <c r="J338" s="51" t="s">
        <v>233</v>
      </c>
      <c r="K338" s="51" t="s">
        <v>219</v>
      </c>
      <c r="L338" s="51" t="s">
        <v>226</v>
      </c>
      <c r="M338" s="51" t="s">
        <v>221</v>
      </c>
      <c r="N338" s="52">
        <v>41813</v>
      </c>
      <c r="O338" s="54">
        <v>2.0680000000000001</v>
      </c>
      <c r="P338" s="54">
        <v>3.4540000000000006</v>
      </c>
      <c r="Q338" s="55">
        <v>0.67021276595744705</v>
      </c>
      <c r="R338" s="55">
        <v>0.08</v>
      </c>
      <c r="S338" s="56">
        <f t="shared" si="5"/>
        <v>0.27632000000000007</v>
      </c>
      <c r="T338" s="57">
        <v>3.7303200000000007</v>
      </c>
      <c r="U338" s="51">
        <v>34</v>
      </c>
      <c r="V338" s="58">
        <v>126.83088000000002</v>
      </c>
      <c r="W338" s="55">
        <v>0.04</v>
      </c>
      <c r="X338" s="59">
        <v>5.0732352000000009</v>
      </c>
      <c r="Y338" s="54">
        <v>1.19</v>
      </c>
      <c r="Z338" s="54">
        <v>122.94764480000002</v>
      </c>
    </row>
    <row r="339" spans="1:26" x14ac:dyDescent="0.3">
      <c r="A339" s="51" t="s">
        <v>1094</v>
      </c>
      <c r="B339" s="52">
        <v>41807</v>
      </c>
      <c r="C339" s="53">
        <v>2014</v>
      </c>
      <c r="D339" s="51" t="s">
        <v>1095</v>
      </c>
      <c r="E339" s="51" t="s">
        <v>1096</v>
      </c>
      <c r="F339" s="51" t="s">
        <v>214</v>
      </c>
      <c r="G339" s="51" t="s">
        <v>215</v>
      </c>
      <c r="H339" s="51" t="s">
        <v>244</v>
      </c>
      <c r="I339" s="51" t="s">
        <v>225</v>
      </c>
      <c r="J339" s="51" t="s">
        <v>250</v>
      </c>
      <c r="K339" s="51" t="s">
        <v>219</v>
      </c>
      <c r="L339" s="51" t="s">
        <v>226</v>
      </c>
      <c r="M339" s="51" t="s">
        <v>221</v>
      </c>
      <c r="N339" s="52">
        <v>41816</v>
      </c>
      <c r="O339" s="54">
        <v>23.716000000000001</v>
      </c>
      <c r="P339" s="54">
        <v>40.204999999999998</v>
      </c>
      <c r="Q339" s="55">
        <v>0.695269016697588</v>
      </c>
      <c r="R339" s="55">
        <v>0.08</v>
      </c>
      <c r="S339" s="56">
        <f t="shared" si="5"/>
        <v>3.2164000000000001</v>
      </c>
      <c r="T339" s="57">
        <v>43.421399999999998</v>
      </c>
      <c r="U339" s="51">
        <v>50</v>
      </c>
      <c r="V339" s="58">
        <v>2171.0699999999997</v>
      </c>
      <c r="W339" s="55">
        <v>0.08</v>
      </c>
      <c r="X339" s="59">
        <v>173.68559999999999</v>
      </c>
      <c r="Y339" s="54">
        <v>13.940000000000001</v>
      </c>
      <c r="Z339" s="54">
        <v>2011.3243999999997</v>
      </c>
    </row>
    <row r="340" spans="1:26" x14ac:dyDescent="0.3">
      <c r="A340" s="51" t="s">
        <v>1097</v>
      </c>
      <c r="B340" s="52">
        <v>41807</v>
      </c>
      <c r="C340" s="53">
        <v>2014</v>
      </c>
      <c r="D340" s="51" t="s">
        <v>1098</v>
      </c>
      <c r="E340" s="51" t="s">
        <v>1099</v>
      </c>
      <c r="F340" s="51" t="s">
        <v>230</v>
      </c>
      <c r="G340" s="51" t="s">
        <v>230</v>
      </c>
      <c r="H340" s="51" t="s">
        <v>244</v>
      </c>
      <c r="I340" s="51" t="s">
        <v>331</v>
      </c>
      <c r="J340" s="51" t="s">
        <v>266</v>
      </c>
      <c r="K340" s="51" t="s">
        <v>238</v>
      </c>
      <c r="L340" s="51" t="s">
        <v>292</v>
      </c>
      <c r="M340" s="51" t="s">
        <v>221</v>
      </c>
      <c r="N340" s="52">
        <v>41816</v>
      </c>
      <c r="O340" s="54">
        <v>22.198</v>
      </c>
      <c r="P340" s="54">
        <v>38.951000000000001</v>
      </c>
      <c r="Q340" s="55">
        <v>0.75470763131813678</v>
      </c>
      <c r="R340" s="55">
        <v>0.08</v>
      </c>
      <c r="S340" s="56">
        <f t="shared" si="5"/>
        <v>3.1160800000000002</v>
      </c>
      <c r="T340" s="57">
        <v>42.067080000000004</v>
      </c>
      <c r="U340" s="51">
        <v>23</v>
      </c>
      <c r="V340" s="58">
        <v>967.54284000000007</v>
      </c>
      <c r="W340" s="55">
        <v>0.02</v>
      </c>
      <c r="X340" s="59">
        <v>19.350856800000003</v>
      </c>
      <c r="Y340" s="54">
        <v>2.04</v>
      </c>
      <c r="Z340" s="54">
        <v>950.23198320000006</v>
      </c>
    </row>
    <row r="341" spans="1:26" x14ac:dyDescent="0.3">
      <c r="A341" s="51" t="s">
        <v>1100</v>
      </c>
      <c r="B341" s="52">
        <v>41807</v>
      </c>
      <c r="C341" s="53">
        <v>2014</v>
      </c>
      <c r="D341" s="51" t="s">
        <v>619</v>
      </c>
      <c r="E341" s="51" t="s">
        <v>620</v>
      </c>
      <c r="F341" s="51" t="s">
        <v>230</v>
      </c>
      <c r="G341" s="51" t="s">
        <v>230</v>
      </c>
      <c r="H341" s="51" t="s">
        <v>216</v>
      </c>
      <c r="I341" s="51" t="s">
        <v>281</v>
      </c>
      <c r="J341" s="51" t="s">
        <v>218</v>
      </c>
      <c r="K341" s="51" t="s">
        <v>219</v>
      </c>
      <c r="L341" s="51" t="s">
        <v>220</v>
      </c>
      <c r="M341" s="51" t="s">
        <v>221</v>
      </c>
      <c r="N341" s="52">
        <v>41816</v>
      </c>
      <c r="O341" s="54">
        <v>109.32900000000001</v>
      </c>
      <c r="P341" s="54">
        <v>179.22300000000001</v>
      </c>
      <c r="Q341" s="55">
        <v>0.63929972834289162</v>
      </c>
      <c r="R341" s="55">
        <v>0.08</v>
      </c>
      <c r="S341" s="56">
        <f t="shared" si="5"/>
        <v>14.337840000000002</v>
      </c>
      <c r="T341" s="57">
        <v>193.56084000000001</v>
      </c>
      <c r="U341" s="51">
        <v>18</v>
      </c>
      <c r="V341" s="58">
        <v>3484.0951200000004</v>
      </c>
      <c r="W341" s="55">
        <v>0.11</v>
      </c>
      <c r="X341" s="59">
        <v>383.25046320000007</v>
      </c>
      <c r="Y341" s="54">
        <v>20.04</v>
      </c>
      <c r="Z341" s="54">
        <v>3120.8846568000004</v>
      </c>
    </row>
    <row r="342" spans="1:26" x14ac:dyDescent="0.3">
      <c r="A342" s="51" t="s">
        <v>1101</v>
      </c>
      <c r="B342" s="52">
        <v>41810</v>
      </c>
      <c r="C342" s="53">
        <v>2014</v>
      </c>
      <c r="D342" s="51" t="s">
        <v>1102</v>
      </c>
      <c r="E342" s="51" t="s">
        <v>1103</v>
      </c>
      <c r="F342" s="51" t="s">
        <v>230</v>
      </c>
      <c r="G342" s="51" t="s">
        <v>230</v>
      </c>
      <c r="H342" s="51" t="s">
        <v>231</v>
      </c>
      <c r="I342" s="51" t="s">
        <v>342</v>
      </c>
      <c r="J342" s="51" t="s">
        <v>266</v>
      </c>
      <c r="K342" s="51" t="s">
        <v>305</v>
      </c>
      <c r="L342" s="51" t="s">
        <v>588</v>
      </c>
      <c r="M342" s="51" t="s">
        <v>234</v>
      </c>
      <c r="N342" s="52">
        <v>41819</v>
      </c>
      <c r="O342" s="54">
        <v>61.776000000000003</v>
      </c>
      <c r="P342" s="54">
        <v>150.678</v>
      </c>
      <c r="Q342" s="55">
        <v>1.4391025641025639</v>
      </c>
      <c r="R342" s="55">
        <v>0.08</v>
      </c>
      <c r="S342" s="56">
        <f t="shared" si="5"/>
        <v>12.05424</v>
      </c>
      <c r="T342" s="57">
        <v>162.73224000000002</v>
      </c>
      <c r="U342" s="51">
        <v>19</v>
      </c>
      <c r="V342" s="58">
        <v>3091.9125600000002</v>
      </c>
      <c r="W342" s="55">
        <v>0.01</v>
      </c>
      <c r="X342" s="59">
        <v>30.919125600000005</v>
      </c>
      <c r="Y342" s="54">
        <v>24.54</v>
      </c>
      <c r="Z342" s="54">
        <v>3085.5334344000003</v>
      </c>
    </row>
    <row r="343" spans="1:26" x14ac:dyDescent="0.3">
      <c r="A343" s="51" t="s">
        <v>1104</v>
      </c>
      <c r="B343" s="52">
        <v>41810</v>
      </c>
      <c r="C343" s="53">
        <v>2014</v>
      </c>
      <c r="D343" s="51" t="s">
        <v>1105</v>
      </c>
      <c r="E343" s="51" t="s">
        <v>1106</v>
      </c>
      <c r="F343" s="51" t="s">
        <v>214</v>
      </c>
      <c r="G343" s="51" t="s">
        <v>215</v>
      </c>
      <c r="H343" s="51" t="s">
        <v>244</v>
      </c>
      <c r="I343" s="51" t="s">
        <v>342</v>
      </c>
      <c r="J343" s="51" t="s">
        <v>250</v>
      </c>
      <c r="K343" s="51" t="s">
        <v>219</v>
      </c>
      <c r="L343" s="51" t="s">
        <v>220</v>
      </c>
      <c r="M343" s="51" t="s">
        <v>234</v>
      </c>
      <c r="N343" s="52">
        <v>41819</v>
      </c>
      <c r="O343" s="54">
        <v>3.4540000000000006</v>
      </c>
      <c r="P343" s="54">
        <v>5.4010000000000007</v>
      </c>
      <c r="Q343" s="55">
        <v>0.56369426751592344</v>
      </c>
      <c r="R343" s="55">
        <v>0.08</v>
      </c>
      <c r="S343" s="56">
        <f t="shared" si="5"/>
        <v>0.43208000000000008</v>
      </c>
      <c r="T343" s="57">
        <v>5.8330800000000007</v>
      </c>
      <c r="U343" s="51">
        <v>26</v>
      </c>
      <c r="V343" s="58">
        <v>151.66008000000002</v>
      </c>
      <c r="W343" s="55">
        <v>0.02</v>
      </c>
      <c r="X343" s="59">
        <v>3.0332016000000004</v>
      </c>
      <c r="Y343" s="54">
        <v>0.55000000000000004</v>
      </c>
      <c r="Z343" s="54">
        <v>149.17687840000002</v>
      </c>
    </row>
    <row r="344" spans="1:26" x14ac:dyDescent="0.3">
      <c r="A344" s="51" t="s">
        <v>1107</v>
      </c>
      <c r="B344" s="52">
        <v>41811</v>
      </c>
      <c r="C344" s="53">
        <v>2014</v>
      </c>
      <c r="D344" s="51" t="s">
        <v>1108</v>
      </c>
      <c r="E344" s="51" t="s">
        <v>1109</v>
      </c>
      <c r="F344" s="51" t="s">
        <v>230</v>
      </c>
      <c r="G344" s="51" t="s">
        <v>230</v>
      </c>
      <c r="H344" s="51" t="s">
        <v>216</v>
      </c>
      <c r="I344" s="51" t="s">
        <v>258</v>
      </c>
      <c r="J344" s="51" t="s">
        <v>250</v>
      </c>
      <c r="K344" s="51" t="s">
        <v>219</v>
      </c>
      <c r="L344" s="51" t="s">
        <v>220</v>
      </c>
      <c r="M344" s="51" t="s">
        <v>221</v>
      </c>
      <c r="N344" s="52">
        <v>41818</v>
      </c>
      <c r="O344" s="54">
        <v>2.0240000000000005</v>
      </c>
      <c r="P344" s="54">
        <v>3.1680000000000001</v>
      </c>
      <c r="Q344" s="55">
        <v>0.56521739130434756</v>
      </c>
      <c r="R344" s="55">
        <v>0.08</v>
      </c>
      <c r="S344" s="56">
        <f t="shared" si="5"/>
        <v>0.25344</v>
      </c>
      <c r="T344" s="57">
        <v>3.4214400000000005</v>
      </c>
      <c r="U344" s="51">
        <v>10</v>
      </c>
      <c r="V344" s="58">
        <v>34.214400000000005</v>
      </c>
      <c r="W344" s="55">
        <v>0.08</v>
      </c>
      <c r="X344" s="59">
        <v>2.7371520000000005</v>
      </c>
      <c r="Y344" s="54">
        <v>1.04</v>
      </c>
      <c r="Z344" s="54">
        <v>32.517248000000002</v>
      </c>
    </row>
    <row r="345" spans="1:26" x14ac:dyDescent="0.3">
      <c r="A345" s="51" t="s">
        <v>1110</v>
      </c>
      <c r="B345" s="52">
        <v>41813</v>
      </c>
      <c r="C345" s="53">
        <v>2014</v>
      </c>
      <c r="D345" s="51" t="s">
        <v>462</v>
      </c>
      <c r="E345" s="51" t="s">
        <v>463</v>
      </c>
      <c r="F345" s="51" t="s">
        <v>230</v>
      </c>
      <c r="G345" s="51" t="s">
        <v>230</v>
      </c>
      <c r="H345" s="51" t="s">
        <v>265</v>
      </c>
      <c r="I345" s="51" t="s">
        <v>331</v>
      </c>
      <c r="J345" s="51" t="s">
        <v>266</v>
      </c>
      <c r="K345" s="51" t="s">
        <v>219</v>
      </c>
      <c r="L345" s="51" t="s">
        <v>292</v>
      </c>
      <c r="M345" s="51" t="s">
        <v>221</v>
      </c>
      <c r="N345" s="52">
        <v>41820</v>
      </c>
      <c r="O345" s="54">
        <v>18.480000000000004</v>
      </c>
      <c r="P345" s="54">
        <v>45.067</v>
      </c>
      <c r="Q345" s="55">
        <v>1.4386904761904757</v>
      </c>
      <c r="R345" s="55">
        <v>0.08</v>
      </c>
      <c r="S345" s="56">
        <f t="shared" si="5"/>
        <v>3.6053600000000001</v>
      </c>
      <c r="T345" s="57">
        <v>48.672360000000005</v>
      </c>
      <c r="U345" s="51">
        <v>49</v>
      </c>
      <c r="V345" s="58">
        <v>2384.9456400000004</v>
      </c>
      <c r="W345" s="55">
        <v>6.9999999999999993E-2</v>
      </c>
      <c r="X345" s="59">
        <v>166.9461948</v>
      </c>
      <c r="Y345" s="54">
        <v>9.0400000000000009</v>
      </c>
      <c r="Z345" s="54">
        <v>2227.0394452000005</v>
      </c>
    </row>
    <row r="346" spans="1:26" x14ac:dyDescent="0.3">
      <c r="A346" s="51" t="s">
        <v>1111</v>
      </c>
      <c r="B346" s="52">
        <v>41815</v>
      </c>
      <c r="C346" s="53">
        <v>2014</v>
      </c>
      <c r="D346" s="51" t="s">
        <v>1112</v>
      </c>
      <c r="E346" s="51" t="s">
        <v>1113</v>
      </c>
      <c r="F346" s="51" t="s">
        <v>214</v>
      </c>
      <c r="G346" s="51" t="s">
        <v>215</v>
      </c>
      <c r="H346" s="51" t="s">
        <v>265</v>
      </c>
      <c r="I346" s="51" t="s">
        <v>225</v>
      </c>
      <c r="J346" s="51" t="s">
        <v>218</v>
      </c>
      <c r="K346" s="51" t="s">
        <v>219</v>
      </c>
      <c r="L346" s="51" t="s">
        <v>292</v>
      </c>
      <c r="M346" s="51" t="s">
        <v>221</v>
      </c>
      <c r="N346" s="52">
        <v>41823</v>
      </c>
      <c r="O346" s="54">
        <v>1.6060000000000001</v>
      </c>
      <c r="P346" s="54">
        <v>3.927</v>
      </c>
      <c r="Q346" s="55">
        <v>1.4452054794520546</v>
      </c>
      <c r="R346" s="55">
        <v>0.08</v>
      </c>
      <c r="S346" s="56">
        <f t="shared" si="5"/>
        <v>0.31415999999999999</v>
      </c>
      <c r="T346" s="57">
        <v>4.2411600000000007</v>
      </c>
      <c r="U346" s="51">
        <v>48</v>
      </c>
      <c r="V346" s="58">
        <v>203.57568000000003</v>
      </c>
      <c r="W346" s="55">
        <v>0.02</v>
      </c>
      <c r="X346" s="59">
        <v>4.0715136000000012</v>
      </c>
      <c r="Y346" s="54">
        <v>4.22</v>
      </c>
      <c r="Z346" s="54">
        <v>203.72416640000003</v>
      </c>
    </row>
    <row r="347" spans="1:26" x14ac:dyDescent="0.3">
      <c r="A347" s="51" t="s">
        <v>1114</v>
      </c>
      <c r="B347" s="52">
        <v>41817</v>
      </c>
      <c r="C347" s="53">
        <v>2014</v>
      </c>
      <c r="D347" s="51" t="s">
        <v>1115</v>
      </c>
      <c r="E347" s="51" t="s">
        <v>1116</v>
      </c>
      <c r="F347" s="51" t="s">
        <v>230</v>
      </c>
      <c r="G347" s="51" t="s">
        <v>230</v>
      </c>
      <c r="H347" s="51" t="s">
        <v>216</v>
      </c>
      <c r="I347" s="51" t="s">
        <v>281</v>
      </c>
      <c r="J347" s="51" t="s">
        <v>266</v>
      </c>
      <c r="K347" s="51" t="s">
        <v>219</v>
      </c>
      <c r="L347" s="51" t="s">
        <v>220</v>
      </c>
      <c r="M347" s="51" t="s">
        <v>221</v>
      </c>
      <c r="N347" s="52">
        <v>41825</v>
      </c>
      <c r="O347" s="54">
        <v>4.9830000000000005</v>
      </c>
      <c r="P347" s="54">
        <v>8.0300000000000011</v>
      </c>
      <c r="Q347" s="55">
        <v>0.61147902869757176</v>
      </c>
      <c r="R347" s="55">
        <v>0.08</v>
      </c>
      <c r="S347" s="56">
        <f t="shared" si="5"/>
        <v>0.64240000000000008</v>
      </c>
      <c r="T347" s="57">
        <v>8.6724000000000014</v>
      </c>
      <c r="U347" s="51">
        <v>52</v>
      </c>
      <c r="V347" s="58">
        <v>450.96480000000008</v>
      </c>
      <c r="W347" s="55">
        <v>0.03</v>
      </c>
      <c r="X347" s="59">
        <v>13.528944000000003</v>
      </c>
      <c r="Y347" s="54">
        <v>7.77</v>
      </c>
      <c r="Z347" s="54">
        <v>445.20585600000004</v>
      </c>
    </row>
    <row r="348" spans="1:26" x14ac:dyDescent="0.3">
      <c r="A348" s="51" t="s">
        <v>1117</v>
      </c>
      <c r="B348" s="52">
        <v>41817</v>
      </c>
      <c r="C348" s="53">
        <v>2014</v>
      </c>
      <c r="D348" s="51" t="s">
        <v>1115</v>
      </c>
      <c r="E348" s="51" t="s">
        <v>1116</v>
      </c>
      <c r="F348" s="51" t="s">
        <v>230</v>
      </c>
      <c r="G348" s="51" t="s">
        <v>230</v>
      </c>
      <c r="H348" s="51" t="s">
        <v>216</v>
      </c>
      <c r="I348" s="51" t="s">
        <v>281</v>
      </c>
      <c r="J348" s="51" t="s">
        <v>266</v>
      </c>
      <c r="K348" s="51" t="s">
        <v>219</v>
      </c>
      <c r="L348" s="51" t="s">
        <v>226</v>
      </c>
      <c r="M348" s="51" t="s">
        <v>221</v>
      </c>
      <c r="N348" s="52">
        <v>41825</v>
      </c>
      <c r="O348" s="54">
        <v>1.6830000000000003</v>
      </c>
      <c r="P348" s="54">
        <v>2.7170000000000005</v>
      </c>
      <c r="Q348" s="55">
        <v>0.6143790849673203</v>
      </c>
      <c r="R348" s="55">
        <v>0.08</v>
      </c>
      <c r="S348" s="56">
        <f t="shared" si="5"/>
        <v>0.21736000000000005</v>
      </c>
      <c r="T348" s="57">
        <v>2.9343600000000007</v>
      </c>
      <c r="U348" s="51">
        <v>45</v>
      </c>
      <c r="V348" s="58">
        <v>132.04620000000003</v>
      </c>
      <c r="W348" s="55">
        <v>0.03</v>
      </c>
      <c r="X348" s="59">
        <v>3.9613860000000005</v>
      </c>
      <c r="Y348" s="54">
        <v>1.07</v>
      </c>
      <c r="Z348" s="54">
        <v>129.15481400000002</v>
      </c>
    </row>
    <row r="349" spans="1:26" x14ac:dyDescent="0.3">
      <c r="A349" s="51" t="s">
        <v>1118</v>
      </c>
      <c r="B349" s="52">
        <v>41817</v>
      </c>
      <c r="C349" s="53">
        <v>2014</v>
      </c>
      <c r="D349" s="51" t="s">
        <v>1119</v>
      </c>
      <c r="E349" s="51" t="s">
        <v>1120</v>
      </c>
      <c r="F349" s="51" t="s">
        <v>230</v>
      </c>
      <c r="G349" s="51" t="s">
        <v>230</v>
      </c>
      <c r="H349" s="51" t="s">
        <v>231</v>
      </c>
      <c r="I349" s="51" t="s">
        <v>258</v>
      </c>
      <c r="J349" s="51" t="s">
        <v>250</v>
      </c>
      <c r="K349" s="51" t="s">
        <v>219</v>
      </c>
      <c r="L349" s="51" t="s">
        <v>220</v>
      </c>
      <c r="M349" s="51" t="s">
        <v>221</v>
      </c>
      <c r="N349" s="52">
        <v>41824</v>
      </c>
      <c r="O349" s="54">
        <v>1.7490000000000003</v>
      </c>
      <c r="P349" s="54">
        <v>2.871</v>
      </c>
      <c r="Q349" s="55">
        <v>0.64150943396226379</v>
      </c>
      <c r="R349" s="55">
        <v>0.08</v>
      </c>
      <c r="S349" s="56">
        <f t="shared" si="5"/>
        <v>0.22968</v>
      </c>
      <c r="T349" s="57">
        <v>3.1006800000000001</v>
      </c>
      <c r="U349" s="51">
        <v>46</v>
      </c>
      <c r="V349" s="58">
        <v>142.63128</v>
      </c>
      <c r="W349" s="55">
        <v>9.9999999999999992E-2</v>
      </c>
      <c r="X349" s="59">
        <v>14.263128</v>
      </c>
      <c r="Y349" s="54">
        <v>0.55000000000000004</v>
      </c>
      <c r="Z349" s="54">
        <v>128.91815200000002</v>
      </c>
    </row>
    <row r="350" spans="1:26" x14ac:dyDescent="0.3">
      <c r="A350" s="51" t="s">
        <v>1121</v>
      </c>
      <c r="B350" s="52">
        <v>41817</v>
      </c>
      <c r="C350" s="53">
        <v>2014</v>
      </c>
      <c r="D350" s="51" t="s">
        <v>353</v>
      </c>
      <c r="E350" s="51" t="s">
        <v>354</v>
      </c>
      <c r="F350" s="51" t="s">
        <v>214</v>
      </c>
      <c r="G350" s="51" t="s">
        <v>215</v>
      </c>
      <c r="H350" s="51" t="s">
        <v>231</v>
      </c>
      <c r="I350" s="51" t="s">
        <v>217</v>
      </c>
      <c r="J350" s="51" t="s">
        <v>266</v>
      </c>
      <c r="K350" s="51" t="s">
        <v>238</v>
      </c>
      <c r="L350" s="51" t="s">
        <v>220</v>
      </c>
      <c r="M350" s="51" t="s">
        <v>221</v>
      </c>
      <c r="N350" s="52">
        <v>41825</v>
      </c>
      <c r="O350" s="54">
        <v>16.170000000000002</v>
      </c>
      <c r="P350" s="54">
        <v>32.989000000000004</v>
      </c>
      <c r="Q350" s="55">
        <v>1.0401360544217688</v>
      </c>
      <c r="R350" s="55">
        <v>0.08</v>
      </c>
      <c r="S350" s="56">
        <f t="shared" si="5"/>
        <v>2.6391200000000006</v>
      </c>
      <c r="T350" s="57">
        <v>35.62812000000001</v>
      </c>
      <c r="U350" s="51">
        <v>22</v>
      </c>
      <c r="V350" s="58">
        <v>783.81864000000019</v>
      </c>
      <c r="W350" s="55">
        <v>0.01</v>
      </c>
      <c r="X350" s="59">
        <v>7.8381864000000023</v>
      </c>
      <c r="Y350" s="54">
        <v>5.55</v>
      </c>
      <c r="Z350" s="54">
        <v>781.5304536000001</v>
      </c>
    </row>
    <row r="351" spans="1:26" x14ac:dyDescent="0.3">
      <c r="A351" s="51" t="s">
        <v>1122</v>
      </c>
      <c r="B351" s="52">
        <v>41818</v>
      </c>
      <c r="C351" s="53">
        <v>2014</v>
      </c>
      <c r="D351" s="51" t="s">
        <v>1123</v>
      </c>
      <c r="E351" s="51" t="s">
        <v>1124</v>
      </c>
      <c r="F351" s="51" t="s">
        <v>230</v>
      </c>
      <c r="G351" s="51" t="s">
        <v>230</v>
      </c>
      <c r="H351" s="51" t="s">
        <v>231</v>
      </c>
      <c r="I351" s="51" t="s">
        <v>342</v>
      </c>
      <c r="J351" s="51" t="s">
        <v>250</v>
      </c>
      <c r="K351" s="51" t="s">
        <v>219</v>
      </c>
      <c r="L351" s="51" t="s">
        <v>220</v>
      </c>
      <c r="M351" s="51" t="s">
        <v>221</v>
      </c>
      <c r="N351" s="52">
        <v>41828</v>
      </c>
      <c r="O351" s="54">
        <v>9.8120000000000012</v>
      </c>
      <c r="P351" s="54">
        <v>32.713999999999999</v>
      </c>
      <c r="Q351" s="55">
        <v>2.3340807174887885</v>
      </c>
      <c r="R351" s="55">
        <v>0.08</v>
      </c>
      <c r="S351" s="56">
        <f t="shared" si="5"/>
        <v>2.6171199999999999</v>
      </c>
      <c r="T351" s="57">
        <v>35.331119999999999</v>
      </c>
      <c r="U351" s="51">
        <v>6</v>
      </c>
      <c r="V351" s="58">
        <v>211.98671999999999</v>
      </c>
      <c r="W351" s="55">
        <v>6.0000000000000005E-2</v>
      </c>
      <c r="X351" s="59">
        <v>12.719203200000001</v>
      </c>
      <c r="Y351" s="54">
        <v>6.6899999999999995</v>
      </c>
      <c r="Z351" s="54">
        <v>205.95751679999998</v>
      </c>
    </row>
    <row r="352" spans="1:26" x14ac:dyDescent="0.3">
      <c r="A352" s="51" t="s">
        <v>1125</v>
      </c>
      <c r="B352" s="52">
        <v>41822</v>
      </c>
      <c r="C352" s="53">
        <v>2014</v>
      </c>
      <c r="D352" s="51" t="s">
        <v>1126</v>
      </c>
      <c r="E352" s="51" t="s">
        <v>1127</v>
      </c>
      <c r="F352" s="51" t="s">
        <v>214</v>
      </c>
      <c r="G352" s="51" t="s">
        <v>215</v>
      </c>
      <c r="H352" s="51" t="s">
        <v>244</v>
      </c>
      <c r="I352" s="51" t="s">
        <v>225</v>
      </c>
      <c r="J352" s="51" t="s">
        <v>218</v>
      </c>
      <c r="K352" s="51" t="s">
        <v>219</v>
      </c>
      <c r="L352" s="51" t="s">
        <v>226</v>
      </c>
      <c r="M352" s="51" t="s">
        <v>221</v>
      </c>
      <c r="N352" s="52">
        <v>41831</v>
      </c>
      <c r="O352" s="54">
        <v>3.6520000000000001</v>
      </c>
      <c r="P352" s="54">
        <v>5.6980000000000004</v>
      </c>
      <c r="Q352" s="55">
        <v>0.56024096385542177</v>
      </c>
      <c r="R352" s="55">
        <v>0.08</v>
      </c>
      <c r="S352" s="56">
        <f t="shared" si="5"/>
        <v>0.45584000000000002</v>
      </c>
      <c r="T352" s="57">
        <v>6.1538400000000006</v>
      </c>
      <c r="U352" s="51">
        <v>45</v>
      </c>
      <c r="V352" s="58">
        <v>276.92280000000005</v>
      </c>
      <c r="W352" s="55">
        <v>0.04</v>
      </c>
      <c r="X352" s="59">
        <v>11.076912000000002</v>
      </c>
      <c r="Y352" s="54">
        <v>2.09</v>
      </c>
      <c r="Z352" s="54">
        <v>267.93588800000003</v>
      </c>
    </row>
    <row r="353" spans="1:26" x14ac:dyDescent="0.3">
      <c r="A353" s="51" t="s">
        <v>1128</v>
      </c>
      <c r="B353" s="52">
        <v>41823</v>
      </c>
      <c r="C353" s="53">
        <v>2014</v>
      </c>
      <c r="D353" s="51" t="s">
        <v>1129</v>
      </c>
      <c r="E353" s="51" t="s">
        <v>1130</v>
      </c>
      <c r="F353" s="51" t="s">
        <v>230</v>
      </c>
      <c r="G353" s="51" t="s">
        <v>230</v>
      </c>
      <c r="H353" s="51" t="s">
        <v>244</v>
      </c>
      <c r="I353" s="51" t="s">
        <v>245</v>
      </c>
      <c r="J353" s="51" t="s">
        <v>233</v>
      </c>
      <c r="K353" s="51" t="s">
        <v>219</v>
      </c>
      <c r="L353" s="51" t="s">
        <v>220</v>
      </c>
      <c r="M353" s="51" t="s">
        <v>221</v>
      </c>
      <c r="N353" s="52">
        <v>41833</v>
      </c>
      <c r="O353" s="54">
        <v>2.0240000000000005</v>
      </c>
      <c r="P353" s="54">
        <v>3.1680000000000001</v>
      </c>
      <c r="Q353" s="55">
        <v>0.56521739130434756</v>
      </c>
      <c r="R353" s="55">
        <v>0.08</v>
      </c>
      <c r="S353" s="56">
        <f t="shared" si="5"/>
        <v>0.25344</v>
      </c>
      <c r="T353" s="57">
        <v>3.4214400000000005</v>
      </c>
      <c r="U353" s="51">
        <v>49</v>
      </c>
      <c r="V353" s="58">
        <v>167.65056000000001</v>
      </c>
      <c r="W353" s="55">
        <v>0.04</v>
      </c>
      <c r="X353" s="59">
        <v>6.706022400000001</v>
      </c>
      <c r="Y353" s="54">
        <v>5.38</v>
      </c>
      <c r="Z353" s="54">
        <v>166.32453760000001</v>
      </c>
    </row>
    <row r="354" spans="1:26" x14ac:dyDescent="0.3">
      <c r="A354" s="51" t="s">
        <v>1131</v>
      </c>
      <c r="B354" s="52">
        <v>41829</v>
      </c>
      <c r="C354" s="53">
        <v>2014</v>
      </c>
      <c r="D354" s="51" t="s">
        <v>931</v>
      </c>
      <c r="E354" s="51" t="s">
        <v>932</v>
      </c>
      <c r="F354" s="51" t="s">
        <v>214</v>
      </c>
      <c r="G354" s="51" t="s">
        <v>215</v>
      </c>
      <c r="H354" s="51" t="s">
        <v>244</v>
      </c>
      <c r="I354" s="51" t="s">
        <v>217</v>
      </c>
      <c r="J354" s="51" t="s">
        <v>218</v>
      </c>
      <c r="K354" s="51" t="s">
        <v>238</v>
      </c>
      <c r="L354" s="51" t="s">
        <v>220</v>
      </c>
      <c r="M354" s="51" t="s">
        <v>221</v>
      </c>
      <c r="N354" s="52">
        <v>41838</v>
      </c>
      <c r="O354" s="54">
        <v>9.1410000000000018</v>
      </c>
      <c r="P354" s="54">
        <v>17.578000000000003</v>
      </c>
      <c r="Q354" s="55">
        <v>0.92298435619735253</v>
      </c>
      <c r="R354" s="55">
        <v>0.08</v>
      </c>
      <c r="S354" s="56">
        <f t="shared" si="5"/>
        <v>1.4062400000000002</v>
      </c>
      <c r="T354" s="57">
        <v>18.984240000000003</v>
      </c>
      <c r="U354" s="51">
        <v>42</v>
      </c>
      <c r="V354" s="58">
        <v>797.3380800000001</v>
      </c>
      <c r="W354" s="55">
        <v>0.04</v>
      </c>
      <c r="X354" s="59">
        <v>31.893523200000004</v>
      </c>
      <c r="Y354" s="54">
        <v>6.55</v>
      </c>
      <c r="Z354" s="54">
        <v>771.99455680000005</v>
      </c>
    </row>
    <row r="355" spans="1:26" x14ac:dyDescent="0.3">
      <c r="A355" s="51" t="s">
        <v>1132</v>
      </c>
      <c r="B355" s="52">
        <v>41830</v>
      </c>
      <c r="C355" s="53">
        <v>2014</v>
      </c>
      <c r="D355" s="51" t="s">
        <v>1133</v>
      </c>
      <c r="E355" s="51" t="s">
        <v>1134</v>
      </c>
      <c r="F355" s="51" t="s">
        <v>230</v>
      </c>
      <c r="G355" s="51" t="s">
        <v>230</v>
      </c>
      <c r="H355" s="51" t="s">
        <v>244</v>
      </c>
      <c r="I355" s="51" t="s">
        <v>331</v>
      </c>
      <c r="J355" s="51" t="s">
        <v>250</v>
      </c>
      <c r="K355" s="51" t="s">
        <v>219</v>
      </c>
      <c r="L355" s="51" t="s">
        <v>220</v>
      </c>
      <c r="M355" s="51" t="s">
        <v>221</v>
      </c>
      <c r="N355" s="52">
        <v>41839</v>
      </c>
      <c r="O355" s="54">
        <v>2.0020000000000002</v>
      </c>
      <c r="P355" s="54">
        <v>3.1240000000000001</v>
      </c>
      <c r="Q355" s="55">
        <v>0.56043956043956034</v>
      </c>
      <c r="R355" s="55">
        <v>0.08</v>
      </c>
      <c r="S355" s="56">
        <f t="shared" si="5"/>
        <v>0.24992</v>
      </c>
      <c r="T355" s="57">
        <v>3.3739200000000005</v>
      </c>
      <c r="U355" s="51">
        <v>21</v>
      </c>
      <c r="V355" s="58">
        <v>70.852320000000006</v>
      </c>
      <c r="W355" s="55">
        <v>0.01</v>
      </c>
      <c r="X355" s="59">
        <v>0.70852320000000002</v>
      </c>
      <c r="Y355" s="54">
        <v>5.49</v>
      </c>
      <c r="Z355" s="54">
        <v>75.633796799999999</v>
      </c>
    </row>
    <row r="356" spans="1:26" x14ac:dyDescent="0.3">
      <c r="A356" s="51" t="s">
        <v>1135</v>
      </c>
      <c r="B356" s="52">
        <v>41833</v>
      </c>
      <c r="C356" s="53">
        <v>2014</v>
      </c>
      <c r="D356" s="51" t="s">
        <v>1136</v>
      </c>
      <c r="E356" s="51" t="s">
        <v>1137</v>
      </c>
      <c r="F356" s="51" t="s">
        <v>214</v>
      </c>
      <c r="G356" s="51" t="s">
        <v>215</v>
      </c>
      <c r="H356" s="51" t="s">
        <v>231</v>
      </c>
      <c r="I356" s="51" t="s">
        <v>225</v>
      </c>
      <c r="J356" s="51" t="s">
        <v>266</v>
      </c>
      <c r="K356" s="51" t="s">
        <v>238</v>
      </c>
      <c r="L356" s="51" t="s">
        <v>292</v>
      </c>
      <c r="M356" s="51" t="s">
        <v>221</v>
      </c>
      <c r="N356" s="52">
        <v>41842</v>
      </c>
      <c r="O356" s="54">
        <v>2.0570000000000004</v>
      </c>
      <c r="P356" s="54">
        <v>8.9320000000000004</v>
      </c>
      <c r="Q356" s="55">
        <v>3.3422459893048124</v>
      </c>
      <c r="R356" s="55">
        <v>0.08</v>
      </c>
      <c r="S356" s="56">
        <f t="shared" si="5"/>
        <v>0.71456000000000008</v>
      </c>
      <c r="T356" s="57">
        <v>9.6465600000000009</v>
      </c>
      <c r="U356" s="51">
        <v>6</v>
      </c>
      <c r="V356" s="58">
        <v>57.879360000000005</v>
      </c>
      <c r="W356" s="55">
        <v>0.08</v>
      </c>
      <c r="X356" s="59">
        <v>4.6303488000000002</v>
      </c>
      <c r="Y356" s="54">
        <v>2.88</v>
      </c>
      <c r="Z356" s="54">
        <v>56.129011200000008</v>
      </c>
    </row>
    <row r="357" spans="1:26" x14ac:dyDescent="0.3">
      <c r="A357" s="51" t="s">
        <v>1138</v>
      </c>
      <c r="B357" s="52">
        <v>41835</v>
      </c>
      <c r="C357" s="53">
        <v>2014</v>
      </c>
      <c r="D357" s="51" t="s">
        <v>551</v>
      </c>
      <c r="E357" s="51" t="s">
        <v>552</v>
      </c>
      <c r="F357" s="51" t="s">
        <v>230</v>
      </c>
      <c r="G357" s="51" t="s">
        <v>230</v>
      </c>
      <c r="H357" s="51" t="s">
        <v>265</v>
      </c>
      <c r="I357" s="51" t="s">
        <v>258</v>
      </c>
      <c r="J357" s="51" t="s">
        <v>218</v>
      </c>
      <c r="K357" s="51" t="s">
        <v>219</v>
      </c>
      <c r="L357" s="51" t="s">
        <v>220</v>
      </c>
      <c r="M357" s="51" t="s">
        <v>221</v>
      </c>
      <c r="N357" s="52">
        <v>41843</v>
      </c>
      <c r="O357" s="54">
        <v>3.036</v>
      </c>
      <c r="P357" s="54">
        <v>4.8180000000000005</v>
      </c>
      <c r="Q357" s="55">
        <v>0.5869565217391306</v>
      </c>
      <c r="R357" s="55">
        <v>0.08</v>
      </c>
      <c r="S357" s="56">
        <f t="shared" si="5"/>
        <v>0.38544000000000006</v>
      </c>
      <c r="T357" s="57">
        <v>5.2034400000000005</v>
      </c>
      <c r="U357" s="51">
        <v>20</v>
      </c>
      <c r="V357" s="58">
        <v>104.06880000000001</v>
      </c>
      <c r="W357" s="55">
        <v>0.04</v>
      </c>
      <c r="X357" s="59">
        <v>4.1627520000000002</v>
      </c>
      <c r="Y357" s="54">
        <v>6.26</v>
      </c>
      <c r="Z357" s="54">
        <v>106.16604800000002</v>
      </c>
    </row>
    <row r="358" spans="1:26" x14ac:dyDescent="0.3">
      <c r="A358" s="51" t="s">
        <v>1139</v>
      </c>
      <c r="B358" s="52">
        <v>41836</v>
      </c>
      <c r="C358" s="53">
        <v>2014</v>
      </c>
      <c r="D358" s="51" t="s">
        <v>1140</v>
      </c>
      <c r="E358" s="51" t="s">
        <v>1141</v>
      </c>
      <c r="F358" s="51" t="s">
        <v>230</v>
      </c>
      <c r="G358" s="51" t="s">
        <v>230</v>
      </c>
      <c r="H358" s="51" t="s">
        <v>244</v>
      </c>
      <c r="I358" s="51" t="s">
        <v>258</v>
      </c>
      <c r="J358" s="51" t="s">
        <v>254</v>
      </c>
      <c r="K358" s="51" t="s">
        <v>219</v>
      </c>
      <c r="L358" s="51" t="s">
        <v>226</v>
      </c>
      <c r="M358" s="51" t="s">
        <v>221</v>
      </c>
      <c r="N358" s="52">
        <v>41845</v>
      </c>
      <c r="O358" s="54">
        <v>1.0120000000000002</v>
      </c>
      <c r="P358" s="54">
        <v>1.9910000000000003</v>
      </c>
      <c r="Q358" s="55">
        <v>0.96739130434782594</v>
      </c>
      <c r="R358" s="55">
        <v>0.08</v>
      </c>
      <c r="S358" s="56">
        <f t="shared" si="5"/>
        <v>0.15928000000000003</v>
      </c>
      <c r="T358" s="57">
        <v>2.1502800000000004</v>
      </c>
      <c r="U358" s="51">
        <v>10</v>
      </c>
      <c r="V358" s="58">
        <v>21.502800000000004</v>
      </c>
      <c r="W358" s="55">
        <v>6.0000000000000005E-2</v>
      </c>
      <c r="X358" s="59">
        <v>1.2901680000000004</v>
      </c>
      <c r="Y358" s="54">
        <v>1.61</v>
      </c>
      <c r="Z358" s="54">
        <v>21.822632000000002</v>
      </c>
    </row>
    <row r="359" spans="1:26" x14ac:dyDescent="0.3">
      <c r="A359" s="51" t="s">
        <v>1142</v>
      </c>
      <c r="B359" s="52">
        <v>41836</v>
      </c>
      <c r="C359" s="53">
        <v>2014</v>
      </c>
      <c r="D359" s="51" t="s">
        <v>1140</v>
      </c>
      <c r="E359" s="51" t="s">
        <v>1141</v>
      </c>
      <c r="F359" s="51" t="s">
        <v>230</v>
      </c>
      <c r="G359" s="51" t="s">
        <v>230</v>
      </c>
      <c r="H359" s="51" t="s">
        <v>244</v>
      </c>
      <c r="I359" s="51" t="s">
        <v>258</v>
      </c>
      <c r="J359" s="51" t="s">
        <v>254</v>
      </c>
      <c r="K359" s="51" t="s">
        <v>219</v>
      </c>
      <c r="L359" s="51" t="s">
        <v>226</v>
      </c>
      <c r="M359" s="51" t="s">
        <v>221</v>
      </c>
      <c r="N359" s="52">
        <v>41850</v>
      </c>
      <c r="O359" s="54">
        <v>2.09</v>
      </c>
      <c r="P359" s="54">
        <v>3.6080000000000001</v>
      </c>
      <c r="Q359" s="55">
        <v>0.72631578947368436</v>
      </c>
      <c r="R359" s="55">
        <v>0.08</v>
      </c>
      <c r="S359" s="56">
        <f t="shared" si="5"/>
        <v>0.28864000000000001</v>
      </c>
      <c r="T359" s="57">
        <v>3.8966400000000005</v>
      </c>
      <c r="U359" s="51">
        <v>43</v>
      </c>
      <c r="V359" s="58">
        <v>167.55552000000003</v>
      </c>
      <c r="W359" s="55">
        <v>6.0000000000000005E-2</v>
      </c>
      <c r="X359" s="59">
        <v>10.053331200000002</v>
      </c>
      <c r="Y359" s="54">
        <v>2</v>
      </c>
      <c r="Z359" s="54">
        <v>159.50218880000003</v>
      </c>
    </row>
    <row r="360" spans="1:26" x14ac:dyDescent="0.3">
      <c r="A360" s="51" t="s">
        <v>1143</v>
      </c>
      <c r="B360" s="52">
        <v>41836</v>
      </c>
      <c r="C360" s="53">
        <v>2014</v>
      </c>
      <c r="D360" s="51" t="s">
        <v>1144</v>
      </c>
      <c r="E360" s="51" t="s">
        <v>1145</v>
      </c>
      <c r="F360" s="51" t="s">
        <v>230</v>
      </c>
      <c r="G360" s="51" t="s">
        <v>230</v>
      </c>
      <c r="H360" s="51" t="s">
        <v>231</v>
      </c>
      <c r="I360" s="51" t="s">
        <v>232</v>
      </c>
      <c r="J360" s="51" t="s">
        <v>250</v>
      </c>
      <c r="K360" s="51" t="s">
        <v>219</v>
      </c>
      <c r="L360" s="51" t="s">
        <v>220</v>
      </c>
      <c r="M360" s="51" t="s">
        <v>221</v>
      </c>
      <c r="N360" s="52">
        <v>41844</v>
      </c>
      <c r="O360" s="54">
        <v>2.0240000000000005</v>
      </c>
      <c r="P360" s="54">
        <v>3.1680000000000001</v>
      </c>
      <c r="Q360" s="55">
        <v>0.56521739130434756</v>
      </c>
      <c r="R360" s="55">
        <v>0.08</v>
      </c>
      <c r="S360" s="56">
        <f t="shared" si="5"/>
        <v>0.25344</v>
      </c>
      <c r="T360" s="57">
        <v>3.4214400000000005</v>
      </c>
      <c r="U360" s="51">
        <v>12</v>
      </c>
      <c r="V360" s="58">
        <v>41.057280000000006</v>
      </c>
      <c r="W360" s="55">
        <v>0.02</v>
      </c>
      <c r="X360" s="59">
        <v>0.82114560000000014</v>
      </c>
      <c r="Y360" s="54">
        <v>1.04</v>
      </c>
      <c r="Z360" s="54">
        <v>41.276134400000004</v>
      </c>
    </row>
    <row r="361" spans="1:26" x14ac:dyDescent="0.3">
      <c r="A361" s="51" t="s">
        <v>1146</v>
      </c>
      <c r="B361" s="52">
        <v>41840</v>
      </c>
      <c r="C361" s="53">
        <v>2014</v>
      </c>
      <c r="D361" s="51" t="s">
        <v>1147</v>
      </c>
      <c r="E361" s="51" t="s">
        <v>1148</v>
      </c>
      <c r="F361" s="51" t="s">
        <v>230</v>
      </c>
      <c r="G361" s="51" t="s">
        <v>230</v>
      </c>
      <c r="H361" s="51" t="s">
        <v>244</v>
      </c>
      <c r="I361" s="51" t="s">
        <v>232</v>
      </c>
      <c r="J361" s="51" t="s">
        <v>254</v>
      </c>
      <c r="K361" s="51" t="s">
        <v>219</v>
      </c>
      <c r="L361" s="51" t="s">
        <v>220</v>
      </c>
      <c r="M361" s="51" t="s">
        <v>221</v>
      </c>
      <c r="N361" s="52">
        <v>41849</v>
      </c>
      <c r="O361" s="54">
        <v>1.4630000000000003</v>
      </c>
      <c r="P361" s="54">
        <v>2.2880000000000003</v>
      </c>
      <c r="Q361" s="55">
        <v>0.56390977443609003</v>
      </c>
      <c r="R361" s="55">
        <v>0.08</v>
      </c>
      <c r="S361" s="56">
        <f t="shared" si="5"/>
        <v>0.18304000000000004</v>
      </c>
      <c r="T361" s="57">
        <v>2.4710400000000003</v>
      </c>
      <c r="U361" s="51">
        <v>22</v>
      </c>
      <c r="V361" s="58">
        <v>54.362880000000004</v>
      </c>
      <c r="W361" s="55">
        <v>0.05</v>
      </c>
      <c r="X361" s="59">
        <v>2.7181440000000006</v>
      </c>
      <c r="Y361" s="54">
        <v>1.54</v>
      </c>
      <c r="Z361" s="54">
        <v>53.184736000000001</v>
      </c>
    </row>
    <row r="362" spans="1:26" x14ac:dyDescent="0.3">
      <c r="A362" s="51" t="s">
        <v>1149</v>
      </c>
      <c r="B362" s="52">
        <v>41842</v>
      </c>
      <c r="C362" s="53">
        <v>2014</v>
      </c>
      <c r="D362" s="51" t="s">
        <v>1150</v>
      </c>
      <c r="E362" s="51" t="s">
        <v>1151</v>
      </c>
      <c r="F362" s="51" t="s">
        <v>230</v>
      </c>
      <c r="G362" s="51" t="s">
        <v>230</v>
      </c>
      <c r="H362" s="51" t="s">
        <v>265</v>
      </c>
      <c r="I362" s="51" t="s">
        <v>445</v>
      </c>
      <c r="J362" s="51" t="s">
        <v>233</v>
      </c>
      <c r="K362" s="51" t="s">
        <v>219</v>
      </c>
      <c r="L362" s="51" t="s">
        <v>226</v>
      </c>
      <c r="M362" s="51" t="s">
        <v>234</v>
      </c>
      <c r="N362" s="52">
        <v>41851</v>
      </c>
      <c r="O362" s="54">
        <v>1.7600000000000002</v>
      </c>
      <c r="P362" s="54">
        <v>2.8820000000000006</v>
      </c>
      <c r="Q362" s="55">
        <v>0.63750000000000007</v>
      </c>
      <c r="R362" s="55">
        <v>0.08</v>
      </c>
      <c r="S362" s="56">
        <f t="shared" si="5"/>
        <v>0.23056000000000004</v>
      </c>
      <c r="T362" s="57">
        <v>3.1125600000000007</v>
      </c>
      <c r="U362" s="51">
        <v>27</v>
      </c>
      <c r="V362" s="58">
        <v>84.039120000000011</v>
      </c>
      <c r="W362" s="55">
        <v>9.9999999999999992E-2</v>
      </c>
      <c r="X362" s="59">
        <v>8.403912</v>
      </c>
      <c r="Y362" s="54">
        <v>0.85000000000000009</v>
      </c>
      <c r="Z362" s="54">
        <v>76.485208</v>
      </c>
    </row>
    <row r="363" spans="1:26" x14ac:dyDescent="0.3">
      <c r="A363" s="51" t="s">
        <v>1152</v>
      </c>
      <c r="B363" s="52">
        <v>41843</v>
      </c>
      <c r="C363" s="53">
        <v>2014</v>
      </c>
      <c r="D363" s="51" t="s">
        <v>1153</v>
      </c>
      <c r="E363" s="51" t="s">
        <v>1154</v>
      </c>
      <c r="F363" s="51" t="s">
        <v>214</v>
      </c>
      <c r="G363" s="51" t="s">
        <v>215</v>
      </c>
      <c r="H363" s="51" t="s">
        <v>216</v>
      </c>
      <c r="I363" s="51" t="s">
        <v>217</v>
      </c>
      <c r="J363" s="51" t="s">
        <v>254</v>
      </c>
      <c r="K363" s="51" t="s">
        <v>219</v>
      </c>
      <c r="L363" s="51" t="s">
        <v>220</v>
      </c>
      <c r="M363" s="51" t="s">
        <v>221</v>
      </c>
      <c r="N363" s="52">
        <v>41852</v>
      </c>
      <c r="O363" s="54">
        <v>2.1779999999999999</v>
      </c>
      <c r="P363" s="54">
        <v>3.4650000000000003</v>
      </c>
      <c r="Q363" s="55">
        <v>0.59090909090909105</v>
      </c>
      <c r="R363" s="55">
        <v>0.08</v>
      </c>
      <c r="S363" s="56">
        <f t="shared" si="5"/>
        <v>0.27720000000000006</v>
      </c>
      <c r="T363" s="57">
        <v>3.7422000000000004</v>
      </c>
      <c r="U363" s="51">
        <v>48</v>
      </c>
      <c r="V363" s="58">
        <v>179.62560000000002</v>
      </c>
      <c r="W363" s="55">
        <v>0.11</v>
      </c>
      <c r="X363" s="59">
        <v>19.758816000000003</v>
      </c>
      <c r="Y363" s="54">
        <v>0.54</v>
      </c>
      <c r="Z363" s="54">
        <v>160.40678400000002</v>
      </c>
    </row>
    <row r="364" spans="1:26" x14ac:dyDescent="0.3">
      <c r="A364" s="51" t="s">
        <v>1155</v>
      </c>
      <c r="B364" s="52">
        <v>41844</v>
      </c>
      <c r="C364" s="53">
        <v>2014</v>
      </c>
      <c r="D364" s="51" t="s">
        <v>1156</v>
      </c>
      <c r="E364" s="51" t="s">
        <v>1157</v>
      </c>
      <c r="F364" s="51" t="s">
        <v>230</v>
      </c>
      <c r="G364" s="51" t="s">
        <v>230</v>
      </c>
      <c r="H364" s="51" t="s">
        <v>216</v>
      </c>
      <c r="I364" s="51" t="s">
        <v>270</v>
      </c>
      <c r="J364" s="51" t="s">
        <v>254</v>
      </c>
      <c r="K364" s="51" t="s">
        <v>238</v>
      </c>
      <c r="L364" s="51" t="s">
        <v>588</v>
      </c>
      <c r="M364" s="51" t="s">
        <v>221</v>
      </c>
      <c r="N364" s="52">
        <v>41860</v>
      </c>
      <c r="O364" s="54">
        <v>415.78900000000004</v>
      </c>
      <c r="P364" s="54">
        <v>659.98900000000003</v>
      </c>
      <c r="Q364" s="55">
        <v>0.58731712479166109</v>
      </c>
      <c r="R364" s="55">
        <v>0.08</v>
      </c>
      <c r="S364" s="56">
        <f t="shared" si="5"/>
        <v>52.799120000000002</v>
      </c>
      <c r="T364" s="57">
        <v>712.78812000000005</v>
      </c>
      <c r="U364" s="51">
        <v>27</v>
      </c>
      <c r="V364" s="58">
        <v>19245.27924</v>
      </c>
      <c r="W364" s="55">
        <v>0.08</v>
      </c>
      <c r="X364" s="59">
        <v>1539.6223391999999</v>
      </c>
      <c r="Y364" s="54">
        <v>24.54</v>
      </c>
      <c r="Z364" s="54">
        <v>17730.196900800001</v>
      </c>
    </row>
    <row r="365" spans="1:26" x14ac:dyDescent="0.3">
      <c r="A365" s="51" t="s">
        <v>1158</v>
      </c>
      <c r="B365" s="52">
        <v>41844</v>
      </c>
      <c r="C365" s="53">
        <v>2014</v>
      </c>
      <c r="D365" s="51" t="s">
        <v>1156</v>
      </c>
      <c r="E365" s="51" t="s">
        <v>1157</v>
      </c>
      <c r="F365" s="51" t="s">
        <v>230</v>
      </c>
      <c r="G365" s="51" t="s">
        <v>230</v>
      </c>
      <c r="H365" s="51" t="s">
        <v>216</v>
      </c>
      <c r="I365" s="51" t="s">
        <v>270</v>
      </c>
      <c r="J365" s="51" t="s">
        <v>254</v>
      </c>
      <c r="K365" s="51" t="s">
        <v>219</v>
      </c>
      <c r="L365" s="51" t="s">
        <v>226</v>
      </c>
      <c r="M365" s="51" t="s">
        <v>221</v>
      </c>
      <c r="N365" s="52">
        <v>41858</v>
      </c>
      <c r="O365" s="54">
        <v>1.7600000000000002</v>
      </c>
      <c r="P365" s="54">
        <v>2.8820000000000006</v>
      </c>
      <c r="Q365" s="55">
        <v>0.63750000000000007</v>
      </c>
      <c r="R365" s="55">
        <v>0.08</v>
      </c>
      <c r="S365" s="56">
        <f t="shared" si="5"/>
        <v>0.23056000000000004</v>
      </c>
      <c r="T365" s="57">
        <v>3.1125600000000007</v>
      </c>
      <c r="U365" s="51">
        <v>12</v>
      </c>
      <c r="V365" s="58">
        <v>37.35072000000001</v>
      </c>
      <c r="W365" s="55">
        <v>0.09</v>
      </c>
      <c r="X365" s="59">
        <v>3.3615648000000009</v>
      </c>
      <c r="Y365" s="54">
        <v>0.85000000000000009</v>
      </c>
      <c r="Z365" s="54">
        <v>34.839155200000008</v>
      </c>
    </row>
    <row r="366" spans="1:26" x14ac:dyDescent="0.3">
      <c r="A366" s="51" t="s">
        <v>1159</v>
      </c>
      <c r="B366" s="52">
        <v>41846</v>
      </c>
      <c r="C366" s="53">
        <v>2014</v>
      </c>
      <c r="D366" s="51" t="s">
        <v>1160</v>
      </c>
      <c r="E366" s="51" t="s">
        <v>1161</v>
      </c>
      <c r="F366" s="51" t="s">
        <v>230</v>
      </c>
      <c r="G366" s="51" t="s">
        <v>230</v>
      </c>
      <c r="H366" s="51" t="s">
        <v>231</v>
      </c>
      <c r="I366" s="51" t="s">
        <v>331</v>
      </c>
      <c r="J366" s="51" t="s">
        <v>250</v>
      </c>
      <c r="K366" s="51" t="s">
        <v>238</v>
      </c>
      <c r="L366" s="51" t="s">
        <v>332</v>
      </c>
      <c r="M366" s="51" t="s">
        <v>221</v>
      </c>
      <c r="N366" s="52">
        <v>41855</v>
      </c>
      <c r="O366" s="54">
        <v>9.7020000000000017</v>
      </c>
      <c r="P366" s="54">
        <v>23.088999999999999</v>
      </c>
      <c r="Q366" s="55">
        <v>1.3798185941043077</v>
      </c>
      <c r="R366" s="55">
        <v>0.08</v>
      </c>
      <c r="S366" s="56">
        <f t="shared" si="5"/>
        <v>1.8471199999999999</v>
      </c>
      <c r="T366" s="57">
        <v>24.936119999999999</v>
      </c>
      <c r="U366" s="51">
        <v>11</v>
      </c>
      <c r="V366" s="58">
        <v>274.29732000000001</v>
      </c>
      <c r="W366" s="55">
        <v>0.09</v>
      </c>
      <c r="X366" s="59">
        <v>24.6867588</v>
      </c>
      <c r="Y366" s="54">
        <v>4.8599999999999994</v>
      </c>
      <c r="Z366" s="54">
        <v>254.47056120000002</v>
      </c>
    </row>
    <row r="367" spans="1:26" x14ac:dyDescent="0.3">
      <c r="A367" s="51" t="s">
        <v>1162</v>
      </c>
      <c r="B367" s="52">
        <v>41848</v>
      </c>
      <c r="C367" s="53">
        <v>2014</v>
      </c>
      <c r="D367" s="51" t="s">
        <v>1163</v>
      </c>
      <c r="E367" s="51" t="s">
        <v>1164</v>
      </c>
      <c r="F367" s="51" t="s">
        <v>214</v>
      </c>
      <c r="G367" s="51" t="s">
        <v>215</v>
      </c>
      <c r="H367" s="51" t="s">
        <v>265</v>
      </c>
      <c r="I367" s="51" t="s">
        <v>217</v>
      </c>
      <c r="J367" s="51" t="s">
        <v>218</v>
      </c>
      <c r="K367" s="51" t="s">
        <v>219</v>
      </c>
      <c r="L367" s="51" t="s">
        <v>220</v>
      </c>
      <c r="M367" s="51" t="s">
        <v>221</v>
      </c>
      <c r="N367" s="52">
        <v>41856</v>
      </c>
      <c r="O367" s="54">
        <v>2.0240000000000005</v>
      </c>
      <c r="P367" s="54">
        <v>3.1680000000000001</v>
      </c>
      <c r="Q367" s="55">
        <v>0.56521739130434756</v>
      </c>
      <c r="R367" s="55">
        <v>0.08</v>
      </c>
      <c r="S367" s="56">
        <f t="shared" si="5"/>
        <v>0.25344</v>
      </c>
      <c r="T367" s="57">
        <v>3.4214400000000005</v>
      </c>
      <c r="U367" s="51">
        <v>13</v>
      </c>
      <c r="V367" s="58">
        <v>44.47872000000001</v>
      </c>
      <c r="W367" s="55">
        <v>0.03</v>
      </c>
      <c r="X367" s="59">
        <v>1.3343616000000003</v>
      </c>
      <c r="Y367" s="54">
        <v>5.38</v>
      </c>
      <c r="Z367" s="54">
        <v>48.524358400000011</v>
      </c>
    </row>
    <row r="368" spans="1:26" x14ac:dyDescent="0.3">
      <c r="A368" s="51" t="s">
        <v>1165</v>
      </c>
      <c r="B368" s="52">
        <v>41848</v>
      </c>
      <c r="C368" s="53">
        <v>2014</v>
      </c>
      <c r="D368" s="51" t="s">
        <v>1166</v>
      </c>
      <c r="E368" s="51" t="s">
        <v>1167</v>
      </c>
      <c r="F368" s="51" t="s">
        <v>230</v>
      </c>
      <c r="G368" s="51" t="s">
        <v>230</v>
      </c>
      <c r="H368" s="51" t="s">
        <v>265</v>
      </c>
      <c r="I368" s="51" t="s">
        <v>258</v>
      </c>
      <c r="J368" s="51" t="s">
        <v>218</v>
      </c>
      <c r="K368" s="51" t="s">
        <v>219</v>
      </c>
      <c r="L368" s="51" t="s">
        <v>220</v>
      </c>
      <c r="M368" s="51" t="s">
        <v>221</v>
      </c>
      <c r="N368" s="52">
        <v>41857</v>
      </c>
      <c r="O368" s="54">
        <v>15.268000000000002</v>
      </c>
      <c r="P368" s="54">
        <v>24.618000000000002</v>
      </c>
      <c r="Q368" s="55">
        <v>0.61239193083573473</v>
      </c>
      <c r="R368" s="55">
        <v>0.08</v>
      </c>
      <c r="S368" s="56">
        <f t="shared" si="5"/>
        <v>1.9694400000000003</v>
      </c>
      <c r="T368" s="57">
        <v>26.587440000000004</v>
      </c>
      <c r="U368" s="51">
        <v>36</v>
      </c>
      <c r="V368" s="58">
        <v>957.1478400000002</v>
      </c>
      <c r="W368" s="55">
        <v>0.02</v>
      </c>
      <c r="X368" s="59">
        <v>19.142956800000004</v>
      </c>
      <c r="Y368" s="54">
        <v>15.15</v>
      </c>
      <c r="Z368" s="54">
        <v>953.1548832000002</v>
      </c>
    </row>
    <row r="369" spans="1:26" x14ac:dyDescent="0.3">
      <c r="A369" s="51" t="s">
        <v>1168</v>
      </c>
      <c r="B369" s="52">
        <v>41848</v>
      </c>
      <c r="C369" s="53">
        <v>2014</v>
      </c>
      <c r="D369" s="51" t="s">
        <v>1169</v>
      </c>
      <c r="E369" s="51" t="s">
        <v>1170</v>
      </c>
      <c r="F369" s="51" t="s">
        <v>214</v>
      </c>
      <c r="G369" s="51" t="s">
        <v>215</v>
      </c>
      <c r="H369" s="51" t="s">
        <v>231</v>
      </c>
      <c r="I369" s="51" t="s">
        <v>225</v>
      </c>
      <c r="J369" s="51" t="s">
        <v>250</v>
      </c>
      <c r="K369" s="51" t="s">
        <v>219</v>
      </c>
      <c r="L369" s="51" t="s">
        <v>220</v>
      </c>
      <c r="M369" s="51" t="s">
        <v>221</v>
      </c>
      <c r="N369" s="52">
        <v>41857</v>
      </c>
      <c r="O369" s="54">
        <v>5.3790000000000004</v>
      </c>
      <c r="P369" s="54">
        <v>8.4039999999999999</v>
      </c>
      <c r="Q369" s="55">
        <v>0.5623721881390592</v>
      </c>
      <c r="R369" s="55">
        <v>0.08</v>
      </c>
      <c r="S369" s="56">
        <f t="shared" si="5"/>
        <v>0.67232000000000003</v>
      </c>
      <c r="T369" s="57">
        <v>9.0763200000000008</v>
      </c>
      <c r="U369" s="51">
        <v>9</v>
      </c>
      <c r="V369" s="58">
        <v>81.686880000000002</v>
      </c>
      <c r="W369" s="55">
        <v>6.9999999999999993E-2</v>
      </c>
      <c r="X369" s="59">
        <v>5.7180815999999997</v>
      </c>
      <c r="Y369" s="54">
        <v>1.44</v>
      </c>
      <c r="Z369" s="54">
        <v>77.408798399999995</v>
      </c>
    </row>
    <row r="370" spans="1:26" x14ac:dyDescent="0.3">
      <c r="A370" s="51" t="s">
        <v>1171</v>
      </c>
      <c r="B370" s="52">
        <v>41852</v>
      </c>
      <c r="C370" s="53">
        <v>2014</v>
      </c>
      <c r="D370" s="51" t="s">
        <v>1172</v>
      </c>
      <c r="E370" s="51" t="s">
        <v>1173</v>
      </c>
      <c r="F370" s="51" t="s">
        <v>230</v>
      </c>
      <c r="G370" s="51" t="s">
        <v>230</v>
      </c>
      <c r="H370" s="51" t="s">
        <v>231</v>
      </c>
      <c r="I370" s="51" t="s">
        <v>445</v>
      </c>
      <c r="J370" s="51" t="s">
        <v>250</v>
      </c>
      <c r="K370" s="51" t="s">
        <v>219</v>
      </c>
      <c r="L370" s="51" t="s">
        <v>220</v>
      </c>
      <c r="M370" s="51" t="s">
        <v>221</v>
      </c>
      <c r="N370" s="52">
        <v>41860</v>
      </c>
      <c r="O370" s="54">
        <v>3.8500000000000005</v>
      </c>
      <c r="P370" s="54">
        <v>6.3140000000000009</v>
      </c>
      <c r="Q370" s="55">
        <v>0.64</v>
      </c>
      <c r="R370" s="55">
        <v>0.08</v>
      </c>
      <c r="S370" s="56">
        <f t="shared" si="5"/>
        <v>0.50512000000000012</v>
      </c>
      <c r="T370" s="57">
        <v>6.8191200000000016</v>
      </c>
      <c r="U370" s="51">
        <v>9</v>
      </c>
      <c r="V370" s="58">
        <v>61.372080000000011</v>
      </c>
      <c r="W370" s="55">
        <v>0.05</v>
      </c>
      <c r="X370" s="59">
        <v>3.0686040000000006</v>
      </c>
      <c r="Y370" s="54">
        <v>5.0599999999999996</v>
      </c>
      <c r="Z370" s="54">
        <v>63.363476000000013</v>
      </c>
    </row>
    <row r="371" spans="1:26" x14ac:dyDescent="0.3">
      <c r="A371" s="51" t="s">
        <v>1174</v>
      </c>
      <c r="B371" s="52">
        <v>41854</v>
      </c>
      <c r="C371" s="53">
        <v>2014</v>
      </c>
      <c r="D371" s="51" t="s">
        <v>1175</v>
      </c>
      <c r="E371" s="51" t="s">
        <v>1176</v>
      </c>
      <c r="F371" s="51" t="s">
        <v>214</v>
      </c>
      <c r="G371" s="51" t="s">
        <v>215</v>
      </c>
      <c r="H371" s="51" t="s">
        <v>244</v>
      </c>
      <c r="I371" s="51" t="s">
        <v>217</v>
      </c>
      <c r="J371" s="51" t="s">
        <v>218</v>
      </c>
      <c r="K371" s="51" t="s">
        <v>219</v>
      </c>
      <c r="L371" s="51" t="s">
        <v>226</v>
      </c>
      <c r="M371" s="51" t="s">
        <v>221</v>
      </c>
      <c r="N371" s="52">
        <v>41863</v>
      </c>
      <c r="O371" s="54">
        <v>1.1990000000000003</v>
      </c>
      <c r="P371" s="54">
        <v>2.8600000000000003</v>
      </c>
      <c r="Q371" s="55">
        <v>1.3853211009174309</v>
      </c>
      <c r="R371" s="55">
        <v>0.08</v>
      </c>
      <c r="S371" s="56">
        <f t="shared" si="5"/>
        <v>0.22880000000000003</v>
      </c>
      <c r="T371" s="57">
        <v>3.0888000000000004</v>
      </c>
      <c r="U371" s="51">
        <v>45</v>
      </c>
      <c r="V371" s="58">
        <v>138.99600000000001</v>
      </c>
      <c r="W371" s="55">
        <v>6.9999999999999993E-2</v>
      </c>
      <c r="X371" s="59">
        <v>9.7297200000000004</v>
      </c>
      <c r="Y371" s="54">
        <v>2.4499999999999997</v>
      </c>
      <c r="Z371" s="54">
        <v>131.71627999999998</v>
      </c>
    </row>
    <row r="372" spans="1:26" x14ac:dyDescent="0.3">
      <c r="A372" s="51" t="s">
        <v>1177</v>
      </c>
      <c r="B372" s="52">
        <v>41855</v>
      </c>
      <c r="C372" s="53">
        <v>2014</v>
      </c>
      <c r="D372" s="51" t="s">
        <v>1178</v>
      </c>
      <c r="E372" s="51" t="s">
        <v>1179</v>
      </c>
      <c r="F372" s="51" t="s">
        <v>230</v>
      </c>
      <c r="G372" s="51" t="s">
        <v>230</v>
      </c>
      <c r="H372" s="51" t="s">
        <v>231</v>
      </c>
      <c r="I372" s="51" t="s">
        <v>249</v>
      </c>
      <c r="J372" s="51" t="s">
        <v>254</v>
      </c>
      <c r="K372" s="51" t="s">
        <v>219</v>
      </c>
      <c r="L372" s="51" t="s">
        <v>220</v>
      </c>
      <c r="M372" s="51" t="s">
        <v>221</v>
      </c>
      <c r="N372" s="52">
        <v>41862</v>
      </c>
      <c r="O372" s="54">
        <v>4.0150000000000006</v>
      </c>
      <c r="P372" s="54">
        <v>6.5780000000000012</v>
      </c>
      <c r="Q372" s="55">
        <v>0.63835616438356169</v>
      </c>
      <c r="R372" s="55">
        <v>0.08</v>
      </c>
      <c r="S372" s="56">
        <f t="shared" si="5"/>
        <v>0.52624000000000015</v>
      </c>
      <c r="T372" s="57">
        <v>7.1042400000000017</v>
      </c>
      <c r="U372" s="51">
        <v>34</v>
      </c>
      <c r="V372" s="58">
        <v>241.54416000000006</v>
      </c>
      <c r="W372" s="55">
        <v>0.11</v>
      </c>
      <c r="X372" s="59">
        <v>26.569857600000006</v>
      </c>
      <c r="Y372" s="54">
        <v>1.54</v>
      </c>
      <c r="Z372" s="54">
        <v>216.51430240000005</v>
      </c>
    </row>
    <row r="373" spans="1:26" x14ac:dyDescent="0.3">
      <c r="A373" s="51" t="s">
        <v>1180</v>
      </c>
      <c r="B373" s="52">
        <v>41856</v>
      </c>
      <c r="C373" s="53">
        <v>2014</v>
      </c>
      <c r="D373" s="51" t="s">
        <v>1181</v>
      </c>
      <c r="E373" s="51" t="s">
        <v>1182</v>
      </c>
      <c r="F373" s="51" t="s">
        <v>230</v>
      </c>
      <c r="G373" s="51" t="s">
        <v>230</v>
      </c>
      <c r="H373" s="51" t="s">
        <v>265</v>
      </c>
      <c r="I373" s="51" t="s">
        <v>274</v>
      </c>
      <c r="J373" s="51" t="s">
        <v>233</v>
      </c>
      <c r="K373" s="51" t="s">
        <v>219</v>
      </c>
      <c r="L373" s="51" t="s">
        <v>226</v>
      </c>
      <c r="M373" s="51" t="s">
        <v>221</v>
      </c>
      <c r="N373" s="52">
        <v>41865</v>
      </c>
      <c r="O373" s="54">
        <v>3.6520000000000001</v>
      </c>
      <c r="P373" s="54">
        <v>5.6980000000000004</v>
      </c>
      <c r="Q373" s="55">
        <v>0.56024096385542177</v>
      </c>
      <c r="R373" s="55">
        <v>0.08</v>
      </c>
      <c r="S373" s="56">
        <f t="shared" si="5"/>
        <v>0.45584000000000002</v>
      </c>
      <c r="T373" s="57">
        <v>6.1538400000000006</v>
      </c>
      <c r="U373" s="51">
        <v>19</v>
      </c>
      <c r="V373" s="58">
        <v>116.92296000000002</v>
      </c>
      <c r="W373" s="55">
        <v>0.03</v>
      </c>
      <c r="X373" s="59">
        <v>3.5076888000000004</v>
      </c>
      <c r="Y373" s="54">
        <v>2.09</v>
      </c>
      <c r="Z373" s="54">
        <v>115.50527120000002</v>
      </c>
    </row>
    <row r="374" spans="1:26" x14ac:dyDescent="0.3">
      <c r="A374" s="51" t="s">
        <v>1183</v>
      </c>
      <c r="B374" s="52">
        <v>41860</v>
      </c>
      <c r="C374" s="53">
        <v>2014</v>
      </c>
      <c r="D374" s="51" t="s">
        <v>1184</v>
      </c>
      <c r="E374" s="51" t="s">
        <v>1185</v>
      </c>
      <c r="F374" s="51" t="s">
        <v>230</v>
      </c>
      <c r="G374" s="51" t="s">
        <v>230</v>
      </c>
      <c r="H374" s="51" t="s">
        <v>231</v>
      </c>
      <c r="I374" s="51" t="s">
        <v>312</v>
      </c>
      <c r="J374" s="51" t="s">
        <v>233</v>
      </c>
      <c r="K374" s="51" t="s">
        <v>219</v>
      </c>
      <c r="L374" s="51" t="s">
        <v>226</v>
      </c>
      <c r="M374" s="51" t="s">
        <v>221</v>
      </c>
      <c r="N374" s="52">
        <v>41868</v>
      </c>
      <c r="O374" s="54">
        <v>0.26400000000000001</v>
      </c>
      <c r="P374" s="54">
        <v>1.3860000000000001</v>
      </c>
      <c r="Q374" s="55">
        <v>4.25</v>
      </c>
      <c r="R374" s="55">
        <v>0.08</v>
      </c>
      <c r="S374" s="56">
        <f t="shared" si="5"/>
        <v>0.11088000000000001</v>
      </c>
      <c r="T374" s="57">
        <v>1.4968800000000002</v>
      </c>
      <c r="U374" s="51">
        <v>4</v>
      </c>
      <c r="V374" s="58">
        <v>5.9875200000000008</v>
      </c>
      <c r="W374" s="55">
        <v>6.9999999999999993E-2</v>
      </c>
      <c r="X374" s="59">
        <v>0.41912640000000001</v>
      </c>
      <c r="Y374" s="54">
        <v>0.75</v>
      </c>
      <c r="Z374" s="54">
        <v>6.3183936000000012</v>
      </c>
    </row>
    <row r="375" spans="1:26" x14ac:dyDescent="0.3">
      <c r="A375" s="51" t="s">
        <v>1186</v>
      </c>
      <c r="B375" s="52">
        <v>41860</v>
      </c>
      <c r="C375" s="53">
        <v>2014</v>
      </c>
      <c r="D375" s="51" t="s">
        <v>513</v>
      </c>
      <c r="E375" s="51" t="s">
        <v>514</v>
      </c>
      <c r="F375" s="51" t="s">
        <v>214</v>
      </c>
      <c r="G375" s="51" t="s">
        <v>215</v>
      </c>
      <c r="H375" s="51" t="s">
        <v>265</v>
      </c>
      <c r="I375" s="51" t="s">
        <v>225</v>
      </c>
      <c r="J375" s="51" t="s">
        <v>233</v>
      </c>
      <c r="K375" s="51" t="s">
        <v>219</v>
      </c>
      <c r="L375" s="51" t="s">
        <v>226</v>
      </c>
      <c r="M375" s="51" t="s">
        <v>221</v>
      </c>
      <c r="N375" s="52">
        <v>41870</v>
      </c>
      <c r="O375" s="54">
        <v>23.716000000000001</v>
      </c>
      <c r="P375" s="54">
        <v>40.204999999999998</v>
      </c>
      <c r="Q375" s="55">
        <v>0.695269016697588</v>
      </c>
      <c r="R375" s="55">
        <v>0.08</v>
      </c>
      <c r="S375" s="56">
        <f t="shared" si="5"/>
        <v>3.2164000000000001</v>
      </c>
      <c r="T375" s="57">
        <v>43.421399999999998</v>
      </c>
      <c r="U375" s="51">
        <v>26</v>
      </c>
      <c r="V375" s="58">
        <v>1128.9564</v>
      </c>
      <c r="W375" s="55">
        <v>0.08</v>
      </c>
      <c r="X375" s="59">
        <v>90.316512000000003</v>
      </c>
      <c r="Y375" s="54">
        <v>13.940000000000001</v>
      </c>
      <c r="Z375" s="54">
        <v>1052.579888</v>
      </c>
    </row>
    <row r="376" spans="1:26" x14ac:dyDescent="0.3">
      <c r="A376" s="51" t="s">
        <v>1187</v>
      </c>
      <c r="B376" s="52">
        <v>41860</v>
      </c>
      <c r="C376" s="53">
        <v>2014</v>
      </c>
      <c r="D376" s="51" t="s">
        <v>1188</v>
      </c>
      <c r="E376" s="51" t="s">
        <v>1189</v>
      </c>
      <c r="F376" s="51" t="s">
        <v>214</v>
      </c>
      <c r="G376" s="51" t="s">
        <v>215</v>
      </c>
      <c r="H376" s="51" t="s">
        <v>231</v>
      </c>
      <c r="I376" s="51" t="s">
        <v>225</v>
      </c>
      <c r="J376" s="51" t="s">
        <v>250</v>
      </c>
      <c r="K376" s="51" t="s">
        <v>219</v>
      </c>
      <c r="L376" s="51" t="s">
        <v>226</v>
      </c>
      <c r="M376" s="51" t="s">
        <v>221</v>
      </c>
      <c r="N376" s="52">
        <v>41869</v>
      </c>
      <c r="O376" s="54">
        <v>4.125</v>
      </c>
      <c r="P376" s="54">
        <v>7.7880000000000011</v>
      </c>
      <c r="Q376" s="55">
        <v>0.88800000000000023</v>
      </c>
      <c r="R376" s="55">
        <v>0.08</v>
      </c>
      <c r="S376" s="56">
        <f t="shared" si="5"/>
        <v>0.62304000000000015</v>
      </c>
      <c r="T376" s="57">
        <v>8.4110400000000016</v>
      </c>
      <c r="U376" s="51">
        <v>49</v>
      </c>
      <c r="V376" s="58">
        <v>412.14096000000006</v>
      </c>
      <c r="W376" s="55">
        <v>0.11</v>
      </c>
      <c r="X376" s="59">
        <v>45.335505600000005</v>
      </c>
      <c r="Y376" s="54">
        <v>2.4</v>
      </c>
      <c r="Z376" s="54">
        <v>369.20545440000001</v>
      </c>
    </row>
    <row r="377" spans="1:26" x14ac:dyDescent="0.3">
      <c r="A377" s="51" t="s">
        <v>1190</v>
      </c>
      <c r="B377" s="52">
        <v>41860</v>
      </c>
      <c r="C377" s="53">
        <v>2014</v>
      </c>
      <c r="D377" s="51" t="s">
        <v>1191</v>
      </c>
      <c r="E377" s="51" t="s">
        <v>1192</v>
      </c>
      <c r="F377" s="51" t="s">
        <v>214</v>
      </c>
      <c r="G377" s="51" t="s">
        <v>215</v>
      </c>
      <c r="H377" s="51" t="s">
        <v>244</v>
      </c>
      <c r="I377" s="51" t="s">
        <v>217</v>
      </c>
      <c r="J377" s="51" t="s">
        <v>218</v>
      </c>
      <c r="K377" s="51" t="s">
        <v>219</v>
      </c>
      <c r="L377" s="51" t="s">
        <v>226</v>
      </c>
      <c r="M377" s="51" t="s">
        <v>234</v>
      </c>
      <c r="N377" s="52">
        <v>41869</v>
      </c>
      <c r="O377" s="54">
        <v>3.19</v>
      </c>
      <c r="P377" s="54">
        <v>5.2359999999999998</v>
      </c>
      <c r="Q377" s="55">
        <v>0.64137931034482754</v>
      </c>
      <c r="R377" s="55">
        <v>0.08</v>
      </c>
      <c r="S377" s="56">
        <f t="shared" si="5"/>
        <v>0.41887999999999997</v>
      </c>
      <c r="T377" s="57">
        <v>5.6548800000000004</v>
      </c>
      <c r="U377" s="51">
        <v>13</v>
      </c>
      <c r="V377" s="58">
        <v>73.513440000000003</v>
      </c>
      <c r="W377" s="55">
        <v>0.09</v>
      </c>
      <c r="X377" s="59">
        <v>6.6162096000000004</v>
      </c>
      <c r="Y377" s="54">
        <v>0.93</v>
      </c>
      <c r="Z377" s="54">
        <v>67.827230400000005</v>
      </c>
    </row>
    <row r="378" spans="1:26" x14ac:dyDescent="0.3">
      <c r="A378" s="51" t="s">
        <v>1193</v>
      </c>
      <c r="B378" s="52">
        <v>41861</v>
      </c>
      <c r="C378" s="53">
        <v>2014</v>
      </c>
      <c r="D378" s="51" t="s">
        <v>398</v>
      </c>
      <c r="E378" s="51" t="s">
        <v>399</v>
      </c>
      <c r="F378" s="51" t="s">
        <v>230</v>
      </c>
      <c r="G378" s="51" t="s">
        <v>230</v>
      </c>
      <c r="H378" s="51" t="s">
        <v>216</v>
      </c>
      <c r="I378" s="51" t="s">
        <v>274</v>
      </c>
      <c r="J378" s="51" t="s">
        <v>254</v>
      </c>
      <c r="K378" s="51" t="s">
        <v>238</v>
      </c>
      <c r="L378" s="51" t="s">
        <v>220</v>
      </c>
      <c r="M378" s="51" t="s">
        <v>221</v>
      </c>
      <c r="N378" s="52">
        <v>41875</v>
      </c>
      <c r="O378" s="54">
        <v>7.0289999999999999</v>
      </c>
      <c r="P378" s="54">
        <v>21.978000000000002</v>
      </c>
      <c r="Q378" s="55">
        <v>2.126760563380282</v>
      </c>
      <c r="R378" s="55">
        <v>0.08</v>
      </c>
      <c r="S378" s="56">
        <f t="shared" si="5"/>
        <v>1.7582400000000002</v>
      </c>
      <c r="T378" s="57">
        <v>23.736240000000002</v>
      </c>
      <c r="U378" s="51">
        <v>7</v>
      </c>
      <c r="V378" s="58">
        <v>166.15368000000001</v>
      </c>
      <c r="W378" s="55">
        <v>9.9999999999999992E-2</v>
      </c>
      <c r="X378" s="59">
        <v>16.615368</v>
      </c>
      <c r="Y378" s="54">
        <v>4.05</v>
      </c>
      <c r="Z378" s="54">
        <v>153.58831200000003</v>
      </c>
    </row>
    <row r="379" spans="1:26" x14ac:dyDescent="0.3">
      <c r="A379" s="51" t="s">
        <v>1194</v>
      </c>
      <c r="B379" s="52">
        <v>41871</v>
      </c>
      <c r="C379" s="53">
        <v>2014</v>
      </c>
      <c r="D379" s="51" t="s">
        <v>1195</v>
      </c>
      <c r="E379" s="51" t="s">
        <v>1196</v>
      </c>
      <c r="F379" s="51" t="s">
        <v>230</v>
      </c>
      <c r="G379" s="51" t="s">
        <v>230</v>
      </c>
      <c r="H379" s="51" t="s">
        <v>216</v>
      </c>
      <c r="I379" s="51" t="s">
        <v>258</v>
      </c>
      <c r="J379" s="51" t="s">
        <v>266</v>
      </c>
      <c r="K379" s="51" t="s">
        <v>219</v>
      </c>
      <c r="L379" s="51" t="s">
        <v>220</v>
      </c>
      <c r="M379" s="51" t="s">
        <v>221</v>
      </c>
      <c r="N379" s="52">
        <v>41879</v>
      </c>
      <c r="O379" s="54">
        <v>4.4330000000000007</v>
      </c>
      <c r="P379" s="54">
        <v>10.318000000000001</v>
      </c>
      <c r="Q379" s="55">
        <v>1.3275434243176178</v>
      </c>
      <c r="R379" s="55">
        <v>0.08</v>
      </c>
      <c r="S379" s="56">
        <f t="shared" si="5"/>
        <v>0.82544000000000017</v>
      </c>
      <c r="T379" s="57">
        <v>11.143440000000002</v>
      </c>
      <c r="U379" s="51">
        <v>19</v>
      </c>
      <c r="V379" s="58">
        <v>211.72536000000002</v>
      </c>
      <c r="W379" s="55">
        <v>9.9999999999999992E-2</v>
      </c>
      <c r="X379" s="59">
        <v>21.172536000000001</v>
      </c>
      <c r="Y379" s="54">
        <v>7.33</v>
      </c>
      <c r="Z379" s="54">
        <v>197.88282400000003</v>
      </c>
    </row>
    <row r="380" spans="1:26" x14ac:dyDescent="0.3">
      <c r="A380" s="51" t="s">
        <v>1197</v>
      </c>
      <c r="B380" s="52">
        <v>41874</v>
      </c>
      <c r="C380" s="53">
        <v>2014</v>
      </c>
      <c r="D380" s="51" t="s">
        <v>1082</v>
      </c>
      <c r="E380" s="51" t="s">
        <v>1083</v>
      </c>
      <c r="F380" s="51" t="s">
        <v>214</v>
      </c>
      <c r="G380" s="51" t="s">
        <v>215</v>
      </c>
      <c r="H380" s="51" t="s">
        <v>231</v>
      </c>
      <c r="I380" s="51" t="s">
        <v>225</v>
      </c>
      <c r="J380" s="51" t="s">
        <v>218</v>
      </c>
      <c r="K380" s="51" t="s">
        <v>305</v>
      </c>
      <c r="L380" s="51" t="s">
        <v>292</v>
      </c>
      <c r="M380" s="51" t="s">
        <v>221</v>
      </c>
      <c r="N380" s="52">
        <v>41883</v>
      </c>
      <c r="O380" s="54">
        <v>6.0500000000000007</v>
      </c>
      <c r="P380" s="54">
        <v>13.442000000000002</v>
      </c>
      <c r="Q380" s="55">
        <v>1.2218181818181819</v>
      </c>
      <c r="R380" s="55">
        <v>0.08</v>
      </c>
      <c r="S380" s="56">
        <f t="shared" si="5"/>
        <v>1.0753600000000001</v>
      </c>
      <c r="T380" s="57">
        <v>14.517360000000004</v>
      </c>
      <c r="U380" s="51">
        <v>39</v>
      </c>
      <c r="V380" s="58">
        <v>566.17704000000015</v>
      </c>
      <c r="W380" s="55">
        <v>9.9999999999999992E-2</v>
      </c>
      <c r="X380" s="59">
        <v>56.61770400000001</v>
      </c>
      <c r="Y380" s="54">
        <v>2.9</v>
      </c>
      <c r="Z380" s="54">
        <v>512.45933600000012</v>
      </c>
    </row>
    <row r="381" spans="1:26" x14ac:dyDescent="0.3">
      <c r="A381" s="51" t="s">
        <v>1198</v>
      </c>
      <c r="B381" s="52">
        <v>41874</v>
      </c>
      <c r="C381" s="53">
        <v>2014</v>
      </c>
      <c r="D381" s="51" t="s">
        <v>1199</v>
      </c>
      <c r="E381" s="51" t="s">
        <v>1200</v>
      </c>
      <c r="F381" s="51" t="s">
        <v>230</v>
      </c>
      <c r="G381" s="51" t="s">
        <v>230</v>
      </c>
      <c r="H381" s="51" t="s">
        <v>216</v>
      </c>
      <c r="I381" s="51" t="s">
        <v>274</v>
      </c>
      <c r="J381" s="51" t="s">
        <v>218</v>
      </c>
      <c r="K381" s="51" t="s">
        <v>219</v>
      </c>
      <c r="L381" s="51" t="s">
        <v>226</v>
      </c>
      <c r="M381" s="51" t="s">
        <v>221</v>
      </c>
      <c r="N381" s="52">
        <v>41883</v>
      </c>
      <c r="O381" s="54">
        <v>12.221</v>
      </c>
      <c r="P381" s="54">
        <v>21.824000000000002</v>
      </c>
      <c r="Q381" s="55">
        <v>0.78577857785778593</v>
      </c>
      <c r="R381" s="55">
        <v>0.08</v>
      </c>
      <c r="S381" s="56">
        <f t="shared" si="5"/>
        <v>1.7459200000000001</v>
      </c>
      <c r="T381" s="57">
        <v>23.569920000000003</v>
      </c>
      <c r="U381" s="51">
        <v>30</v>
      </c>
      <c r="V381" s="58">
        <v>707.09760000000006</v>
      </c>
      <c r="W381" s="55">
        <v>6.9999999999999993E-2</v>
      </c>
      <c r="X381" s="59">
        <v>49.496831999999998</v>
      </c>
      <c r="Y381" s="54">
        <v>4.1499999999999995</v>
      </c>
      <c r="Z381" s="54">
        <v>661.75076799999999</v>
      </c>
    </row>
    <row r="382" spans="1:26" x14ac:dyDescent="0.3">
      <c r="A382" s="51" t="s">
        <v>1201</v>
      </c>
      <c r="B382" s="52">
        <v>41875</v>
      </c>
      <c r="C382" s="53">
        <v>2014</v>
      </c>
      <c r="D382" s="51" t="s">
        <v>604</v>
      </c>
      <c r="E382" s="51" t="s">
        <v>605</v>
      </c>
      <c r="F382" s="51" t="s">
        <v>230</v>
      </c>
      <c r="G382" s="51" t="s">
        <v>230</v>
      </c>
      <c r="H382" s="51" t="s">
        <v>231</v>
      </c>
      <c r="I382" s="51" t="s">
        <v>274</v>
      </c>
      <c r="J382" s="51" t="s">
        <v>250</v>
      </c>
      <c r="K382" s="51" t="s">
        <v>238</v>
      </c>
      <c r="L382" s="51" t="s">
        <v>220</v>
      </c>
      <c r="M382" s="51" t="s">
        <v>221</v>
      </c>
      <c r="N382" s="52">
        <v>41882</v>
      </c>
      <c r="O382" s="54">
        <v>11.077000000000002</v>
      </c>
      <c r="P382" s="54">
        <v>17.578000000000003</v>
      </c>
      <c r="Q382" s="55">
        <v>0.58689175769612711</v>
      </c>
      <c r="R382" s="55">
        <v>0.08</v>
      </c>
      <c r="S382" s="56">
        <f t="shared" si="5"/>
        <v>1.4062400000000002</v>
      </c>
      <c r="T382" s="57">
        <v>18.984240000000003</v>
      </c>
      <c r="U382" s="51">
        <v>48</v>
      </c>
      <c r="V382" s="58">
        <v>911.24352000000022</v>
      </c>
      <c r="W382" s="55">
        <v>0.03</v>
      </c>
      <c r="X382" s="59">
        <v>27.337305600000004</v>
      </c>
      <c r="Y382" s="54">
        <v>4.05</v>
      </c>
      <c r="Z382" s="54">
        <v>887.95621440000014</v>
      </c>
    </row>
    <row r="383" spans="1:26" x14ac:dyDescent="0.3">
      <c r="A383" s="51" t="s">
        <v>1202</v>
      </c>
      <c r="B383" s="52">
        <v>41876</v>
      </c>
      <c r="C383" s="53">
        <v>2014</v>
      </c>
      <c r="D383" s="51" t="s">
        <v>1203</v>
      </c>
      <c r="E383" s="51" t="s">
        <v>1204</v>
      </c>
      <c r="F383" s="51" t="s">
        <v>214</v>
      </c>
      <c r="G383" s="51" t="s">
        <v>215</v>
      </c>
      <c r="H383" s="51" t="s">
        <v>216</v>
      </c>
      <c r="I383" s="51" t="s">
        <v>225</v>
      </c>
      <c r="J383" s="51" t="s">
        <v>266</v>
      </c>
      <c r="K383" s="51" t="s">
        <v>219</v>
      </c>
      <c r="L383" s="51" t="s">
        <v>226</v>
      </c>
      <c r="M383" s="51" t="s">
        <v>234</v>
      </c>
      <c r="N383" s="52">
        <v>41884</v>
      </c>
      <c r="O383" s="54">
        <v>1.7600000000000002</v>
      </c>
      <c r="P383" s="54">
        <v>2.8820000000000006</v>
      </c>
      <c r="Q383" s="55">
        <v>0.63750000000000007</v>
      </c>
      <c r="R383" s="55">
        <v>0.08</v>
      </c>
      <c r="S383" s="56">
        <f t="shared" si="5"/>
        <v>0.23056000000000004</v>
      </c>
      <c r="T383" s="57">
        <v>3.1125600000000007</v>
      </c>
      <c r="U383" s="51">
        <v>47</v>
      </c>
      <c r="V383" s="58">
        <v>146.29032000000004</v>
      </c>
      <c r="W383" s="55">
        <v>0.02</v>
      </c>
      <c r="X383" s="59">
        <v>2.9258064000000008</v>
      </c>
      <c r="Y383" s="54">
        <v>0.85000000000000009</v>
      </c>
      <c r="Z383" s="54">
        <v>144.21451360000003</v>
      </c>
    </row>
    <row r="384" spans="1:26" x14ac:dyDescent="0.3">
      <c r="A384" s="51" t="s">
        <v>1205</v>
      </c>
      <c r="B384" s="52">
        <v>41877</v>
      </c>
      <c r="C384" s="53">
        <v>2014</v>
      </c>
      <c r="D384" s="51" t="s">
        <v>1206</v>
      </c>
      <c r="E384" s="51" t="s">
        <v>1207</v>
      </c>
      <c r="F384" s="51" t="s">
        <v>214</v>
      </c>
      <c r="G384" s="51" t="s">
        <v>215</v>
      </c>
      <c r="H384" s="51" t="s">
        <v>231</v>
      </c>
      <c r="I384" s="51" t="s">
        <v>217</v>
      </c>
      <c r="J384" s="51" t="s">
        <v>218</v>
      </c>
      <c r="K384" s="51" t="s">
        <v>238</v>
      </c>
      <c r="L384" s="51" t="s">
        <v>239</v>
      </c>
      <c r="M384" s="51" t="s">
        <v>240</v>
      </c>
      <c r="N384" s="52">
        <v>41884</v>
      </c>
      <c r="O384" s="54">
        <v>306.88900000000001</v>
      </c>
      <c r="P384" s="54">
        <v>494.98900000000003</v>
      </c>
      <c r="Q384" s="55">
        <v>0.61292519445141413</v>
      </c>
      <c r="R384" s="55">
        <v>0.08</v>
      </c>
      <c r="S384" s="56">
        <f t="shared" si="5"/>
        <v>39.599120000000006</v>
      </c>
      <c r="T384" s="57">
        <v>534.58812000000012</v>
      </c>
      <c r="U384" s="51">
        <v>17</v>
      </c>
      <c r="V384" s="58">
        <v>9087.9980400000022</v>
      </c>
      <c r="W384" s="55">
        <v>0.05</v>
      </c>
      <c r="X384" s="59">
        <v>454.39990200000011</v>
      </c>
      <c r="Y384" s="54">
        <v>49.05</v>
      </c>
      <c r="Z384" s="54">
        <v>8682.6481380000005</v>
      </c>
    </row>
    <row r="385" spans="1:26" x14ac:dyDescent="0.3">
      <c r="A385" s="51" t="s">
        <v>1208</v>
      </c>
      <c r="B385" s="52">
        <v>41877</v>
      </c>
      <c r="C385" s="53">
        <v>2014</v>
      </c>
      <c r="D385" s="51" t="s">
        <v>1206</v>
      </c>
      <c r="E385" s="51" t="s">
        <v>1207</v>
      </c>
      <c r="F385" s="51" t="s">
        <v>214</v>
      </c>
      <c r="G385" s="51" t="s">
        <v>215</v>
      </c>
      <c r="H385" s="51" t="s">
        <v>231</v>
      </c>
      <c r="I385" s="51" t="s">
        <v>217</v>
      </c>
      <c r="J385" s="51" t="s">
        <v>218</v>
      </c>
      <c r="K385" s="51" t="s">
        <v>219</v>
      </c>
      <c r="L385" s="51" t="s">
        <v>226</v>
      </c>
      <c r="M385" s="51" t="s">
        <v>221</v>
      </c>
      <c r="N385" s="52">
        <v>41885</v>
      </c>
      <c r="O385" s="54">
        <v>2.7720000000000002</v>
      </c>
      <c r="P385" s="54">
        <v>4.4000000000000004</v>
      </c>
      <c r="Q385" s="55">
        <v>0.58730158730158732</v>
      </c>
      <c r="R385" s="55">
        <v>0.08</v>
      </c>
      <c r="S385" s="56">
        <f t="shared" si="5"/>
        <v>0.35200000000000004</v>
      </c>
      <c r="T385" s="57">
        <v>4.7520000000000007</v>
      </c>
      <c r="U385" s="51">
        <v>16</v>
      </c>
      <c r="V385" s="58">
        <v>76.032000000000011</v>
      </c>
      <c r="W385" s="55">
        <v>6.9999999999999993E-2</v>
      </c>
      <c r="X385" s="59">
        <v>5.3222399999999999</v>
      </c>
      <c r="Y385" s="54">
        <v>1.35</v>
      </c>
      <c r="Z385" s="54">
        <v>72.059760000000011</v>
      </c>
    </row>
    <row r="386" spans="1:26" x14ac:dyDescent="0.3">
      <c r="A386" s="51" t="s">
        <v>1209</v>
      </c>
      <c r="B386" s="52">
        <v>41877</v>
      </c>
      <c r="C386" s="53">
        <v>2014</v>
      </c>
      <c r="D386" s="51" t="s">
        <v>465</v>
      </c>
      <c r="E386" s="51" t="s">
        <v>466</v>
      </c>
      <c r="F386" s="51" t="s">
        <v>230</v>
      </c>
      <c r="G386" s="51" t="s">
        <v>230</v>
      </c>
      <c r="H386" s="51" t="s">
        <v>244</v>
      </c>
      <c r="I386" s="51" t="s">
        <v>331</v>
      </c>
      <c r="J386" s="51" t="s">
        <v>254</v>
      </c>
      <c r="K386" s="51" t="s">
        <v>238</v>
      </c>
      <c r="L386" s="51" t="s">
        <v>220</v>
      </c>
      <c r="M386" s="51" t="s">
        <v>221</v>
      </c>
      <c r="N386" s="52">
        <v>41888</v>
      </c>
      <c r="O386" s="54">
        <v>7.1610000000000005</v>
      </c>
      <c r="P386" s="54">
        <v>34.078000000000003</v>
      </c>
      <c r="Q386" s="55">
        <v>3.7588325652841781</v>
      </c>
      <c r="R386" s="55">
        <v>0.08</v>
      </c>
      <c r="S386" s="56">
        <f t="shared" ref="S386:S449" si="6">R386*P386</f>
        <v>2.7262400000000002</v>
      </c>
      <c r="T386" s="57">
        <v>36.804240000000007</v>
      </c>
      <c r="U386" s="51">
        <v>39</v>
      </c>
      <c r="V386" s="58">
        <v>1435.3653600000002</v>
      </c>
      <c r="W386" s="55">
        <v>0.04</v>
      </c>
      <c r="X386" s="59">
        <v>57.414614400000012</v>
      </c>
      <c r="Y386" s="54">
        <v>6.55</v>
      </c>
      <c r="Z386" s="54">
        <v>1384.5007456000001</v>
      </c>
    </row>
    <row r="387" spans="1:26" x14ac:dyDescent="0.3">
      <c r="A387" s="51" t="s">
        <v>1210</v>
      </c>
      <c r="B387" s="52">
        <v>41882</v>
      </c>
      <c r="C387" s="53">
        <v>2014</v>
      </c>
      <c r="D387" s="51" t="s">
        <v>1026</v>
      </c>
      <c r="E387" s="51" t="s">
        <v>1027</v>
      </c>
      <c r="F387" s="51" t="s">
        <v>230</v>
      </c>
      <c r="G387" s="51" t="s">
        <v>230</v>
      </c>
      <c r="H387" s="51" t="s">
        <v>216</v>
      </c>
      <c r="I387" s="51" t="s">
        <v>274</v>
      </c>
      <c r="J387" s="51" t="s">
        <v>254</v>
      </c>
      <c r="K387" s="51" t="s">
        <v>238</v>
      </c>
      <c r="L387" s="51" t="s">
        <v>220</v>
      </c>
      <c r="M387" s="51" t="s">
        <v>221</v>
      </c>
      <c r="N387" s="52">
        <v>41891</v>
      </c>
      <c r="O387" s="54">
        <v>11.077000000000002</v>
      </c>
      <c r="P387" s="54">
        <v>17.578000000000003</v>
      </c>
      <c r="Q387" s="55">
        <v>0.58689175769612711</v>
      </c>
      <c r="R387" s="55">
        <v>0.08</v>
      </c>
      <c r="S387" s="56">
        <f t="shared" si="6"/>
        <v>1.4062400000000002</v>
      </c>
      <c r="T387" s="57">
        <v>18.984240000000003</v>
      </c>
      <c r="U387" s="51">
        <v>31</v>
      </c>
      <c r="V387" s="58">
        <v>588.51144000000011</v>
      </c>
      <c r="W387" s="55">
        <v>0.05</v>
      </c>
      <c r="X387" s="59">
        <v>29.425572000000006</v>
      </c>
      <c r="Y387" s="54">
        <v>4.05</v>
      </c>
      <c r="Z387" s="54">
        <v>563.13586800000007</v>
      </c>
    </row>
    <row r="388" spans="1:26" x14ac:dyDescent="0.3">
      <c r="A388" s="51" t="s">
        <v>1211</v>
      </c>
      <c r="B388" s="52">
        <v>41883</v>
      </c>
      <c r="C388" s="53">
        <v>2014</v>
      </c>
      <c r="D388" s="51" t="s">
        <v>1212</v>
      </c>
      <c r="E388" s="51" t="s">
        <v>1213</v>
      </c>
      <c r="F388" s="51" t="s">
        <v>230</v>
      </c>
      <c r="G388" s="51" t="s">
        <v>230</v>
      </c>
      <c r="H388" s="51" t="s">
        <v>265</v>
      </c>
      <c r="I388" s="51" t="s">
        <v>312</v>
      </c>
      <c r="J388" s="51" t="s">
        <v>250</v>
      </c>
      <c r="K388" s="51" t="s">
        <v>219</v>
      </c>
      <c r="L388" s="51" t="s">
        <v>226</v>
      </c>
      <c r="M388" s="51" t="s">
        <v>221</v>
      </c>
      <c r="N388" s="52">
        <v>41892</v>
      </c>
      <c r="O388" s="54">
        <v>2.1120000000000001</v>
      </c>
      <c r="P388" s="54">
        <v>3.5859999999999999</v>
      </c>
      <c r="Q388" s="55">
        <v>0.69791666666666652</v>
      </c>
      <c r="R388" s="55">
        <v>0.08</v>
      </c>
      <c r="S388" s="56">
        <f t="shared" si="6"/>
        <v>0.28687999999999997</v>
      </c>
      <c r="T388" s="57">
        <v>3.8728799999999999</v>
      </c>
      <c r="U388" s="51">
        <v>33</v>
      </c>
      <c r="V388" s="58">
        <v>127.80503999999999</v>
      </c>
      <c r="W388" s="55">
        <v>0.01</v>
      </c>
      <c r="X388" s="59">
        <v>1.2780503999999999</v>
      </c>
      <c r="Y388" s="54">
        <v>1.9100000000000001</v>
      </c>
      <c r="Z388" s="54">
        <v>128.4369896</v>
      </c>
    </row>
    <row r="389" spans="1:26" x14ac:dyDescent="0.3">
      <c r="A389" s="51" t="s">
        <v>1214</v>
      </c>
      <c r="B389" s="52">
        <v>41883</v>
      </c>
      <c r="C389" s="53">
        <v>2014</v>
      </c>
      <c r="D389" s="51" t="s">
        <v>1215</v>
      </c>
      <c r="E389" s="51" t="s">
        <v>1216</v>
      </c>
      <c r="F389" s="51" t="s">
        <v>230</v>
      </c>
      <c r="G389" s="51" t="s">
        <v>230</v>
      </c>
      <c r="H389" s="51" t="s">
        <v>231</v>
      </c>
      <c r="I389" s="51" t="s">
        <v>270</v>
      </c>
      <c r="J389" s="51" t="s">
        <v>254</v>
      </c>
      <c r="K389" s="51" t="s">
        <v>219</v>
      </c>
      <c r="L389" s="51" t="s">
        <v>226</v>
      </c>
      <c r="M389" s="51" t="s">
        <v>221</v>
      </c>
      <c r="N389" s="52">
        <v>41897</v>
      </c>
      <c r="O389" s="54">
        <v>3.278</v>
      </c>
      <c r="P389" s="54">
        <v>6.4240000000000004</v>
      </c>
      <c r="Q389" s="55">
        <v>0.95973154362416113</v>
      </c>
      <c r="R389" s="55">
        <v>0.08</v>
      </c>
      <c r="S389" s="56">
        <f t="shared" si="6"/>
        <v>0.51392000000000004</v>
      </c>
      <c r="T389" s="57">
        <v>6.937920000000001</v>
      </c>
      <c r="U389" s="51">
        <v>24</v>
      </c>
      <c r="V389" s="58">
        <v>166.51008000000002</v>
      </c>
      <c r="W389" s="55">
        <v>0.11</v>
      </c>
      <c r="X389" s="59">
        <v>18.316108800000002</v>
      </c>
      <c r="Y389" s="54">
        <v>0.88</v>
      </c>
      <c r="Z389" s="54">
        <v>149.07397120000002</v>
      </c>
    </row>
    <row r="390" spans="1:26" x14ac:dyDescent="0.3">
      <c r="A390" s="51" t="s">
        <v>1217</v>
      </c>
      <c r="B390" s="52">
        <v>41884</v>
      </c>
      <c r="C390" s="53">
        <v>2014</v>
      </c>
      <c r="D390" s="51" t="s">
        <v>590</v>
      </c>
      <c r="E390" s="51" t="s">
        <v>591</v>
      </c>
      <c r="F390" s="51" t="s">
        <v>230</v>
      </c>
      <c r="G390" s="51" t="s">
        <v>230</v>
      </c>
      <c r="H390" s="51" t="s">
        <v>231</v>
      </c>
      <c r="I390" s="51" t="s">
        <v>270</v>
      </c>
      <c r="J390" s="51" t="s">
        <v>266</v>
      </c>
      <c r="K390" s="51" t="s">
        <v>219</v>
      </c>
      <c r="L390" s="51" t="s">
        <v>292</v>
      </c>
      <c r="M390" s="51" t="s">
        <v>221</v>
      </c>
      <c r="N390" s="52">
        <v>41892</v>
      </c>
      <c r="O390" s="54">
        <v>2.75</v>
      </c>
      <c r="P390" s="54">
        <v>6.2480000000000002</v>
      </c>
      <c r="Q390" s="55">
        <v>1.272</v>
      </c>
      <c r="R390" s="55">
        <v>0.08</v>
      </c>
      <c r="S390" s="56">
        <f t="shared" si="6"/>
        <v>0.49984000000000001</v>
      </c>
      <c r="T390" s="57">
        <v>6.7478400000000009</v>
      </c>
      <c r="U390" s="51">
        <v>25</v>
      </c>
      <c r="V390" s="58">
        <v>168.69600000000003</v>
      </c>
      <c r="W390" s="55">
        <v>0.02</v>
      </c>
      <c r="X390" s="59">
        <v>3.3739200000000005</v>
      </c>
      <c r="Y390" s="54">
        <v>3.65</v>
      </c>
      <c r="Z390" s="54">
        <v>168.97208000000003</v>
      </c>
    </row>
    <row r="391" spans="1:26" x14ac:dyDescent="0.3">
      <c r="A391" s="51" t="s">
        <v>1218</v>
      </c>
      <c r="B391" s="52">
        <v>41887</v>
      </c>
      <c r="C391" s="53">
        <v>2014</v>
      </c>
      <c r="D391" s="51" t="s">
        <v>425</v>
      </c>
      <c r="E391" s="51" t="s">
        <v>426</v>
      </c>
      <c r="F391" s="51" t="s">
        <v>230</v>
      </c>
      <c r="G391" s="51" t="s">
        <v>230</v>
      </c>
      <c r="H391" s="51" t="s">
        <v>216</v>
      </c>
      <c r="I391" s="51" t="s">
        <v>331</v>
      </c>
      <c r="J391" s="51" t="s">
        <v>266</v>
      </c>
      <c r="K391" s="51" t="s">
        <v>219</v>
      </c>
      <c r="L391" s="51" t="s">
        <v>220</v>
      </c>
      <c r="M391" s="51" t="s">
        <v>221</v>
      </c>
      <c r="N391" s="52">
        <v>41894</v>
      </c>
      <c r="O391" s="54">
        <v>1.298</v>
      </c>
      <c r="P391" s="54">
        <v>2.0680000000000001</v>
      </c>
      <c r="Q391" s="55">
        <v>0.59322033898305082</v>
      </c>
      <c r="R391" s="55">
        <v>0.08</v>
      </c>
      <c r="S391" s="56">
        <f t="shared" si="6"/>
        <v>0.16544</v>
      </c>
      <c r="T391" s="57">
        <v>2.2334400000000003</v>
      </c>
      <c r="U391" s="51">
        <v>49</v>
      </c>
      <c r="V391" s="58">
        <v>109.43856000000001</v>
      </c>
      <c r="W391" s="55">
        <v>6.9999999999999993E-2</v>
      </c>
      <c r="X391" s="59">
        <v>7.6606991999999998</v>
      </c>
      <c r="Y391" s="54">
        <v>1.54</v>
      </c>
      <c r="Z391" s="54">
        <v>103.31786080000002</v>
      </c>
    </row>
    <row r="392" spans="1:26" x14ac:dyDescent="0.3">
      <c r="A392" s="51" t="s">
        <v>1219</v>
      </c>
      <c r="B392" s="52">
        <v>41887</v>
      </c>
      <c r="C392" s="53">
        <v>2014</v>
      </c>
      <c r="D392" s="51" t="s">
        <v>425</v>
      </c>
      <c r="E392" s="51" t="s">
        <v>426</v>
      </c>
      <c r="F392" s="51" t="s">
        <v>230</v>
      </c>
      <c r="G392" s="51" t="s">
        <v>230</v>
      </c>
      <c r="H392" s="51" t="s">
        <v>216</v>
      </c>
      <c r="I392" s="51" t="s">
        <v>331</v>
      </c>
      <c r="J392" s="51" t="s">
        <v>266</v>
      </c>
      <c r="K392" s="51" t="s">
        <v>219</v>
      </c>
      <c r="L392" s="51" t="s">
        <v>226</v>
      </c>
      <c r="M392" s="51" t="s">
        <v>221</v>
      </c>
      <c r="N392" s="52">
        <v>41896</v>
      </c>
      <c r="O392" s="54">
        <v>1.4410000000000003</v>
      </c>
      <c r="P392" s="54">
        <v>3.1240000000000001</v>
      </c>
      <c r="Q392" s="55">
        <v>1.1679389312977095</v>
      </c>
      <c r="R392" s="55">
        <v>0.08</v>
      </c>
      <c r="S392" s="56">
        <f t="shared" si="6"/>
        <v>0.24992</v>
      </c>
      <c r="T392" s="57">
        <v>3.3739200000000005</v>
      </c>
      <c r="U392" s="51">
        <v>41</v>
      </c>
      <c r="V392" s="58">
        <v>138.33072000000001</v>
      </c>
      <c r="W392" s="55">
        <v>0.09</v>
      </c>
      <c r="X392" s="59">
        <v>12.449764800000001</v>
      </c>
      <c r="Y392" s="54">
        <v>0.98000000000000009</v>
      </c>
      <c r="Z392" s="54">
        <v>126.86095520000002</v>
      </c>
    </row>
    <row r="393" spans="1:26" x14ac:dyDescent="0.3">
      <c r="A393" s="51" t="s">
        <v>1220</v>
      </c>
      <c r="B393" s="52">
        <v>41890</v>
      </c>
      <c r="C393" s="53">
        <v>2014</v>
      </c>
      <c r="D393" s="51" t="s">
        <v>745</v>
      </c>
      <c r="E393" s="51" t="s">
        <v>746</v>
      </c>
      <c r="F393" s="51" t="s">
        <v>230</v>
      </c>
      <c r="G393" s="51" t="s">
        <v>230</v>
      </c>
      <c r="H393" s="51" t="s">
        <v>231</v>
      </c>
      <c r="I393" s="51" t="s">
        <v>270</v>
      </c>
      <c r="J393" s="51" t="s">
        <v>266</v>
      </c>
      <c r="K393" s="51" t="s">
        <v>305</v>
      </c>
      <c r="L393" s="51" t="s">
        <v>292</v>
      </c>
      <c r="M393" s="51" t="s">
        <v>221</v>
      </c>
      <c r="N393" s="52">
        <v>41899</v>
      </c>
      <c r="O393" s="54">
        <v>12.518000000000002</v>
      </c>
      <c r="P393" s="54">
        <v>20.515000000000001</v>
      </c>
      <c r="Q393" s="55">
        <v>0.63884007029876955</v>
      </c>
      <c r="R393" s="55">
        <v>0.08</v>
      </c>
      <c r="S393" s="56">
        <f t="shared" si="6"/>
        <v>1.6412</v>
      </c>
      <c r="T393" s="57">
        <v>22.156200000000002</v>
      </c>
      <c r="U393" s="51">
        <v>9</v>
      </c>
      <c r="V393" s="58">
        <v>199.40580000000003</v>
      </c>
      <c r="W393" s="55">
        <v>0.02</v>
      </c>
      <c r="X393" s="59">
        <v>3.9881160000000007</v>
      </c>
      <c r="Y393" s="54">
        <v>3.82</v>
      </c>
      <c r="Z393" s="54">
        <v>199.23768400000003</v>
      </c>
    </row>
    <row r="394" spans="1:26" x14ac:dyDescent="0.3">
      <c r="A394" s="51" t="s">
        <v>1221</v>
      </c>
      <c r="B394" s="52">
        <v>41891</v>
      </c>
      <c r="C394" s="53">
        <v>2014</v>
      </c>
      <c r="D394" s="51" t="s">
        <v>1153</v>
      </c>
      <c r="E394" s="51" t="s">
        <v>1154</v>
      </c>
      <c r="F394" s="51" t="s">
        <v>214</v>
      </c>
      <c r="G394" s="51" t="s">
        <v>215</v>
      </c>
      <c r="H394" s="51" t="s">
        <v>216</v>
      </c>
      <c r="I394" s="51" t="s">
        <v>217</v>
      </c>
      <c r="J394" s="51" t="s">
        <v>233</v>
      </c>
      <c r="K394" s="51" t="s">
        <v>219</v>
      </c>
      <c r="L394" s="51" t="s">
        <v>226</v>
      </c>
      <c r="M394" s="51" t="s">
        <v>221</v>
      </c>
      <c r="N394" s="52">
        <v>41900</v>
      </c>
      <c r="O394" s="54">
        <v>1.0230000000000001</v>
      </c>
      <c r="P394" s="54">
        <v>1.6280000000000001</v>
      </c>
      <c r="Q394" s="55">
        <v>0.59139784946236551</v>
      </c>
      <c r="R394" s="55">
        <v>0.08</v>
      </c>
      <c r="S394" s="56">
        <f t="shared" si="6"/>
        <v>0.13024000000000002</v>
      </c>
      <c r="T394" s="57">
        <v>1.7582400000000002</v>
      </c>
      <c r="U394" s="51">
        <v>17</v>
      </c>
      <c r="V394" s="58">
        <v>29.890080000000005</v>
      </c>
      <c r="W394" s="55">
        <v>0.04</v>
      </c>
      <c r="X394" s="59">
        <v>1.1956032000000003</v>
      </c>
      <c r="Y394" s="54">
        <v>0.75</v>
      </c>
      <c r="Z394" s="54">
        <v>29.444476800000004</v>
      </c>
    </row>
    <row r="395" spans="1:26" x14ac:dyDescent="0.3">
      <c r="A395" s="51" t="s">
        <v>1222</v>
      </c>
      <c r="B395" s="52">
        <v>41892</v>
      </c>
      <c r="C395" s="53">
        <v>2014</v>
      </c>
      <c r="D395" s="51" t="s">
        <v>1223</v>
      </c>
      <c r="E395" s="51" t="s">
        <v>1224</v>
      </c>
      <c r="F395" s="51" t="s">
        <v>230</v>
      </c>
      <c r="G395" s="51" t="s">
        <v>230</v>
      </c>
      <c r="H395" s="51" t="s">
        <v>231</v>
      </c>
      <c r="I395" s="51" t="s">
        <v>258</v>
      </c>
      <c r="J395" s="51" t="s">
        <v>233</v>
      </c>
      <c r="K395" s="51" t="s">
        <v>219</v>
      </c>
      <c r="L395" s="51" t="s">
        <v>226</v>
      </c>
      <c r="M395" s="51" t="s">
        <v>221</v>
      </c>
      <c r="N395" s="52">
        <v>41900</v>
      </c>
      <c r="O395" s="54">
        <v>1.1990000000000003</v>
      </c>
      <c r="P395" s="54">
        <v>2.0020000000000002</v>
      </c>
      <c r="Q395" s="55">
        <v>0.66972477064220159</v>
      </c>
      <c r="R395" s="55">
        <v>0.08</v>
      </c>
      <c r="S395" s="56">
        <f t="shared" si="6"/>
        <v>0.16016000000000002</v>
      </c>
      <c r="T395" s="57">
        <v>2.1621600000000005</v>
      </c>
      <c r="U395" s="51">
        <v>38</v>
      </c>
      <c r="V395" s="58">
        <v>82.162080000000017</v>
      </c>
      <c r="W395" s="55">
        <v>9.9999999999999992E-2</v>
      </c>
      <c r="X395" s="59">
        <v>8.2162080000000017</v>
      </c>
      <c r="Y395" s="54">
        <v>1.05</v>
      </c>
      <c r="Z395" s="54">
        <v>74.995872000000006</v>
      </c>
    </row>
    <row r="396" spans="1:26" x14ac:dyDescent="0.3">
      <c r="A396" s="51" t="s">
        <v>1225</v>
      </c>
      <c r="B396" s="52">
        <v>41892</v>
      </c>
      <c r="C396" s="53">
        <v>2014</v>
      </c>
      <c r="D396" s="51" t="s">
        <v>1226</v>
      </c>
      <c r="E396" s="51" t="s">
        <v>1227</v>
      </c>
      <c r="F396" s="51" t="s">
        <v>230</v>
      </c>
      <c r="G396" s="51" t="s">
        <v>230</v>
      </c>
      <c r="H396" s="51" t="s">
        <v>244</v>
      </c>
      <c r="I396" s="51" t="s">
        <v>232</v>
      </c>
      <c r="J396" s="51" t="s">
        <v>254</v>
      </c>
      <c r="K396" s="51" t="s">
        <v>219</v>
      </c>
      <c r="L396" s="51" t="s">
        <v>220</v>
      </c>
      <c r="M396" s="51" t="s">
        <v>221</v>
      </c>
      <c r="N396" s="52">
        <v>41906</v>
      </c>
      <c r="O396" s="54">
        <v>16.445</v>
      </c>
      <c r="P396" s="54">
        <v>38.236000000000004</v>
      </c>
      <c r="Q396" s="55">
        <v>1.3250836120401339</v>
      </c>
      <c r="R396" s="55">
        <v>0.08</v>
      </c>
      <c r="S396" s="56">
        <f t="shared" si="6"/>
        <v>3.0588800000000003</v>
      </c>
      <c r="T396" s="57">
        <v>41.294880000000006</v>
      </c>
      <c r="U396" s="51">
        <v>36</v>
      </c>
      <c r="V396" s="58">
        <v>1486.6156800000003</v>
      </c>
      <c r="W396" s="55">
        <v>0.04</v>
      </c>
      <c r="X396" s="59">
        <v>59.464627200000017</v>
      </c>
      <c r="Y396" s="54">
        <v>8.2700000000000014</v>
      </c>
      <c r="Z396" s="54">
        <v>1435.4210528000003</v>
      </c>
    </row>
    <row r="397" spans="1:26" x14ac:dyDescent="0.3">
      <c r="A397" s="51" t="s">
        <v>1228</v>
      </c>
      <c r="B397" s="52">
        <v>41893</v>
      </c>
      <c r="C397" s="53">
        <v>2014</v>
      </c>
      <c r="D397" s="51" t="s">
        <v>300</v>
      </c>
      <c r="E397" s="51" t="s">
        <v>301</v>
      </c>
      <c r="F397" s="51" t="s">
        <v>230</v>
      </c>
      <c r="G397" s="51" t="s">
        <v>230</v>
      </c>
      <c r="H397" s="51" t="s">
        <v>265</v>
      </c>
      <c r="I397" s="51" t="s">
        <v>274</v>
      </c>
      <c r="J397" s="51" t="s">
        <v>254</v>
      </c>
      <c r="K397" s="51" t="s">
        <v>219</v>
      </c>
      <c r="L397" s="51" t="s">
        <v>220</v>
      </c>
      <c r="M397" s="51" t="s">
        <v>221</v>
      </c>
      <c r="N397" s="52">
        <v>41904</v>
      </c>
      <c r="O397" s="54">
        <v>4.9830000000000005</v>
      </c>
      <c r="P397" s="54">
        <v>8.0300000000000011</v>
      </c>
      <c r="Q397" s="55">
        <v>0.61147902869757176</v>
      </c>
      <c r="R397" s="55">
        <v>0.08</v>
      </c>
      <c r="S397" s="56">
        <f t="shared" si="6"/>
        <v>0.64240000000000008</v>
      </c>
      <c r="T397" s="57">
        <v>8.6724000000000014</v>
      </c>
      <c r="U397" s="51">
        <v>28</v>
      </c>
      <c r="V397" s="58">
        <v>242.82720000000003</v>
      </c>
      <c r="W397" s="55">
        <v>0.04</v>
      </c>
      <c r="X397" s="59">
        <v>9.7130880000000008</v>
      </c>
      <c r="Y397" s="54">
        <v>7.77</v>
      </c>
      <c r="Z397" s="54">
        <v>240.88411200000004</v>
      </c>
    </row>
    <row r="398" spans="1:26" x14ac:dyDescent="0.3">
      <c r="A398" s="51" t="s">
        <v>1229</v>
      </c>
      <c r="B398" s="52">
        <v>41897</v>
      </c>
      <c r="C398" s="53">
        <v>2014</v>
      </c>
      <c r="D398" s="51" t="s">
        <v>1230</v>
      </c>
      <c r="E398" s="51" t="s">
        <v>1231</v>
      </c>
      <c r="F398" s="51" t="s">
        <v>230</v>
      </c>
      <c r="G398" s="51" t="s">
        <v>230</v>
      </c>
      <c r="H398" s="51" t="s">
        <v>231</v>
      </c>
      <c r="I398" s="51" t="s">
        <v>245</v>
      </c>
      <c r="J398" s="51" t="s">
        <v>233</v>
      </c>
      <c r="K398" s="51" t="s">
        <v>219</v>
      </c>
      <c r="L398" s="51" t="s">
        <v>220</v>
      </c>
      <c r="M398" s="51" t="s">
        <v>221</v>
      </c>
      <c r="N398" s="52">
        <v>41905</v>
      </c>
      <c r="O398" s="54">
        <v>2.4859999999999998</v>
      </c>
      <c r="P398" s="54">
        <v>3.9380000000000006</v>
      </c>
      <c r="Q398" s="55">
        <v>0.58407079646017734</v>
      </c>
      <c r="R398" s="55">
        <v>0.08</v>
      </c>
      <c r="S398" s="56">
        <f t="shared" si="6"/>
        <v>0.31504000000000004</v>
      </c>
      <c r="T398" s="57">
        <v>4.2530400000000013</v>
      </c>
      <c r="U398" s="51">
        <v>21</v>
      </c>
      <c r="V398" s="58">
        <v>89.313840000000027</v>
      </c>
      <c r="W398" s="55">
        <v>0.01</v>
      </c>
      <c r="X398" s="59">
        <v>0.89313840000000033</v>
      </c>
      <c r="Y398" s="54">
        <v>5.52</v>
      </c>
      <c r="Z398" s="54">
        <v>93.940701600000025</v>
      </c>
    </row>
    <row r="399" spans="1:26" x14ac:dyDescent="0.3">
      <c r="A399" s="51" t="s">
        <v>1232</v>
      </c>
      <c r="B399" s="52">
        <v>41901</v>
      </c>
      <c r="C399" s="53">
        <v>2014</v>
      </c>
      <c r="D399" s="51" t="s">
        <v>1233</v>
      </c>
      <c r="E399" s="51" t="s">
        <v>1234</v>
      </c>
      <c r="F399" s="51" t="s">
        <v>214</v>
      </c>
      <c r="G399" s="51" t="s">
        <v>215</v>
      </c>
      <c r="H399" s="51" t="s">
        <v>244</v>
      </c>
      <c r="I399" s="51" t="s">
        <v>225</v>
      </c>
      <c r="J399" s="51" t="s">
        <v>250</v>
      </c>
      <c r="K399" s="51" t="s">
        <v>238</v>
      </c>
      <c r="L399" s="51" t="s">
        <v>220</v>
      </c>
      <c r="M399" s="51" t="s">
        <v>221</v>
      </c>
      <c r="N399" s="52">
        <v>41910</v>
      </c>
      <c r="O399" s="54">
        <v>21.758000000000003</v>
      </c>
      <c r="P399" s="54">
        <v>50.589000000000006</v>
      </c>
      <c r="Q399" s="55">
        <v>1.3250758341759352</v>
      </c>
      <c r="R399" s="55">
        <v>0.08</v>
      </c>
      <c r="S399" s="56">
        <f t="shared" si="6"/>
        <v>4.0471200000000005</v>
      </c>
      <c r="T399" s="57">
        <v>54.636120000000012</v>
      </c>
      <c r="U399" s="51">
        <v>25</v>
      </c>
      <c r="V399" s="58">
        <v>1365.9030000000002</v>
      </c>
      <c r="W399" s="55">
        <v>0.11</v>
      </c>
      <c r="X399" s="59">
        <v>150.24933000000001</v>
      </c>
      <c r="Y399" s="54">
        <v>5.04</v>
      </c>
      <c r="Z399" s="54">
        <v>1220.6936700000001</v>
      </c>
    </row>
    <row r="400" spans="1:26" x14ac:dyDescent="0.3">
      <c r="A400" s="51" t="s">
        <v>1235</v>
      </c>
      <c r="B400" s="52">
        <v>41901</v>
      </c>
      <c r="C400" s="53">
        <v>2014</v>
      </c>
      <c r="D400" s="51" t="s">
        <v>1233</v>
      </c>
      <c r="E400" s="51" t="s">
        <v>1234</v>
      </c>
      <c r="F400" s="51" t="s">
        <v>214</v>
      </c>
      <c r="G400" s="51" t="s">
        <v>215</v>
      </c>
      <c r="H400" s="51" t="s">
        <v>244</v>
      </c>
      <c r="I400" s="51" t="s">
        <v>225</v>
      </c>
      <c r="J400" s="51" t="s">
        <v>250</v>
      </c>
      <c r="K400" s="51" t="s">
        <v>219</v>
      </c>
      <c r="L400" s="51" t="s">
        <v>226</v>
      </c>
      <c r="M400" s="51" t="s">
        <v>221</v>
      </c>
      <c r="N400" s="52">
        <v>41909</v>
      </c>
      <c r="O400" s="54">
        <v>1.0230000000000001</v>
      </c>
      <c r="P400" s="54">
        <v>1.6280000000000001</v>
      </c>
      <c r="Q400" s="55">
        <v>0.59139784946236551</v>
      </c>
      <c r="R400" s="55">
        <v>0.08</v>
      </c>
      <c r="S400" s="56">
        <f t="shared" si="6"/>
        <v>0.13024000000000002</v>
      </c>
      <c r="T400" s="57">
        <v>1.7582400000000002</v>
      </c>
      <c r="U400" s="51">
        <v>35</v>
      </c>
      <c r="V400" s="58">
        <v>61.53840000000001</v>
      </c>
      <c r="W400" s="55">
        <v>6.9999999999999993E-2</v>
      </c>
      <c r="X400" s="59">
        <v>4.3076880000000006</v>
      </c>
      <c r="Y400" s="54">
        <v>0.75</v>
      </c>
      <c r="Z400" s="54">
        <v>57.980712000000011</v>
      </c>
    </row>
    <row r="401" spans="1:26" x14ac:dyDescent="0.3">
      <c r="A401" s="51" t="s">
        <v>1236</v>
      </c>
      <c r="B401" s="52">
        <v>41903</v>
      </c>
      <c r="C401" s="53">
        <v>2014</v>
      </c>
      <c r="D401" s="51" t="s">
        <v>1237</v>
      </c>
      <c r="E401" s="51" t="s">
        <v>1238</v>
      </c>
      <c r="F401" s="51" t="s">
        <v>214</v>
      </c>
      <c r="G401" s="51" t="s">
        <v>215</v>
      </c>
      <c r="H401" s="51" t="s">
        <v>231</v>
      </c>
      <c r="I401" s="51" t="s">
        <v>225</v>
      </c>
      <c r="J401" s="51" t="s">
        <v>218</v>
      </c>
      <c r="K401" s="51" t="s">
        <v>219</v>
      </c>
      <c r="L401" s="51" t="s">
        <v>226</v>
      </c>
      <c r="M401" s="51" t="s">
        <v>234</v>
      </c>
      <c r="N401" s="52">
        <v>41912</v>
      </c>
      <c r="O401" s="54">
        <v>4.8070000000000004</v>
      </c>
      <c r="P401" s="54">
        <v>10.021000000000001</v>
      </c>
      <c r="Q401" s="55">
        <v>1.0846681922196797</v>
      </c>
      <c r="R401" s="55">
        <v>0.08</v>
      </c>
      <c r="S401" s="56">
        <f t="shared" si="6"/>
        <v>0.80168000000000006</v>
      </c>
      <c r="T401" s="57">
        <v>10.822680000000002</v>
      </c>
      <c r="U401" s="51">
        <v>50</v>
      </c>
      <c r="V401" s="58">
        <v>541.13400000000013</v>
      </c>
      <c r="W401" s="55">
        <v>6.9999999999999993E-2</v>
      </c>
      <c r="X401" s="59">
        <v>37.879380000000005</v>
      </c>
      <c r="Y401" s="54">
        <v>2.2999999999999998</v>
      </c>
      <c r="Z401" s="54">
        <v>505.55462000000011</v>
      </c>
    </row>
    <row r="402" spans="1:26" x14ac:dyDescent="0.3">
      <c r="A402" s="51" t="s">
        <v>1239</v>
      </c>
      <c r="B402" s="52">
        <v>41907</v>
      </c>
      <c r="C402" s="53">
        <v>2014</v>
      </c>
      <c r="D402" s="51" t="s">
        <v>1240</v>
      </c>
      <c r="E402" s="51" t="s">
        <v>1241</v>
      </c>
      <c r="F402" s="51" t="s">
        <v>230</v>
      </c>
      <c r="G402" s="51" t="s">
        <v>230</v>
      </c>
      <c r="H402" s="51" t="s">
        <v>231</v>
      </c>
      <c r="I402" s="51" t="s">
        <v>274</v>
      </c>
      <c r="J402" s="51" t="s">
        <v>254</v>
      </c>
      <c r="K402" s="51" t="s">
        <v>219</v>
      </c>
      <c r="L402" s="51" t="s">
        <v>292</v>
      </c>
      <c r="M402" s="51" t="s">
        <v>221</v>
      </c>
      <c r="N402" s="52">
        <v>41919</v>
      </c>
      <c r="O402" s="54">
        <v>1.034</v>
      </c>
      <c r="P402" s="54">
        <v>2.2880000000000003</v>
      </c>
      <c r="Q402" s="55">
        <v>1.2127659574468086</v>
      </c>
      <c r="R402" s="55">
        <v>0.08</v>
      </c>
      <c r="S402" s="56">
        <f t="shared" si="6"/>
        <v>0.18304000000000004</v>
      </c>
      <c r="T402" s="57">
        <v>2.4710400000000003</v>
      </c>
      <c r="U402" s="51">
        <v>38</v>
      </c>
      <c r="V402" s="58">
        <v>93.89952000000001</v>
      </c>
      <c r="W402" s="55">
        <v>0.02</v>
      </c>
      <c r="X402" s="59">
        <v>1.8779904000000003</v>
      </c>
      <c r="Y402" s="54">
        <v>2.61</v>
      </c>
      <c r="Z402" s="54">
        <v>94.631529600000007</v>
      </c>
    </row>
    <row r="403" spans="1:26" x14ac:dyDescent="0.3">
      <c r="A403" s="51" t="s">
        <v>1242</v>
      </c>
      <c r="B403" s="52">
        <v>41908</v>
      </c>
      <c r="C403" s="53">
        <v>2014</v>
      </c>
      <c r="D403" s="51" t="s">
        <v>1243</v>
      </c>
      <c r="E403" s="51" t="s">
        <v>1244</v>
      </c>
      <c r="F403" s="51" t="s">
        <v>230</v>
      </c>
      <c r="G403" s="51" t="s">
        <v>230</v>
      </c>
      <c r="H403" s="51" t="s">
        <v>231</v>
      </c>
      <c r="I403" s="51" t="s">
        <v>281</v>
      </c>
      <c r="J403" s="51" t="s">
        <v>218</v>
      </c>
      <c r="K403" s="51" t="s">
        <v>219</v>
      </c>
      <c r="L403" s="51" t="s">
        <v>226</v>
      </c>
      <c r="M403" s="51" t="s">
        <v>221</v>
      </c>
      <c r="N403" s="52">
        <v>41916</v>
      </c>
      <c r="O403" s="54">
        <v>1.6830000000000003</v>
      </c>
      <c r="P403" s="54">
        <v>2.7170000000000005</v>
      </c>
      <c r="Q403" s="55">
        <v>0.6143790849673203</v>
      </c>
      <c r="R403" s="55">
        <v>0.08</v>
      </c>
      <c r="S403" s="56">
        <f t="shared" si="6"/>
        <v>0.21736000000000005</v>
      </c>
      <c r="T403" s="57">
        <v>2.9343600000000007</v>
      </c>
      <c r="U403" s="51">
        <v>51</v>
      </c>
      <c r="V403" s="58">
        <v>149.65236000000004</v>
      </c>
      <c r="W403" s="55">
        <v>0.04</v>
      </c>
      <c r="X403" s="59">
        <v>5.9860944000000016</v>
      </c>
      <c r="Y403" s="54">
        <v>1.07</v>
      </c>
      <c r="Z403" s="54">
        <v>144.73626560000002</v>
      </c>
    </row>
    <row r="404" spans="1:26" x14ac:dyDescent="0.3">
      <c r="A404" s="51" t="s">
        <v>1245</v>
      </c>
      <c r="B404" s="52">
        <v>41908</v>
      </c>
      <c r="C404" s="53">
        <v>2014</v>
      </c>
      <c r="D404" s="51" t="s">
        <v>1246</v>
      </c>
      <c r="E404" s="51" t="s">
        <v>1247</v>
      </c>
      <c r="F404" s="51" t="s">
        <v>230</v>
      </c>
      <c r="G404" s="51" t="s">
        <v>230</v>
      </c>
      <c r="H404" s="51" t="s">
        <v>216</v>
      </c>
      <c r="I404" s="51" t="s">
        <v>274</v>
      </c>
      <c r="J404" s="51" t="s">
        <v>218</v>
      </c>
      <c r="K404" s="51" t="s">
        <v>219</v>
      </c>
      <c r="L404" s="51" t="s">
        <v>226</v>
      </c>
      <c r="M404" s="51" t="s">
        <v>221</v>
      </c>
      <c r="N404" s="52">
        <v>41916</v>
      </c>
      <c r="O404" s="54">
        <v>3.8170000000000006</v>
      </c>
      <c r="P404" s="54">
        <v>7.3479999999999999</v>
      </c>
      <c r="Q404" s="55">
        <v>0.92507204610950977</v>
      </c>
      <c r="R404" s="55">
        <v>0.08</v>
      </c>
      <c r="S404" s="56">
        <f t="shared" si="6"/>
        <v>0.58784000000000003</v>
      </c>
      <c r="T404" s="57">
        <v>7.9358400000000007</v>
      </c>
      <c r="U404" s="51">
        <v>18</v>
      </c>
      <c r="V404" s="58">
        <v>142.84512000000001</v>
      </c>
      <c r="W404" s="55">
        <v>0.11</v>
      </c>
      <c r="X404" s="59">
        <v>15.712963200000001</v>
      </c>
      <c r="Y404" s="54">
        <v>1.55</v>
      </c>
      <c r="Z404" s="54">
        <v>128.6821568</v>
      </c>
    </row>
    <row r="405" spans="1:26" x14ac:dyDescent="0.3">
      <c r="A405" s="51" t="s">
        <v>1248</v>
      </c>
      <c r="B405" s="52">
        <v>41909</v>
      </c>
      <c r="C405" s="53">
        <v>2014</v>
      </c>
      <c r="D405" s="51" t="s">
        <v>1069</v>
      </c>
      <c r="E405" s="51" t="s">
        <v>1070</v>
      </c>
      <c r="F405" s="51" t="s">
        <v>230</v>
      </c>
      <c r="G405" s="51" t="s">
        <v>230</v>
      </c>
      <c r="H405" s="51" t="s">
        <v>265</v>
      </c>
      <c r="I405" s="51" t="s">
        <v>274</v>
      </c>
      <c r="J405" s="51" t="s">
        <v>254</v>
      </c>
      <c r="K405" s="51" t="s">
        <v>219</v>
      </c>
      <c r="L405" s="51" t="s">
        <v>226</v>
      </c>
      <c r="M405" s="51" t="s">
        <v>221</v>
      </c>
      <c r="N405" s="52">
        <v>41916</v>
      </c>
      <c r="O405" s="54">
        <v>0.78100000000000003</v>
      </c>
      <c r="P405" s="54">
        <v>1.254</v>
      </c>
      <c r="Q405" s="55">
        <v>0.60563380281690138</v>
      </c>
      <c r="R405" s="55">
        <v>0.08</v>
      </c>
      <c r="S405" s="56">
        <f t="shared" si="6"/>
        <v>0.10032000000000001</v>
      </c>
      <c r="T405" s="57">
        <v>1.3543200000000002</v>
      </c>
      <c r="U405" s="51">
        <v>10</v>
      </c>
      <c r="V405" s="58">
        <v>13.543200000000002</v>
      </c>
      <c r="W405" s="55">
        <v>0.01</v>
      </c>
      <c r="X405" s="59">
        <v>0.13543200000000002</v>
      </c>
      <c r="Y405" s="54">
        <v>0.75</v>
      </c>
      <c r="Z405" s="54">
        <v>14.157768000000003</v>
      </c>
    </row>
    <row r="406" spans="1:26" x14ac:dyDescent="0.3">
      <c r="A406" s="51" t="s">
        <v>1249</v>
      </c>
      <c r="B406" s="52">
        <v>41911</v>
      </c>
      <c r="C406" s="53">
        <v>2014</v>
      </c>
      <c r="D406" s="51" t="s">
        <v>212</v>
      </c>
      <c r="E406" s="51" t="s">
        <v>213</v>
      </c>
      <c r="F406" s="51" t="s">
        <v>214</v>
      </c>
      <c r="G406" s="51" t="s">
        <v>215</v>
      </c>
      <c r="H406" s="51" t="s">
        <v>216</v>
      </c>
      <c r="I406" s="51" t="s">
        <v>217</v>
      </c>
      <c r="J406" s="51" t="s">
        <v>218</v>
      </c>
      <c r="K406" s="51" t="s">
        <v>238</v>
      </c>
      <c r="L406" s="51" t="s">
        <v>220</v>
      </c>
      <c r="M406" s="51" t="s">
        <v>221</v>
      </c>
      <c r="N406" s="52">
        <v>41920</v>
      </c>
      <c r="O406" s="54">
        <v>43.604000000000006</v>
      </c>
      <c r="P406" s="54">
        <v>167.72800000000001</v>
      </c>
      <c r="Q406" s="55">
        <v>2.8466195761856703</v>
      </c>
      <c r="R406" s="55">
        <v>0.08</v>
      </c>
      <c r="S406" s="56">
        <f t="shared" si="6"/>
        <v>13.418240000000001</v>
      </c>
      <c r="T406" s="57">
        <v>181.14624000000003</v>
      </c>
      <c r="U406" s="51">
        <v>50</v>
      </c>
      <c r="V406" s="58">
        <v>9057.3120000000017</v>
      </c>
      <c r="W406" s="55">
        <v>0.05</v>
      </c>
      <c r="X406" s="59">
        <v>452.86560000000009</v>
      </c>
      <c r="Y406" s="54">
        <v>6.55</v>
      </c>
      <c r="Z406" s="54">
        <v>8610.9964</v>
      </c>
    </row>
    <row r="407" spans="1:26" x14ac:dyDescent="0.3">
      <c r="A407" s="51" t="s">
        <v>1250</v>
      </c>
      <c r="B407" s="52">
        <v>41911</v>
      </c>
      <c r="C407" s="53">
        <v>2014</v>
      </c>
      <c r="D407" s="51" t="s">
        <v>1251</v>
      </c>
      <c r="E407" s="51" t="s">
        <v>1252</v>
      </c>
      <c r="F407" s="51" t="s">
        <v>230</v>
      </c>
      <c r="G407" s="51" t="s">
        <v>230</v>
      </c>
      <c r="H407" s="51" t="s">
        <v>231</v>
      </c>
      <c r="I407" s="51" t="s">
        <v>258</v>
      </c>
      <c r="J407" s="51" t="s">
        <v>266</v>
      </c>
      <c r="K407" s="51" t="s">
        <v>219</v>
      </c>
      <c r="L407" s="51" t="s">
        <v>226</v>
      </c>
      <c r="M407" s="51" t="s">
        <v>234</v>
      </c>
      <c r="N407" s="52">
        <v>41919</v>
      </c>
      <c r="O407" s="54">
        <v>12.221</v>
      </c>
      <c r="P407" s="54">
        <v>21.824000000000002</v>
      </c>
      <c r="Q407" s="55">
        <v>0.78577857785778593</v>
      </c>
      <c r="R407" s="55">
        <v>0.08</v>
      </c>
      <c r="S407" s="56">
        <f t="shared" si="6"/>
        <v>1.7459200000000001</v>
      </c>
      <c r="T407" s="57">
        <v>23.569920000000003</v>
      </c>
      <c r="U407" s="51">
        <v>17</v>
      </c>
      <c r="V407" s="58">
        <v>400.68864000000008</v>
      </c>
      <c r="W407" s="55">
        <v>0.01</v>
      </c>
      <c r="X407" s="59">
        <v>4.0068864000000008</v>
      </c>
      <c r="Y407" s="54">
        <v>4.1499999999999995</v>
      </c>
      <c r="Z407" s="54">
        <v>400.83175360000007</v>
      </c>
    </row>
    <row r="408" spans="1:26" x14ac:dyDescent="0.3">
      <c r="A408" s="51" t="s">
        <v>1253</v>
      </c>
      <c r="B408" s="52">
        <v>41912</v>
      </c>
      <c r="C408" s="53">
        <v>2014</v>
      </c>
      <c r="D408" s="51" t="s">
        <v>1254</v>
      </c>
      <c r="E408" s="51" t="s">
        <v>1255</v>
      </c>
      <c r="F408" s="51" t="s">
        <v>230</v>
      </c>
      <c r="G408" s="51" t="s">
        <v>230</v>
      </c>
      <c r="H408" s="51" t="s">
        <v>216</v>
      </c>
      <c r="I408" s="51" t="s">
        <v>281</v>
      </c>
      <c r="J408" s="51" t="s">
        <v>218</v>
      </c>
      <c r="K408" s="51" t="s">
        <v>219</v>
      </c>
      <c r="L408" s="51" t="s">
        <v>220</v>
      </c>
      <c r="M408" s="51" t="s">
        <v>221</v>
      </c>
      <c r="N408" s="52">
        <v>41921</v>
      </c>
      <c r="O408" s="54">
        <v>2.5190000000000001</v>
      </c>
      <c r="P408" s="54">
        <v>4.0590000000000002</v>
      </c>
      <c r="Q408" s="55">
        <v>0.611353711790393</v>
      </c>
      <c r="R408" s="55">
        <v>0.08</v>
      </c>
      <c r="S408" s="56">
        <f t="shared" si="6"/>
        <v>0.32472000000000001</v>
      </c>
      <c r="T408" s="57">
        <v>4.3837200000000003</v>
      </c>
      <c r="U408" s="51">
        <v>32</v>
      </c>
      <c r="V408" s="58">
        <v>140.27904000000001</v>
      </c>
      <c r="W408" s="55">
        <v>9.9999999999999992E-2</v>
      </c>
      <c r="X408" s="59">
        <v>14.027903999999999</v>
      </c>
      <c r="Y408" s="54">
        <v>0.55000000000000004</v>
      </c>
      <c r="Z408" s="54">
        <v>126.801136</v>
      </c>
    </row>
    <row r="409" spans="1:26" x14ac:dyDescent="0.3">
      <c r="A409" s="51" t="s">
        <v>1256</v>
      </c>
      <c r="B409" s="52">
        <v>41912</v>
      </c>
      <c r="C409" s="53">
        <v>2014</v>
      </c>
      <c r="D409" s="51" t="s">
        <v>1034</v>
      </c>
      <c r="E409" s="51" t="s">
        <v>1035</v>
      </c>
      <c r="F409" s="51" t="s">
        <v>230</v>
      </c>
      <c r="G409" s="51" t="s">
        <v>230</v>
      </c>
      <c r="H409" s="51" t="s">
        <v>231</v>
      </c>
      <c r="I409" s="51" t="s">
        <v>270</v>
      </c>
      <c r="J409" s="51" t="s">
        <v>218</v>
      </c>
      <c r="K409" s="51" t="s">
        <v>219</v>
      </c>
      <c r="L409" s="51" t="s">
        <v>220</v>
      </c>
      <c r="M409" s="51" t="s">
        <v>221</v>
      </c>
      <c r="N409" s="52">
        <v>41921</v>
      </c>
      <c r="O409" s="54">
        <v>24.167000000000002</v>
      </c>
      <c r="P409" s="54">
        <v>38.984000000000002</v>
      </c>
      <c r="Q409" s="55">
        <v>0.61310878470641783</v>
      </c>
      <c r="R409" s="55">
        <v>0.08</v>
      </c>
      <c r="S409" s="56">
        <f t="shared" si="6"/>
        <v>3.1187200000000002</v>
      </c>
      <c r="T409" s="57">
        <v>42.102720000000005</v>
      </c>
      <c r="U409" s="51">
        <v>31</v>
      </c>
      <c r="V409" s="58">
        <v>1305.1843200000001</v>
      </c>
      <c r="W409" s="55">
        <v>0.04</v>
      </c>
      <c r="X409" s="59">
        <v>52.207372800000002</v>
      </c>
      <c r="Y409" s="54">
        <v>4.97</v>
      </c>
      <c r="Z409" s="54">
        <v>1257.9469472000001</v>
      </c>
    </row>
    <row r="410" spans="1:26" x14ac:dyDescent="0.3">
      <c r="A410" s="51" t="s">
        <v>1257</v>
      </c>
      <c r="B410" s="52">
        <v>41913</v>
      </c>
      <c r="C410" s="53">
        <v>2014</v>
      </c>
      <c r="D410" s="51" t="s">
        <v>1237</v>
      </c>
      <c r="E410" s="51" t="s">
        <v>1238</v>
      </c>
      <c r="F410" s="51" t="s">
        <v>214</v>
      </c>
      <c r="G410" s="51" t="s">
        <v>215</v>
      </c>
      <c r="H410" s="51" t="s">
        <v>231</v>
      </c>
      <c r="I410" s="51" t="s">
        <v>225</v>
      </c>
      <c r="J410" s="51" t="s">
        <v>266</v>
      </c>
      <c r="K410" s="51" t="s">
        <v>219</v>
      </c>
      <c r="L410" s="51" t="s">
        <v>226</v>
      </c>
      <c r="M410" s="51" t="s">
        <v>221</v>
      </c>
      <c r="N410" s="52">
        <v>41922</v>
      </c>
      <c r="O410" s="54">
        <v>0.78100000000000003</v>
      </c>
      <c r="P410" s="54">
        <v>1.254</v>
      </c>
      <c r="Q410" s="55">
        <v>0.60563380281690138</v>
      </c>
      <c r="R410" s="55">
        <v>0.08</v>
      </c>
      <c r="S410" s="56">
        <f t="shared" si="6"/>
        <v>0.10032000000000001</v>
      </c>
      <c r="T410" s="57">
        <v>1.3543200000000002</v>
      </c>
      <c r="U410" s="51">
        <v>6</v>
      </c>
      <c r="V410" s="58">
        <v>8.1259200000000007</v>
      </c>
      <c r="W410" s="55">
        <v>0.01</v>
      </c>
      <c r="X410" s="59">
        <v>8.1259200000000004E-2</v>
      </c>
      <c r="Y410" s="54">
        <v>0.75</v>
      </c>
      <c r="Z410" s="54">
        <v>8.7946608000000008</v>
      </c>
    </row>
    <row r="411" spans="1:26" x14ac:dyDescent="0.3">
      <c r="A411" s="51" t="s">
        <v>1258</v>
      </c>
      <c r="B411" s="52">
        <v>41914</v>
      </c>
      <c r="C411" s="53">
        <v>2014</v>
      </c>
      <c r="D411" s="51" t="s">
        <v>646</v>
      </c>
      <c r="E411" s="51" t="s">
        <v>647</v>
      </c>
      <c r="F411" s="51" t="s">
        <v>230</v>
      </c>
      <c r="G411" s="51" t="s">
        <v>230</v>
      </c>
      <c r="H411" s="51" t="s">
        <v>244</v>
      </c>
      <c r="I411" s="51" t="s">
        <v>258</v>
      </c>
      <c r="J411" s="51" t="s">
        <v>254</v>
      </c>
      <c r="K411" s="51" t="s">
        <v>219</v>
      </c>
      <c r="L411" s="51" t="s">
        <v>220</v>
      </c>
      <c r="M411" s="51" t="s">
        <v>234</v>
      </c>
      <c r="N411" s="52">
        <v>41928</v>
      </c>
      <c r="O411" s="54">
        <v>3.0140000000000007</v>
      </c>
      <c r="P411" s="54">
        <v>4.9390000000000009</v>
      </c>
      <c r="Q411" s="55">
        <v>0.63868613138686126</v>
      </c>
      <c r="R411" s="55">
        <v>0.08</v>
      </c>
      <c r="S411" s="56">
        <f t="shared" si="6"/>
        <v>0.39512000000000008</v>
      </c>
      <c r="T411" s="57">
        <v>5.3341200000000013</v>
      </c>
      <c r="U411" s="51">
        <v>46</v>
      </c>
      <c r="V411" s="58">
        <v>245.36952000000005</v>
      </c>
      <c r="W411" s="55">
        <v>0.04</v>
      </c>
      <c r="X411" s="59">
        <v>9.814780800000003</v>
      </c>
      <c r="Y411" s="54">
        <v>1.54</v>
      </c>
      <c r="Z411" s="54">
        <v>237.09473920000005</v>
      </c>
    </row>
    <row r="412" spans="1:26" x14ac:dyDescent="0.3">
      <c r="A412" s="51" t="s">
        <v>1259</v>
      </c>
      <c r="B412" s="52">
        <v>41914</v>
      </c>
      <c r="C412" s="53">
        <v>2014</v>
      </c>
      <c r="D412" s="51" t="s">
        <v>867</v>
      </c>
      <c r="E412" s="51" t="s">
        <v>868</v>
      </c>
      <c r="F412" s="51" t="s">
        <v>230</v>
      </c>
      <c r="G412" s="51" t="s">
        <v>230</v>
      </c>
      <c r="H412" s="51" t="s">
        <v>216</v>
      </c>
      <c r="I412" s="51" t="s">
        <v>274</v>
      </c>
      <c r="J412" s="51" t="s">
        <v>254</v>
      </c>
      <c r="K412" s="51" t="s">
        <v>238</v>
      </c>
      <c r="L412" s="51" t="s">
        <v>292</v>
      </c>
      <c r="M412" s="51" t="s">
        <v>221</v>
      </c>
      <c r="N412" s="52">
        <v>41923</v>
      </c>
      <c r="O412" s="54">
        <v>22.198</v>
      </c>
      <c r="P412" s="54">
        <v>38.951000000000001</v>
      </c>
      <c r="Q412" s="55">
        <v>0.75470763131813678</v>
      </c>
      <c r="R412" s="55">
        <v>0.08</v>
      </c>
      <c r="S412" s="56">
        <f t="shared" si="6"/>
        <v>3.1160800000000002</v>
      </c>
      <c r="T412" s="57">
        <v>42.067080000000004</v>
      </c>
      <c r="U412" s="51">
        <v>7</v>
      </c>
      <c r="V412" s="58">
        <v>294.46956</v>
      </c>
      <c r="W412" s="55">
        <v>0.01</v>
      </c>
      <c r="X412" s="59">
        <v>2.9446956000000002</v>
      </c>
      <c r="Y412" s="54">
        <v>2.04</v>
      </c>
      <c r="Z412" s="54">
        <v>293.56486440000003</v>
      </c>
    </row>
    <row r="413" spans="1:26" x14ac:dyDescent="0.3">
      <c r="A413" s="51" t="s">
        <v>1260</v>
      </c>
      <c r="B413" s="52">
        <v>41916</v>
      </c>
      <c r="C413" s="53">
        <v>2014</v>
      </c>
      <c r="D413" s="51" t="s">
        <v>931</v>
      </c>
      <c r="E413" s="51" t="s">
        <v>932</v>
      </c>
      <c r="F413" s="51" t="s">
        <v>214</v>
      </c>
      <c r="G413" s="51" t="s">
        <v>215</v>
      </c>
      <c r="H413" s="51" t="s">
        <v>244</v>
      </c>
      <c r="I413" s="51" t="s">
        <v>217</v>
      </c>
      <c r="J413" s="51" t="s">
        <v>233</v>
      </c>
      <c r="K413" s="51" t="s">
        <v>219</v>
      </c>
      <c r="L413" s="51" t="s">
        <v>220</v>
      </c>
      <c r="M413" s="51" t="s">
        <v>221</v>
      </c>
      <c r="N413" s="52">
        <v>41924</v>
      </c>
      <c r="O413" s="54">
        <v>2.1339999999999999</v>
      </c>
      <c r="P413" s="54">
        <v>3.3880000000000003</v>
      </c>
      <c r="Q413" s="55">
        <v>0.58762886597938169</v>
      </c>
      <c r="R413" s="55">
        <v>0.08</v>
      </c>
      <c r="S413" s="56">
        <f t="shared" si="6"/>
        <v>0.27104000000000006</v>
      </c>
      <c r="T413" s="57">
        <v>3.6590400000000005</v>
      </c>
      <c r="U413" s="51">
        <v>48</v>
      </c>
      <c r="V413" s="58">
        <v>175.63392000000002</v>
      </c>
      <c r="W413" s="55">
        <v>0.05</v>
      </c>
      <c r="X413" s="59">
        <v>8.7816960000000019</v>
      </c>
      <c r="Y413" s="54">
        <v>1.04</v>
      </c>
      <c r="Z413" s="54">
        <v>167.892224</v>
      </c>
    </row>
    <row r="414" spans="1:26" x14ac:dyDescent="0.3">
      <c r="A414" s="51" t="s">
        <v>1261</v>
      </c>
      <c r="B414" s="52">
        <v>41918</v>
      </c>
      <c r="C414" s="53">
        <v>2014</v>
      </c>
      <c r="D414" s="51" t="s">
        <v>368</v>
      </c>
      <c r="E414" s="51" t="s">
        <v>369</v>
      </c>
      <c r="F414" s="51" t="s">
        <v>230</v>
      </c>
      <c r="G414" s="51" t="s">
        <v>230</v>
      </c>
      <c r="H414" s="51" t="s">
        <v>231</v>
      </c>
      <c r="I414" s="51" t="s">
        <v>274</v>
      </c>
      <c r="J414" s="51" t="s">
        <v>218</v>
      </c>
      <c r="K414" s="51" t="s">
        <v>305</v>
      </c>
      <c r="L414" s="51" t="s">
        <v>292</v>
      </c>
      <c r="M414" s="51" t="s">
        <v>221</v>
      </c>
      <c r="N414" s="52">
        <v>41927</v>
      </c>
      <c r="O414" s="54">
        <v>6.0500000000000007</v>
      </c>
      <c r="P414" s="54">
        <v>13.442000000000002</v>
      </c>
      <c r="Q414" s="55">
        <v>1.2218181818181819</v>
      </c>
      <c r="R414" s="55">
        <v>0.08</v>
      </c>
      <c r="S414" s="56">
        <f t="shared" si="6"/>
        <v>1.0753600000000001</v>
      </c>
      <c r="T414" s="57">
        <v>14.517360000000004</v>
      </c>
      <c r="U414" s="51">
        <v>3</v>
      </c>
      <c r="V414" s="58">
        <v>43.552080000000011</v>
      </c>
      <c r="W414" s="55">
        <v>0.11</v>
      </c>
      <c r="X414" s="59">
        <v>4.790728800000001</v>
      </c>
      <c r="Y414" s="54">
        <v>2.9</v>
      </c>
      <c r="Z414" s="54">
        <v>41.661351200000006</v>
      </c>
    </row>
    <row r="415" spans="1:26" x14ac:dyDescent="0.3">
      <c r="A415" s="51" t="s">
        <v>1262</v>
      </c>
      <c r="B415" s="52">
        <v>41919</v>
      </c>
      <c r="C415" s="53">
        <v>2014</v>
      </c>
      <c r="D415" s="51" t="s">
        <v>1263</v>
      </c>
      <c r="E415" s="51" t="s">
        <v>1264</v>
      </c>
      <c r="F415" s="51" t="s">
        <v>230</v>
      </c>
      <c r="G415" s="51" t="s">
        <v>230</v>
      </c>
      <c r="H415" s="51" t="s">
        <v>244</v>
      </c>
      <c r="I415" s="51" t="s">
        <v>245</v>
      </c>
      <c r="J415" s="51" t="s">
        <v>218</v>
      </c>
      <c r="K415" s="51" t="s">
        <v>219</v>
      </c>
      <c r="L415" s="51" t="s">
        <v>292</v>
      </c>
      <c r="M415" s="51" t="s">
        <v>221</v>
      </c>
      <c r="N415" s="52">
        <v>41926</v>
      </c>
      <c r="O415" s="54">
        <v>4.6090000000000009</v>
      </c>
      <c r="P415" s="54">
        <v>11.253000000000002</v>
      </c>
      <c r="Q415" s="55">
        <v>1.4415274463007159</v>
      </c>
      <c r="R415" s="55">
        <v>0.08</v>
      </c>
      <c r="S415" s="56">
        <f t="shared" si="6"/>
        <v>0.90024000000000015</v>
      </c>
      <c r="T415" s="57">
        <v>12.153240000000002</v>
      </c>
      <c r="U415" s="51">
        <v>39</v>
      </c>
      <c r="V415" s="58">
        <v>473.97636000000006</v>
      </c>
      <c r="W415" s="55">
        <v>0.09</v>
      </c>
      <c r="X415" s="59">
        <v>42.657872400000002</v>
      </c>
      <c r="Y415" s="54">
        <v>4.7299999999999995</v>
      </c>
      <c r="Z415" s="54">
        <v>436.04848760000004</v>
      </c>
    </row>
    <row r="416" spans="1:26" x14ac:dyDescent="0.3">
      <c r="A416" s="51" t="s">
        <v>1265</v>
      </c>
      <c r="B416" s="52">
        <v>41920</v>
      </c>
      <c r="C416" s="53">
        <v>2014</v>
      </c>
      <c r="D416" s="51" t="s">
        <v>1002</v>
      </c>
      <c r="E416" s="51" t="s">
        <v>1003</v>
      </c>
      <c r="F416" s="51" t="s">
        <v>230</v>
      </c>
      <c r="G416" s="51" t="s">
        <v>230</v>
      </c>
      <c r="H416" s="51" t="s">
        <v>231</v>
      </c>
      <c r="I416" s="51" t="s">
        <v>274</v>
      </c>
      <c r="J416" s="51" t="s">
        <v>254</v>
      </c>
      <c r="K416" s="51" t="s">
        <v>219</v>
      </c>
      <c r="L416" s="51" t="s">
        <v>220</v>
      </c>
      <c r="M416" s="51" t="s">
        <v>221</v>
      </c>
      <c r="N416" s="52">
        <v>41934</v>
      </c>
      <c r="O416" s="54">
        <v>1.3089999999999999</v>
      </c>
      <c r="P416" s="54">
        <v>2.1779999999999999</v>
      </c>
      <c r="Q416" s="55">
        <v>0.66386554621848737</v>
      </c>
      <c r="R416" s="55">
        <v>0.08</v>
      </c>
      <c r="S416" s="56">
        <f t="shared" si="6"/>
        <v>0.17424000000000001</v>
      </c>
      <c r="T416" s="57">
        <v>2.3522400000000001</v>
      </c>
      <c r="U416" s="51">
        <v>40</v>
      </c>
      <c r="V416" s="58">
        <v>94.089600000000004</v>
      </c>
      <c r="W416" s="55">
        <v>6.0000000000000005E-2</v>
      </c>
      <c r="X416" s="59">
        <v>5.6453760000000006</v>
      </c>
      <c r="Y416" s="54">
        <v>4.8199999999999994</v>
      </c>
      <c r="Z416" s="54">
        <v>93.264223999999999</v>
      </c>
    </row>
    <row r="417" spans="1:26" x14ac:dyDescent="0.3">
      <c r="A417" s="51" t="s">
        <v>1266</v>
      </c>
      <c r="B417" s="52">
        <v>41921</v>
      </c>
      <c r="C417" s="53">
        <v>2014</v>
      </c>
      <c r="D417" s="51" t="s">
        <v>1267</v>
      </c>
      <c r="E417" s="51" t="s">
        <v>1268</v>
      </c>
      <c r="F417" s="51" t="s">
        <v>230</v>
      </c>
      <c r="G417" s="51" t="s">
        <v>230</v>
      </c>
      <c r="H417" s="51" t="s">
        <v>216</v>
      </c>
      <c r="I417" s="51" t="s">
        <v>258</v>
      </c>
      <c r="J417" s="51" t="s">
        <v>250</v>
      </c>
      <c r="K417" s="51" t="s">
        <v>219</v>
      </c>
      <c r="L417" s="51" t="s">
        <v>226</v>
      </c>
      <c r="M417" s="51" t="s">
        <v>221</v>
      </c>
      <c r="N417" s="52">
        <v>41928</v>
      </c>
      <c r="O417" s="54">
        <v>12.221</v>
      </c>
      <c r="P417" s="54">
        <v>21.824000000000002</v>
      </c>
      <c r="Q417" s="55">
        <v>0.78577857785778593</v>
      </c>
      <c r="R417" s="55">
        <v>0.08</v>
      </c>
      <c r="S417" s="56">
        <f t="shared" si="6"/>
        <v>1.7459200000000001</v>
      </c>
      <c r="T417" s="57">
        <v>23.569920000000003</v>
      </c>
      <c r="U417" s="51">
        <v>45</v>
      </c>
      <c r="V417" s="58">
        <v>1060.6464000000001</v>
      </c>
      <c r="W417" s="55">
        <v>0.04</v>
      </c>
      <c r="X417" s="59">
        <v>42.425856000000003</v>
      </c>
      <c r="Y417" s="54">
        <v>4.1499999999999995</v>
      </c>
      <c r="Z417" s="54">
        <v>1022.3705440000001</v>
      </c>
    </row>
    <row r="418" spans="1:26" x14ac:dyDescent="0.3">
      <c r="A418" s="51" t="s">
        <v>1269</v>
      </c>
      <c r="B418" s="52">
        <v>41925</v>
      </c>
      <c r="C418" s="53">
        <v>2014</v>
      </c>
      <c r="D418" s="51" t="s">
        <v>1270</v>
      </c>
      <c r="E418" s="51" t="s">
        <v>1271</v>
      </c>
      <c r="F418" s="51" t="s">
        <v>230</v>
      </c>
      <c r="G418" s="51" t="s">
        <v>230</v>
      </c>
      <c r="H418" s="51" t="s">
        <v>216</v>
      </c>
      <c r="I418" s="51" t="s">
        <v>281</v>
      </c>
      <c r="J418" s="51" t="s">
        <v>254</v>
      </c>
      <c r="K418" s="51" t="s">
        <v>219</v>
      </c>
      <c r="L418" s="51" t="s">
        <v>220</v>
      </c>
      <c r="M418" s="51" t="s">
        <v>234</v>
      </c>
      <c r="N418" s="52">
        <v>41936</v>
      </c>
      <c r="O418" s="54">
        <v>57.277000000000008</v>
      </c>
      <c r="P418" s="54">
        <v>92.378000000000014</v>
      </c>
      <c r="Q418" s="55">
        <v>0.61282888419435377</v>
      </c>
      <c r="R418" s="55">
        <v>0.08</v>
      </c>
      <c r="S418" s="56">
        <f t="shared" si="6"/>
        <v>7.3902400000000013</v>
      </c>
      <c r="T418" s="57">
        <v>99.76824000000002</v>
      </c>
      <c r="U418" s="51">
        <v>36</v>
      </c>
      <c r="V418" s="58">
        <v>3591.6566400000006</v>
      </c>
      <c r="W418" s="55">
        <v>6.9999999999999993E-2</v>
      </c>
      <c r="X418" s="59">
        <v>251.41596480000001</v>
      </c>
      <c r="Y418" s="54">
        <v>5.0599999999999996</v>
      </c>
      <c r="Z418" s="54">
        <v>3345.3006752000006</v>
      </c>
    </row>
    <row r="419" spans="1:26" x14ac:dyDescent="0.3">
      <c r="A419" s="51" t="s">
        <v>1272</v>
      </c>
      <c r="B419" s="52">
        <v>41926</v>
      </c>
      <c r="C419" s="53">
        <v>2014</v>
      </c>
      <c r="D419" s="51" t="s">
        <v>212</v>
      </c>
      <c r="E419" s="51" t="s">
        <v>213</v>
      </c>
      <c r="F419" s="51" t="s">
        <v>214</v>
      </c>
      <c r="G419" s="51" t="s">
        <v>215</v>
      </c>
      <c r="H419" s="51" t="s">
        <v>216</v>
      </c>
      <c r="I419" s="51" t="s">
        <v>217</v>
      </c>
      <c r="J419" s="51" t="s">
        <v>233</v>
      </c>
      <c r="K419" s="51" t="s">
        <v>219</v>
      </c>
      <c r="L419" s="51" t="s">
        <v>226</v>
      </c>
      <c r="M419" s="51" t="s">
        <v>221</v>
      </c>
      <c r="N419" s="52">
        <v>41934</v>
      </c>
      <c r="O419" s="54">
        <v>2.7720000000000002</v>
      </c>
      <c r="P419" s="54">
        <v>4.4000000000000004</v>
      </c>
      <c r="Q419" s="55">
        <v>0.58730158730158732</v>
      </c>
      <c r="R419" s="55">
        <v>0.08</v>
      </c>
      <c r="S419" s="56">
        <f t="shared" si="6"/>
        <v>0.35200000000000004</v>
      </c>
      <c r="T419" s="57">
        <v>4.7520000000000007</v>
      </c>
      <c r="U419" s="51">
        <v>38</v>
      </c>
      <c r="V419" s="58">
        <v>180.57600000000002</v>
      </c>
      <c r="W419" s="55">
        <v>0.02</v>
      </c>
      <c r="X419" s="59">
        <v>3.6115200000000005</v>
      </c>
      <c r="Y419" s="54">
        <v>1.35</v>
      </c>
      <c r="Z419" s="54">
        <v>178.31448</v>
      </c>
    </row>
    <row r="420" spans="1:26" x14ac:dyDescent="0.3">
      <c r="A420" s="51" t="s">
        <v>1273</v>
      </c>
      <c r="B420" s="52">
        <v>41927</v>
      </c>
      <c r="C420" s="53">
        <v>2014</v>
      </c>
      <c r="D420" s="51" t="s">
        <v>1274</v>
      </c>
      <c r="E420" s="51" t="s">
        <v>1275</v>
      </c>
      <c r="F420" s="51" t="s">
        <v>214</v>
      </c>
      <c r="G420" s="51" t="s">
        <v>215</v>
      </c>
      <c r="H420" s="51" t="s">
        <v>216</v>
      </c>
      <c r="I420" s="51" t="s">
        <v>225</v>
      </c>
      <c r="J420" s="51" t="s">
        <v>250</v>
      </c>
      <c r="K420" s="51" t="s">
        <v>219</v>
      </c>
      <c r="L420" s="51" t="s">
        <v>292</v>
      </c>
      <c r="M420" s="51" t="s">
        <v>221</v>
      </c>
      <c r="N420" s="52">
        <v>41934</v>
      </c>
      <c r="O420" s="54">
        <v>5.7090000000000005</v>
      </c>
      <c r="P420" s="54">
        <v>14.278000000000002</v>
      </c>
      <c r="Q420" s="55">
        <v>1.5009633911368019</v>
      </c>
      <c r="R420" s="55">
        <v>0.08</v>
      </c>
      <c r="S420" s="56">
        <f t="shared" si="6"/>
        <v>1.1422400000000001</v>
      </c>
      <c r="T420" s="57">
        <v>15.420240000000003</v>
      </c>
      <c r="U420" s="51">
        <v>13</v>
      </c>
      <c r="V420" s="58">
        <v>200.46312000000003</v>
      </c>
      <c r="W420" s="55">
        <v>0.09</v>
      </c>
      <c r="X420" s="59">
        <v>18.041680800000002</v>
      </c>
      <c r="Y420" s="54">
        <v>3.19</v>
      </c>
      <c r="Z420" s="54">
        <v>185.61143920000004</v>
      </c>
    </row>
    <row r="421" spans="1:26" x14ac:dyDescent="0.3">
      <c r="A421" s="51" t="s">
        <v>1276</v>
      </c>
      <c r="B421" s="52">
        <v>41927</v>
      </c>
      <c r="C421" s="53">
        <v>2014</v>
      </c>
      <c r="D421" s="51" t="s">
        <v>1274</v>
      </c>
      <c r="E421" s="51" t="s">
        <v>1275</v>
      </c>
      <c r="F421" s="51" t="s">
        <v>214</v>
      </c>
      <c r="G421" s="51" t="s">
        <v>215</v>
      </c>
      <c r="H421" s="51" t="s">
        <v>216</v>
      </c>
      <c r="I421" s="51" t="s">
        <v>225</v>
      </c>
      <c r="J421" s="51" t="s">
        <v>250</v>
      </c>
      <c r="K421" s="51" t="s">
        <v>219</v>
      </c>
      <c r="L421" s="51" t="s">
        <v>226</v>
      </c>
      <c r="M421" s="51" t="s">
        <v>221</v>
      </c>
      <c r="N421" s="52">
        <v>41936</v>
      </c>
      <c r="O421" s="54">
        <v>2.7720000000000002</v>
      </c>
      <c r="P421" s="54">
        <v>4.4000000000000004</v>
      </c>
      <c r="Q421" s="55">
        <v>0.58730158730158732</v>
      </c>
      <c r="R421" s="55">
        <v>0.08</v>
      </c>
      <c r="S421" s="56">
        <f t="shared" si="6"/>
        <v>0.35200000000000004</v>
      </c>
      <c r="T421" s="57">
        <v>4.7520000000000007</v>
      </c>
      <c r="U421" s="51">
        <v>21</v>
      </c>
      <c r="V421" s="58">
        <v>99.792000000000016</v>
      </c>
      <c r="W421" s="55">
        <v>0.02</v>
      </c>
      <c r="X421" s="59">
        <v>1.9958400000000003</v>
      </c>
      <c r="Y421" s="54">
        <v>1.35</v>
      </c>
      <c r="Z421" s="54">
        <v>99.146160000000009</v>
      </c>
    </row>
    <row r="422" spans="1:26" x14ac:dyDescent="0.3">
      <c r="A422" s="51" t="s">
        <v>1277</v>
      </c>
      <c r="B422" s="52">
        <v>41928</v>
      </c>
      <c r="C422" s="53">
        <v>2014</v>
      </c>
      <c r="D422" s="51" t="s">
        <v>212</v>
      </c>
      <c r="E422" s="51" t="s">
        <v>213</v>
      </c>
      <c r="F422" s="51" t="s">
        <v>214</v>
      </c>
      <c r="G422" s="51" t="s">
        <v>215</v>
      </c>
      <c r="H422" s="51" t="s">
        <v>216</v>
      </c>
      <c r="I422" s="51" t="s">
        <v>217</v>
      </c>
      <c r="J422" s="51" t="s">
        <v>266</v>
      </c>
      <c r="K422" s="51" t="s">
        <v>219</v>
      </c>
      <c r="L422" s="51" t="s">
        <v>220</v>
      </c>
      <c r="M422" s="51" t="s">
        <v>221</v>
      </c>
      <c r="N422" s="52">
        <v>41937</v>
      </c>
      <c r="O422" s="54">
        <v>4.2240000000000002</v>
      </c>
      <c r="P422" s="54">
        <v>6.9300000000000006</v>
      </c>
      <c r="Q422" s="55">
        <v>0.64062500000000011</v>
      </c>
      <c r="R422" s="55">
        <v>0.08</v>
      </c>
      <c r="S422" s="56">
        <f t="shared" si="6"/>
        <v>0.55440000000000011</v>
      </c>
      <c r="T422" s="57">
        <v>7.4844000000000008</v>
      </c>
      <c r="U422" s="51">
        <v>10</v>
      </c>
      <c r="V422" s="58">
        <v>74.844000000000008</v>
      </c>
      <c r="W422" s="55">
        <v>0.02</v>
      </c>
      <c r="X422" s="59">
        <v>1.4968800000000002</v>
      </c>
      <c r="Y422" s="54">
        <v>0.55000000000000004</v>
      </c>
      <c r="Z422" s="54">
        <v>73.897120000000001</v>
      </c>
    </row>
    <row r="423" spans="1:26" x14ac:dyDescent="0.3">
      <c r="A423" s="51" t="s">
        <v>1278</v>
      </c>
      <c r="B423" s="52">
        <v>41929</v>
      </c>
      <c r="C423" s="53">
        <v>2014</v>
      </c>
      <c r="D423" s="51" t="s">
        <v>1279</v>
      </c>
      <c r="E423" s="51" t="s">
        <v>1280</v>
      </c>
      <c r="F423" s="51" t="s">
        <v>214</v>
      </c>
      <c r="G423" s="51" t="s">
        <v>215</v>
      </c>
      <c r="H423" s="51" t="s">
        <v>231</v>
      </c>
      <c r="I423" s="51" t="s">
        <v>217</v>
      </c>
      <c r="J423" s="51" t="s">
        <v>218</v>
      </c>
      <c r="K423" s="51" t="s">
        <v>219</v>
      </c>
      <c r="L423" s="51" t="s">
        <v>220</v>
      </c>
      <c r="M423" s="51" t="s">
        <v>234</v>
      </c>
      <c r="N423" s="52">
        <v>41937</v>
      </c>
      <c r="O423" s="54">
        <v>4.9060000000000006</v>
      </c>
      <c r="P423" s="54">
        <v>11.979000000000001</v>
      </c>
      <c r="Q423" s="55">
        <v>1.4417040358744393</v>
      </c>
      <c r="R423" s="55">
        <v>0.08</v>
      </c>
      <c r="S423" s="56">
        <f t="shared" si="6"/>
        <v>0.95832000000000006</v>
      </c>
      <c r="T423" s="57">
        <v>12.937320000000001</v>
      </c>
      <c r="U423" s="51">
        <v>6</v>
      </c>
      <c r="V423" s="58">
        <v>77.623920000000012</v>
      </c>
      <c r="W423" s="55">
        <v>6.0000000000000005E-2</v>
      </c>
      <c r="X423" s="59">
        <v>4.657435200000001</v>
      </c>
      <c r="Y423" s="54">
        <v>4.55</v>
      </c>
      <c r="Z423" s="54">
        <v>77.516484800000015</v>
      </c>
    </row>
    <row r="424" spans="1:26" x14ac:dyDescent="0.3">
      <c r="A424" s="51" t="s">
        <v>1281</v>
      </c>
      <c r="B424" s="52">
        <v>41930</v>
      </c>
      <c r="C424" s="53">
        <v>2014</v>
      </c>
      <c r="D424" s="51" t="s">
        <v>1233</v>
      </c>
      <c r="E424" s="51" t="s">
        <v>1234</v>
      </c>
      <c r="F424" s="51" t="s">
        <v>214</v>
      </c>
      <c r="G424" s="51" t="s">
        <v>215</v>
      </c>
      <c r="H424" s="51" t="s">
        <v>265</v>
      </c>
      <c r="I424" s="51" t="s">
        <v>225</v>
      </c>
      <c r="J424" s="51" t="s">
        <v>266</v>
      </c>
      <c r="K424" s="51" t="s">
        <v>238</v>
      </c>
      <c r="L424" s="51" t="s">
        <v>220</v>
      </c>
      <c r="M424" s="51" t="s">
        <v>221</v>
      </c>
      <c r="N424" s="52">
        <v>41939</v>
      </c>
      <c r="O424" s="54">
        <v>9.1410000000000018</v>
      </c>
      <c r="P424" s="54">
        <v>17.578000000000003</v>
      </c>
      <c r="Q424" s="55">
        <v>0.92298435619735253</v>
      </c>
      <c r="R424" s="55">
        <v>0.08</v>
      </c>
      <c r="S424" s="56">
        <f t="shared" si="6"/>
        <v>1.4062400000000002</v>
      </c>
      <c r="T424" s="57">
        <v>18.984240000000003</v>
      </c>
      <c r="U424" s="51">
        <v>40</v>
      </c>
      <c r="V424" s="58">
        <v>759.3696000000001</v>
      </c>
      <c r="W424" s="55">
        <v>0.11</v>
      </c>
      <c r="X424" s="59">
        <v>83.530656000000008</v>
      </c>
      <c r="Y424" s="54">
        <v>6.55</v>
      </c>
      <c r="Z424" s="54">
        <v>682.38894400000004</v>
      </c>
    </row>
    <row r="425" spans="1:26" x14ac:dyDescent="0.3">
      <c r="A425" s="51" t="s">
        <v>1282</v>
      </c>
      <c r="B425" s="52">
        <v>41931</v>
      </c>
      <c r="C425" s="53">
        <v>2014</v>
      </c>
      <c r="D425" s="51" t="s">
        <v>1283</v>
      </c>
      <c r="E425" s="51" t="s">
        <v>1284</v>
      </c>
      <c r="F425" s="51" t="s">
        <v>230</v>
      </c>
      <c r="G425" s="51" t="s">
        <v>230</v>
      </c>
      <c r="H425" s="51" t="s">
        <v>244</v>
      </c>
      <c r="I425" s="51" t="s">
        <v>281</v>
      </c>
      <c r="J425" s="51" t="s">
        <v>266</v>
      </c>
      <c r="K425" s="51" t="s">
        <v>219</v>
      </c>
      <c r="L425" s="51" t="s">
        <v>226</v>
      </c>
      <c r="M425" s="51" t="s">
        <v>221</v>
      </c>
      <c r="N425" s="52">
        <v>41939</v>
      </c>
      <c r="O425" s="54">
        <v>4.9280000000000008</v>
      </c>
      <c r="P425" s="54">
        <v>8.9540000000000006</v>
      </c>
      <c r="Q425" s="55">
        <v>0.81696428571428559</v>
      </c>
      <c r="R425" s="55">
        <v>0.08</v>
      </c>
      <c r="S425" s="56">
        <f t="shared" si="6"/>
        <v>0.71632000000000007</v>
      </c>
      <c r="T425" s="57">
        <v>9.670320000000002</v>
      </c>
      <c r="U425" s="51">
        <v>48</v>
      </c>
      <c r="V425" s="58">
        <v>464.17536000000007</v>
      </c>
      <c r="W425" s="55">
        <v>0.01</v>
      </c>
      <c r="X425" s="59">
        <v>4.6417536000000004</v>
      </c>
      <c r="Y425" s="54">
        <v>3.17</v>
      </c>
      <c r="Z425" s="54">
        <v>462.70360640000007</v>
      </c>
    </row>
    <row r="426" spans="1:26" x14ac:dyDescent="0.3">
      <c r="A426" s="51" t="s">
        <v>1285</v>
      </c>
      <c r="B426" s="52">
        <v>41931</v>
      </c>
      <c r="C426" s="53">
        <v>2014</v>
      </c>
      <c r="D426" s="51" t="s">
        <v>1153</v>
      </c>
      <c r="E426" s="51" t="s">
        <v>1154</v>
      </c>
      <c r="F426" s="51" t="s">
        <v>214</v>
      </c>
      <c r="G426" s="51" t="s">
        <v>215</v>
      </c>
      <c r="H426" s="51" t="s">
        <v>231</v>
      </c>
      <c r="I426" s="51" t="s">
        <v>217</v>
      </c>
      <c r="J426" s="51" t="s">
        <v>250</v>
      </c>
      <c r="K426" s="51" t="s">
        <v>219</v>
      </c>
      <c r="L426" s="51" t="s">
        <v>292</v>
      </c>
      <c r="M426" s="51" t="s">
        <v>221</v>
      </c>
      <c r="N426" s="52">
        <v>41938</v>
      </c>
      <c r="O426" s="54">
        <v>5.2690000000000001</v>
      </c>
      <c r="P426" s="54">
        <v>13.167000000000002</v>
      </c>
      <c r="Q426" s="55">
        <v>1.4989561586638833</v>
      </c>
      <c r="R426" s="55">
        <v>0.08</v>
      </c>
      <c r="S426" s="56">
        <f t="shared" si="6"/>
        <v>1.0533600000000001</v>
      </c>
      <c r="T426" s="57">
        <v>14.220360000000003</v>
      </c>
      <c r="U426" s="51">
        <v>10</v>
      </c>
      <c r="V426" s="58">
        <v>142.20360000000002</v>
      </c>
      <c r="W426" s="55">
        <v>0.04</v>
      </c>
      <c r="X426" s="59">
        <v>5.6881440000000012</v>
      </c>
      <c r="Y426" s="54">
        <v>5.8599999999999994</v>
      </c>
      <c r="Z426" s="54">
        <v>142.37545600000004</v>
      </c>
    </row>
    <row r="427" spans="1:26" x14ac:dyDescent="0.3">
      <c r="A427" s="51" t="s">
        <v>1286</v>
      </c>
      <c r="B427" s="52">
        <v>41932</v>
      </c>
      <c r="C427" s="53">
        <v>2014</v>
      </c>
      <c r="D427" s="51" t="s">
        <v>1011</v>
      </c>
      <c r="E427" s="51" t="s">
        <v>1012</v>
      </c>
      <c r="F427" s="51" t="s">
        <v>214</v>
      </c>
      <c r="G427" s="51" t="s">
        <v>215</v>
      </c>
      <c r="H427" s="51" t="s">
        <v>244</v>
      </c>
      <c r="I427" s="51" t="s">
        <v>217</v>
      </c>
      <c r="J427" s="51" t="s">
        <v>218</v>
      </c>
      <c r="K427" s="51" t="s">
        <v>219</v>
      </c>
      <c r="L427" s="51" t="s">
        <v>220</v>
      </c>
      <c r="M427" s="51" t="s">
        <v>221</v>
      </c>
      <c r="N427" s="52">
        <v>41940</v>
      </c>
      <c r="O427" s="54">
        <v>3.74</v>
      </c>
      <c r="P427" s="54">
        <v>5.9400000000000013</v>
      </c>
      <c r="Q427" s="55">
        <v>0.5882352941176473</v>
      </c>
      <c r="R427" s="55">
        <v>0.08</v>
      </c>
      <c r="S427" s="56">
        <f t="shared" si="6"/>
        <v>0.47520000000000012</v>
      </c>
      <c r="T427" s="57">
        <v>6.4152000000000022</v>
      </c>
      <c r="U427" s="51">
        <v>24</v>
      </c>
      <c r="V427" s="58">
        <v>153.96480000000005</v>
      </c>
      <c r="W427" s="55">
        <v>0.11</v>
      </c>
      <c r="X427" s="59">
        <v>16.936128000000007</v>
      </c>
      <c r="Y427" s="54">
        <v>7.83</v>
      </c>
      <c r="Z427" s="54">
        <v>144.85867200000007</v>
      </c>
    </row>
    <row r="428" spans="1:26" x14ac:dyDescent="0.3">
      <c r="A428" s="51" t="s">
        <v>1287</v>
      </c>
      <c r="B428" s="52">
        <v>41933</v>
      </c>
      <c r="C428" s="53">
        <v>2014</v>
      </c>
      <c r="D428" s="51" t="s">
        <v>1288</v>
      </c>
      <c r="E428" s="51" t="s">
        <v>1289</v>
      </c>
      <c r="F428" s="51" t="s">
        <v>230</v>
      </c>
      <c r="G428" s="51" t="s">
        <v>230</v>
      </c>
      <c r="H428" s="51" t="s">
        <v>231</v>
      </c>
      <c r="I428" s="51" t="s">
        <v>258</v>
      </c>
      <c r="J428" s="51" t="s">
        <v>266</v>
      </c>
      <c r="K428" s="51" t="s">
        <v>219</v>
      </c>
      <c r="L428" s="51" t="s">
        <v>220</v>
      </c>
      <c r="M428" s="51" t="s">
        <v>221</v>
      </c>
      <c r="N428" s="52">
        <v>41942</v>
      </c>
      <c r="O428" s="54">
        <v>9.8120000000000012</v>
      </c>
      <c r="P428" s="54">
        <v>32.713999999999999</v>
      </c>
      <c r="Q428" s="55">
        <v>2.3340807174887885</v>
      </c>
      <c r="R428" s="55">
        <v>0.08</v>
      </c>
      <c r="S428" s="56">
        <f t="shared" si="6"/>
        <v>2.6171199999999999</v>
      </c>
      <c r="T428" s="57">
        <v>35.331119999999999</v>
      </c>
      <c r="U428" s="51">
        <v>21</v>
      </c>
      <c r="V428" s="58">
        <v>741.95352000000003</v>
      </c>
      <c r="W428" s="55">
        <v>0.11</v>
      </c>
      <c r="X428" s="59">
        <v>81.614887199999998</v>
      </c>
      <c r="Y428" s="54">
        <v>6.6899999999999995</v>
      </c>
      <c r="Z428" s="54">
        <v>667.02863280000008</v>
      </c>
    </row>
    <row r="429" spans="1:26" x14ac:dyDescent="0.3">
      <c r="A429" s="51" t="s">
        <v>1290</v>
      </c>
      <c r="B429" s="52">
        <v>41936</v>
      </c>
      <c r="C429" s="53">
        <v>2014</v>
      </c>
      <c r="D429" s="51" t="s">
        <v>1291</v>
      </c>
      <c r="E429" s="51" t="s">
        <v>1292</v>
      </c>
      <c r="F429" s="51" t="s">
        <v>230</v>
      </c>
      <c r="G429" s="51" t="s">
        <v>230</v>
      </c>
      <c r="H429" s="51" t="s">
        <v>216</v>
      </c>
      <c r="I429" s="51" t="s">
        <v>274</v>
      </c>
      <c r="J429" s="51" t="s">
        <v>250</v>
      </c>
      <c r="K429" s="51" t="s">
        <v>219</v>
      </c>
      <c r="L429" s="51" t="s">
        <v>220</v>
      </c>
      <c r="M429" s="51" t="s">
        <v>221</v>
      </c>
      <c r="N429" s="52">
        <v>41944</v>
      </c>
      <c r="O429" s="54">
        <v>4.0150000000000006</v>
      </c>
      <c r="P429" s="54">
        <v>6.5780000000000012</v>
      </c>
      <c r="Q429" s="55">
        <v>0.63835616438356169</v>
      </c>
      <c r="R429" s="55">
        <v>0.08</v>
      </c>
      <c r="S429" s="56">
        <f t="shared" si="6"/>
        <v>0.52624000000000015</v>
      </c>
      <c r="T429" s="57">
        <v>7.1042400000000017</v>
      </c>
      <c r="U429" s="51">
        <v>21</v>
      </c>
      <c r="V429" s="58">
        <v>149.18904000000003</v>
      </c>
      <c r="W429" s="55">
        <v>0.02</v>
      </c>
      <c r="X429" s="59">
        <v>2.9837808000000008</v>
      </c>
      <c r="Y429" s="54">
        <v>1.54</v>
      </c>
      <c r="Z429" s="54">
        <v>147.74525920000002</v>
      </c>
    </row>
    <row r="430" spans="1:26" x14ac:dyDescent="0.3">
      <c r="A430" s="51" t="s">
        <v>1293</v>
      </c>
      <c r="B430" s="52">
        <v>41937</v>
      </c>
      <c r="C430" s="53">
        <v>2014</v>
      </c>
      <c r="D430" s="51" t="s">
        <v>1126</v>
      </c>
      <c r="E430" s="51" t="s">
        <v>1127</v>
      </c>
      <c r="F430" s="51" t="s">
        <v>214</v>
      </c>
      <c r="G430" s="51" t="s">
        <v>215</v>
      </c>
      <c r="H430" s="51" t="s">
        <v>244</v>
      </c>
      <c r="I430" s="51" t="s">
        <v>225</v>
      </c>
      <c r="J430" s="51" t="s">
        <v>254</v>
      </c>
      <c r="K430" s="51" t="s">
        <v>219</v>
      </c>
      <c r="L430" s="51" t="s">
        <v>226</v>
      </c>
      <c r="M430" s="51" t="s">
        <v>221</v>
      </c>
      <c r="N430" s="52">
        <v>41948</v>
      </c>
      <c r="O430" s="54">
        <v>2.3760000000000003</v>
      </c>
      <c r="P430" s="54">
        <v>4.2350000000000003</v>
      </c>
      <c r="Q430" s="55">
        <v>0.78240740740740733</v>
      </c>
      <c r="R430" s="55">
        <v>0.08</v>
      </c>
      <c r="S430" s="56">
        <f t="shared" si="6"/>
        <v>0.33880000000000005</v>
      </c>
      <c r="T430" s="57">
        <v>4.5738000000000003</v>
      </c>
      <c r="U430" s="51">
        <v>12</v>
      </c>
      <c r="V430" s="58">
        <v>54.885600000000004</v>
      </c>
      <c r="W430" s="55">
        <v>6.9999999999999993E-2</v>
      </c>
      <c r="X430" s="59">
        <v>3.8419919999999999</v>
      </c>
      <c r="Y430" s="54">
        <v>0.75</v>
      </c>
      <c r="Z430" s="54">
        <v>51.793608000000006</v>
      </c>
    </row>
    <row r="431" spans="1:26" x14ac:dyDescent="0.3">
      <c r="A431" s="51" t="s">
        <v>1294</v>
      </c>
      <c r="B431" s="52">
        <v>41938</v>
      </c>
      <c r="C431" s="53">
        <v>2014</v>
      </c>
      <c r="D431" s="51" t="s">
        <v>425</v>
      </c>
      <c r="E431" s="51" t="s">
        <v>426</v>
      </c>
      <c r="F431" s="51" t="s">
        <v>230</v>
      </c>
      <c r="G431" s="51" t="s">
        <v>230</v>
      </c>
      <c r="H431" s="51" t="s">
        <v>216</v>
      </c>
      <c r="I431" s="51" t="s">
        <v>331</v>
      </c>
      <c r="J431" s="51" t="s">
        <v>250</v>
      </c>
      <c r="K431" s="51" t="s">
        <v>238</v>
      </c>
      <c r="L431" s="51" t="s">
        <v>220</v>
      </c>
      <c r="M431" s="51" t="s">
        <v>221</v>
      </c>
      <c r="N431" s="52">
        <v>41946</v>
      </c>
      <c r="O431" s="54">
        <v>19.624000000000002</v>
      </c>
      <c r="P431" s="54">
        <v>38.489000000000004</v>
      </c>
      <c r="Q431" s="55">
        <v>0.96132286995515692</v>
      </c>
      <c r="R431" s="55">
        <v>0.08</v>
      </c>
      <c r="S431" s="56">
        <f t="shared" si="6"/>
        <v>3.0791200000000005</v>
      </c>
      <c r="T431" s="57">
        <v>41.568120000000008</v>
      </c>
      <c r="U431" s="51">
        <v>31</v>
      </c>
      <c r="V431" s="58">
        <v>1288.6117200000003</v>
      </c>
      <c r="W431" s="55">
        <v>9.9999999999999992E-2</v>
      </c>
      <c r="X431" s="59">
        <v>128.86117200000001</v>
      </c>
      <c r="Y431" s="54">
        <v>5.55</v>
      </c>
      <c r="Z431" s="54">
        <v>1165.3005480000004</v>
      </c>
    </row>
    <row r="432" spans="1:26" x14ac:dyDescent="0.3">
      <c r="A432" s="51" t="s">
        <v>1295</v>
      </c>
      <c r="B432" s="52">
        <v>41939</v>
      </c>
      <c r="C432" s="53">
        <v>2014</v>
      </c>
      <c r="D432" s="51" t="s">
        <v>1296</v>
      </c>
      <c r="E432" s="51" t="s">
        <v>1297</v>
      </c>
      <c r="F432" s="51" t="s">
        <v>230</v>
      </c>
      <c r="G432" s="51" t="s">
        <v>230</v>
      </c>
      <c r="H432" s="51" t="s">
        <v>231</v>
      </c>
      <c r="I432" s="51" t="s">
        <v>281</v>
      </c>
      <c r="J432" s="51" t="s">
        <v>218</v>
      </c>
      <c r="K432" s="51" t="s">
        <v>219</v>
      </c>
      <c r="L432" s="51" t="s">
        <v>292</v>
      </c>
      <c r="M432" s="51" t="s">
        <v>221</v>
      </c>
      <c r="N432" s="52">
        <v>41948</v>
      </c>
      <c r="O432" s="54">
        <v>5.2690000000000001</v>
      </c>
      <c r="P432" s="54">
        <v>13.167000000000002</v>
      </c>
      <c r="Q432" s="55">
        <v>1.4989561586638833</v>
      </c>
      <c r="R432" s="55">
        <v>0.08</v>
      </c>
      <c r="S432" s="56">
        <f t="shared" si="6"/>
        <v>1.0533600000000001</v>
      </c>
      <c r="T432" s="57">
        <v>14.220360000000003</v>
      </c>
      <c r="U432" s="51">
        <v>25</v>
      </c>
      <c r="V432" s="58">
        <v>355.50900000000007</v>
      </c>
      <c r="W432" s="55">
        <v>0.02</v>
      </c>
      <c r="X432" s="59">
        <v>7.1101800000000015</v>
      </c>
      <c r="Y432" s="54">
        <v>5.8599999999999994</v>
      </c>
      <c r="Z432" s="54">
        <v>354.25882000000007</v>
      </c>
    </row>
    <row r="433" spans="1:26" x14ac:dyDescent="0.3">
      <c r="A433" s="51" t="s">
        <v>1298</v>
      </c>
      <c r="B433" s="52">
        <v>41942</v>
      </c>
      <c r="C433" s="53">
        <v>2014</v>
      </c>
      <c r="D433" s="51" t="s">
        <v>1299</v>
      </c>
      <c r="E433" s="51" t="s">
        <v>1300</v>
      </c>
      <c r="F433" s="51" t="s">
        <v>230</v>
      </c>
      <c r="G433" s="51" t="s">
        <v>230</v>
      </c>
      <c r="H433" s="51" t="s">
        <v>265</v>
      </c>
      <c r="I433" s="51" t="s">
        <v>258</v>
      </c>
      <c r="J433" s="51" t="s">
        <v>266</v>
      </c>
      <c r="K433" s="51" t="s">
        <v>219</v>
      </c>
      <c r="L433" s="51" t="s">
        <v>220</v>
      </c>
      <c r="M433" s="51" t="s">
        <v>221</v>
      </c>
      <c r="N433" s="52">
        <v>41951</v>
      </c>
      <c r="O433" s="54">
        <v>57.277000000000008</v>
      </c>
      <c r="P433" s="54">
        <v>92.378000000000014</v>
      </c>
      <c r="Q433" s="55">
        <v>0.61282888419435377</v>
      </c>
      <c r="R433" s="55">
        <v>0.08</v>
      </c>
      <c r="S433" s="56">
        <f t="shared" si="6"/>
        <v>7.3902400000000013</v>
      </c>
      <c r="T433" s="57">
        <v>99.76824000000002</v>
      </c>
      <c r="U433" s="51">
        <v>26</v>
      </c>
      <c r="V433" s="58">
        <v>2593.9742400000005</v>
      </c>
      <c r="W433" s="55">
        <v>6.0000000000000005E-2</v>
      </c>
      <c r="X433" s="59">
        <v>155.63845440000003</v>
      </c>
      <c r="Y433" s="54">
        <v>5.0599999999999996</v>
      </c>
      <c r="Z433" s="54">
        <v>2443.3957856000002</v>
      </c>
    </row>
    <row r="434" spans="1:26" x14ac:dyDescent="0.3">
      <c r="A434" s="51" t="s">
        <v>1301</v>
      </c>
      <c r="B434" s="52">
        <v>41943</v>
      </c>
      <c r="C434" s="53">
        <v>2014</v>
      </c>
      <c r="D434" s="51" t="s">
        <v>1302</v>
      </c>
      <c r="E434" s="51" t="s">
        <v>1303</v>
      </c>
      <c r="F434" s="51" t="s">
        <v>230</v>
      </c>
      <c r="G434" s="51" t="s">
        <v>230</v>
      </c>
      <c r="H434" s="51" t="s">
        <v>216</v>
      </c>
      <c r="I434" s="51" t="s">
        <v>245</v>
      </c>
      <c r="J434" s="51" t="s">
        <v>218</v>
      </c>
      <c r="K434" s="51" t="s">
        <v>219</v>
      </c>
      <c r="L434" s="51" t="s">
        <v>220</v>
      </c>
      <c r="M434" s="51" t="s">
        <v>221</v>
      </c>
      <c r="N434" s="52">
        <v>41952</v>
      </c>
      <c r="O434" s="54">
        <v>5.3790000000000004</v>
      </c>
      <c r="P434" s="54">
        <v>8.4039999999999999</v>
      </c>
      <c r="Q434" s="55">
        <v>0.5623721881390592</v>
      </c>
      <c r="R434" s="55">
        <v>0.08</v>
      </c>
      <c r="S434" s="56">
        <f t="shared" si="6"/>
        <v>0.67232000000000003</v>
      </c>
      <c r="T434" s="57">
        <v>9.0763200000000008</v>
      </c>
      <c r="U434" s="51">
        <v>14</v>
      </c>
      <c r="V434" s="58">
        <v>127.06848000000001</v>
      </c>
      <c r="W434" s="55">
        <v>0.03</v>
      </c>
      <c r="X434" s="59">
        <v>3.8120544000000001</v>
      </c>
      <c r="Y434" s="54">
        <v>1.44</v>
      </c>
      <c r="Z434" s="54">
        <v>124.69642560000001</v>
      </c>
    </row>
    <row r="435" spans="1:26" x14ac:dyDescent="0.3">
      <c r="A435" s="51" t="s">
        <v>1304</v>
      </c>
      <c r="B435" s="52">
        <v>41944</v>
      </c>
      <c r="C435" s="53">
        <v>2014</v>
      </c>
      <c r="D435" s="51" t="s">
        <v>1305</v>
      </c>
      <c r="E435" s="51" t="s">
        <v>1306</v>
      </c>
      <c r="F435" s="51" t="s">
        <v>214</v>
      </c>
      <c r="G435" s="51" t="s">
        <v>215</v>
      </c>
      <c r="H435" s="51" t="s">
        <v>244</v>
      </c>
      <c r="I435" s="51" t="s">
        <v>225</v>
      </c>
      <c r="J435" s="51" t="s">
        <v>254</v>
      </c>
      <c r="K435" s="51" t="s">
        <v>219</v>
      </c>
      <c r="L435" s="51" t="s">
        <v>226</v>
      </c>
      <c r="M435" s="51" t="s">
        <v>221</v>
      </c>
      <c r="N435" s="52">
        <v>41955</v>
      </c>
      <c r="O435" s="54">
        <v>2.7720000000000002</v>
      </c>
      <c r="P435" s="54">
        <v>4.4000000000000004</v>
      </c>
      <c r="Q435" s="55">
        <v>0.58730158730158732</v>
      </c>
      <c r="R435" s="55">
        <v>0.08</v>
      </c>
      <c r="S435" s="56">
        <f t="shared" si="6"/>
        <v>0.35200000000000004</v>
      </c>
      <c r="T435" s="57">
        <v>4.7520000000000007</v>
      </c>
      <c r="U435" s="51">
        <v>34</v>
      </c>
      <c r="V435" s="58">
        <v>161.56800000000001</v>
      </c>
      <c r="W435" s="55">
        <v>9.9999999999999992E-2</v>
      </c>
      <c r="X435" s="59">
        <v>16.1568</v>
      </c>
      <c r="Y435" s="54">
        <v>1.35</v>
      </c>
      <c r="Z435" s="54">
        <v>146.7612</v>
      </c>
    </row>
    <row r="436" spans="1:26" x14ac:dyDescent="0.3">
      <c r="A436" s="51" t="s">
        <v>1307</v>
      </c>
      <c r="B436" s="52">
        <v>41944</v>
      </c>
      <c r="C436" s="53">
        <v>2014</v>
      </c>
      <c r="D436" s="51" t="s">
        <v>1308</v>
      </c>
      <c r="E436" s="51" t="s">
        <v>1309</v>
      </c>
      <c r="F436" s="51" t="s">
        <v>230</v>
      </c>
      <c r="G436" s="51" t="s">
        <v>230</v>
      </c>
      <c r="H436" s="51" t="s">
        <v>244</v>
      </c>
      <c r="I436" s="51" t="s">
        <v>445</v>
      </c>
      <c r="J436" s="51" t="s">
        <v>250</v>
      </c>
      <c r="K436" s="51" t="s">
        <v>238</v>
      </c>
      <c r="L436" s="51" t="s">
        <v>220</v>
      </c>
      <c r="M436" s="51" t="s">
        <v>221</v>
      </c>
      <c r="N436" s="52">
        <v>41952</v>
      </c>
      <c r="O436" s="54">
        <v>7.1610000000000005</v>
      </c>
      <c r="P436" s="54">
        <v>34.078000000000003</v>
      </c>
      <c r="Q436" s="55">
        <v>3.7588325652841781</v>
      </c>
      <c r="R436" s="55">
        <v>0.08</v>
      </c>
      <c r="S436" s="56">
        <f t="shared" si="6"/>
        <v>2.7262400000000002</v>
      </c>
      <c r="T436" s="57">
        <v>36.804240000000007</v>
      </c>
      <c r="U436" s="51">
        <v>14</v>
      </c>
      <c r="V436" s="58">
        <v>515.25936000000013</v>
      </c>
      <c r="W436" s="55">
        <v>0.01</v>
      </c>
      <c r="X436" s="59">
        <v>5.1525936000000012</v>
      </c>
      <c r="Y436" s="54">
        <v>6.55</v>
      </c>
      <c r="Z436" s="54">
        <v>516.65676640000015</v>
      </c>
    </row>
    <row r="437" spans="1:26" x14ac:dyDescent="0.3">
      <c r="A437" s="51" t="s">
        <v>1310</v>
      </c>
      <c r="B437" s="52">
        <v>41948</v>
      </c>
      <c r="C437" s="53">
        <v>2014</v>
      </c>
      <c r="D437" s="51" t="s">
        <v>1034</v>
      </c>
      <c r="E437" s="51" t="s">
        <v>1035</v>
      </c>
      <c r="F437" s="51" t="s">
        <v>230</v>
      </c>
      <c r="G437" s="51" t="s">
        <v>230</v>
      </c>
      <c r="H437" s="51" t="s">
        <v>231</v>
      </c>
      <c r="I437" s="51" t="s">
        <v>270</v>
      </c>
      <c r="J437" s="51" t="s">
        <v>250</v>
      </c>
      <c r="K437" s="51" t="s">
        <v>238</v>
      </c>
      <c r="L437" s="51" t="s">
        <v>588</v>
      </c>
      <c r="M437" s="51" t="s">
        <v>234</v>
      </c>
      <c r="N437" s="52">
        <v>41957</v>
      </c>
      <c r="O437" s="54">
        <v>415.78900000000004</v>
      </c>
      <c r="P437" s="54">
        <v>659.98900000000003</v>
      </c>
      <c r="Q437" s="55">
        <v>0.58731712479166109</v>
      </c>
      <c r="R437" s="55">
        <v>0.08</v>
      </c>
      <c r="S437" s="56">
        <f t="shared" si="6"/>
        <v>52.799120000000002</v>
      </c>
      <c r="T437" s="57">
        <v>712.78812000000005</v>
      </c>
      <c r="U437" s="51">
        <v>43</v>
      </c>
      <c r="V437" s="58">
        <v>30649.889160000002</v>
      </c>
      <c r="W437" s="55">
        <v>0.08</v>
      </c>
      <c r="X437" s="59">
        <v>2451.9911328000003</v>
      </c>
      <c r="Y437" s="54">
        <v>24.54</v>
      </c>
      <c r="Z437" s="54">
        <v>28222.438027200002</v>
      </c>
    </row>
    <row r="438" spans="1:26" x14ac:dyDescent="0.3">
      <c r="A438" s="51" t="s">
        <v>1311</v>
      </c>
      <c r="B438" s="52">
        <v>41951</v>
      </c>
      <c r="C438" s="53">
        <v>2014</v>
      </c>
      <c r="D438" s="51" t="s">
        <v>1312</v>
      </c>
      <c r="E438" s="51" t="s">
        <v>1313</v>
      </c>
      <c r="F438" s="51" t="s">
        <v>230</v>
      </c>
      <c r="G438" s="51" t="s">
        <v>230</v>
      </c>
      <c r="H438" s="51" t="s">
        <v>216</v>
      </c>
      <c r="I438" s="51" t="s">
        <v>232</v>
      </c>
      <c r="J438" s="51" t="s">
        <v>218</v>
      </c>
      <c r="K438" s="51" t="s">
        <v>238</v>
      </c>
      <c r="L438" s="51" t="s">
        <v>588</v>
      </c>
      <c r="M438" s="51" t="s">
        <v>221</v>
      </c>
      <c r="N438" s="52">
        <v>41960</v>
      </c>
      <c r="O438" s="54">
        <v>415.78900000000004</v>
      </c>
      <c r="P438" s="54">
        <v>659.98900000000003</v>
      </c>
      <c r="Q438" s="55">
        <v>0.58731712479166109</v>
      </c>
      <c r="R438" s="55">
        <v>0.08</v>
      </c>
      <c r="S438" s="56">
        <f t="shared" si="6"/>
        <v>52.799120000000002</v>
      </c>
      <c r="T438" s="57">
        <v>712.78812000000005</v>
      </c>
      <c r="U438" s="51">
        <v>22</v>
      </c>
      <c r="V438" s="58">
        <v>15681.338640000002</v>
      </c>
      <c r="W438" s="55">
        <v>0.08</v>
      </c>
      <c r="X438" s="59">
        <v>1254.5070912000001</v>
      </c>
      <c r="Y438" s="54">
        <v>24.54</v>
      </c>
      <c r="Z438" s="54">
        <v>14451.371548800002</v>
      </c>
    </row>
    <row r="439" spans="1:26" x14ac:dyDescent="0.3">
      <c r="A439" s="51" t="s">
        <v>1314</v>
      </c>
      <c r="B439" s="52">
        <v>41952</v>
      </c>
      <c r="C439" s="53">
        <v>2014</v>
      </c>
      <c r="D439" s="51" t="s">
        <v>1315</v>
      </c>
      <c r="E439" s="51" t="s">
        <v>1316</v>
      </c>
      <c r="F439" s="51" t="s">
        <v>214</v>
      </c>
      <c r="G439" s="51" t="s">
        <v>215</v>
      </c>
      <c r="H439" s="51" t="s">
        <v>216</v>
      </c>
      <c r="I439" s="51" t="s">
        <v>217</v>
      </c>
      <c r="J439" s="51" t="s">
        <v>233</v>
      </c>
      <c r="K439" s="51" t="s">
        <v>219</v>
      </c>
      <c r="L439" s="51" t="s">
        <v>226</v>
      </c>
      <c r="M439" s="51" t="s">
        <v>221</v>
      </c>
      <c r="N439" s="52">
        <v>41960</v>
      </c>
      <c r="O439" s="54">
        <v>1.034</v>
      </c>
      <c r="P439" s="54">
        <v>2.0680000000000001</v>
      </c>
      <c r="Q439" s="55">
        <v>1</v>
      </c>
      <c r="R439" s="55">
        <v>0.08</v>
      </c>
      <c r="S439" s="56">
        <f t="shared" si="6"/>
        <v>0.16544</v>
      </c>
      <c r="T439" s="57">
        <v>2.2334400000000003</v>
      </c>
      <c r="U439" s="51">
        <v>38</v>
      </c>
      <c r="V439" s="58">
        <v>84.870720000000006</v>
      </c>
      <c r="W439" s="55">
        <v>0.11</v>
      </c>
      <c r="X439" s="59">
        <v>9.3357792000000011</v>
      </c>
      <c r="Y439" s="54">
        <v>0.84000000000000008</v>
      </c>
      <c r="Z439" s="54">
        <v>76.374940800000005</v>
      </c>
    </row>
    <row r="440" spans="1:26" x14ac:dyDescent="0.3">
      <c r="A440" s="51" t="s">
        <v>1317</v>
      </c>
      <c r="B440" s="52">
        <v>41957</v>
      </c>
      <c r="C440" s="53">
        <v>2014</v>
      </c>
      <c r="D440" s="51" t="s">
        <v>1140</v>
      </c>
      <c r="E440" s="51" t="s">
        <v>1141</v>
      </c>
      <c r="F440" s="51" t="s">
        <v>230</v>
      </c>
      <c r="G440" s="51" t="s">
        <v>230</v>
      </c>
      <c r="H440" s="51" t="s">
        <v>244</v>
      </c>
      <c r="I440" s="51" t="s">
        <v>258</v>
      </c>
      <c r="J440" s="51" t="s">
        <v>266</v>
      </c>
      <c r="K440" s="51" t="s">
        <v>238</v>
      </c>
      <c r="L440" s="51" t="s">
        <v>220</v>
      </c>
      <c r="M440" s="51" t="s">
        <v>221</v>
      </c>
      <c r="N440" s="52">
        <v>41966</v>
      </c>
      <c r="O440" s="54">
        <v>68.64</v>
      </c>
      <c r="P440" s="54">
        <v>171.58900000000003</v>
      </c>
      <c r="Q440" s="55">
        <v>1.4998397435897439</v>
      </c>
      <c r="R440" s="55">
        <v>0.08</v>
      </c>
      <c r="S440" s="56">
        <f t="shared" si="6"/>
        <v>13.727120000000003</v>
      </c>
      <c r="T440" s="57">
        <v>185.31612000000004</v>
      </c>
      <c r="U440" s="51">
        <v>8</v>
      </c>
      <c r="V440" s="58">
        <v>1482.5289600000003</v>
      </c>
      <c r="W440" s="55">
        <v>0.03</v>
      </c>
      <c r="X440" s="59">
        <v>44.475868800000008</v>
      </c>
      <c r="Y440" s="54">
        <v>8.1300000000000008</v>
      </c>
      <c r="Z440" s="54">
        <v>1446.1830912000005</v>
      </c>
    </row>
    <row r="441" spans="1:26" x14ac:dyDescent="0.3">
      <c r="A441" s="51" t="s">
        <v>1318</v>
      </c>
      <c r="B441" s="52">
        <v>41957</v>
      </c>
      <c r="C441" s="53">
        <v>2014</v>
      </c>
      <c r="D441" s="51" t="s">
        <v>1319</v>
      </c>
      <c r="E441" s="51" t="s">
        <v>1320</v>
      </c>
      <c r="F441" s="51" t="s">
        <v>230</v>
      </c>
      <c r="G441" s="51" t="s">
        <v>230</v>
      </c>
      <c r="H441" s="51" t="s">
        <v>244</v>
      </c>
      <c r="I441" s="51" t="s">
        <v>249</v>
      </c>
      <c r="J441" s="51" t="s">
        <v>254</v>
      </c>
      <c r="K441" s="51" t="s">
        <v>219</v>
      </c>
      <c r="L441" s="51" t="s">
        <v>220</v>
      </c>
      <c r="M441" s="51" t="s">
        <v>221</v>
      </c>
      <c r="N441" s="52">
        <v>41969</v>
      </c>
      <c r="O441" s="54">
        <v>4.9060000000000006</v>
      </c>
      <c r="P441" s="54">
        <v>11.979000000000001</v>
      </c>
      <c r="Q441" s="55">
        <v>1.4417040358744393</v>
      </c>
      <c r="R441" s="55">
        <v>0.08</v>
      </c>
      <c r="S441" s="56">
        <f t="shared" si="6"/>
        <v>0.95832000000000006</v>
      </c>
      <c r="T441" s="57">
        <v>12.937320000000001</v>
      </c>
      <c r="U441" s="51">
        <v>10</v>
      </c>
      <c r="V441" s="58">
        <v>129.37320000000003</v>
      </c>
      <c r="W441" s="55">
        <v>9.9999999999999992E-2</v>
      </c>
      <c r="X441" s="59">
        <v>12.937320000000001</v>
      </c>
      <c r="Y441" s="54">
        <v>4.55</v>
      </c>
      <c r="Z441" s="54">
        <v>120.98588000000002</v>
      </c>
    </row>
    <row r="442" spans="1:26" x14ac:dyDescent="0.3">
      <c r="A442" s="51" t="s">
        <v>1321</v>
      </c>
      <c r="B442" s="52">
        <v>41958</v>
      </c>
      <c r="C442" s="53">
        <v>2014</v>
      </c>
      <c r="D442" s="51" t="s">
        <v>268</v>
      </c>
      <c r="E442" s="51" t="s">
        <v>269</v>
      </c>
      <c r="F442" s="51" t="s">
        <v>230</v>
      </c>
      <c r="G442" s="51" t="s">
        <v>230</v>
      </c>
      <c r="H442" s="51" t="s">
        <v>231</v>
      </c>
      <c r="I442" s="51" t="s">
        <v>270</v>
      </c>
      <c r="J442" s="51" t="s">
        <v>218</v>
      </c>
      <c r="K442" s="51" t="s">
        <v>219</v>
      </c>
      <c r="L442" s="51" t="s">
        <v>226</v>
      </c>
      <c r="M442" s="51" t="s">
        <v>221</v>
      </c>
      <c r="N442" s="52">
        <v>41967</v>
      </c>
      <c r="O442" s="54">
        <v>1.0230000000000001</v>
      </c>
      <c r="P442" s="54">
        <v>1.6280000000000001</v>
      </c>
      <c r="Q442" s="55">
        <v>0.59139784946236551</v>
      </c>
      <c r="R442" s="55">
        <v>0.08</v>
      </c>
      <c r="S442" s="56">
        <f t="shared" si="6"/>
        <v>0.13024000000000002</v>
      </c>
      <c r="T442" s="57">
        <v>1.7582400000000002</v>
      </c>
      <c r="U442" s="51">
        <v>30</v>
      </c>
      <c r="V442" s="58">
        <v>52.747200000000007</v>
      </c>
      <c r="W442" s="55">
        <v>0.05</v>
      </c>
      <c r="X442" s="59">
        <v>2.6373600000000006</v>
      </c>
      <c r="Y442" s="54">
        <v>0.75</v>
      </c>
      <c r="Z442" s="54">
        <v>50.859840000000005</v>
      </c>
    </row>
    <row r="443" spans="1:26" x14ac:dyDescent="0.3">
      <c r="A443" s="51" t="s">
        <v>1322</v>
      </c>
      <c r="B443" s="52">
        <v>41959</v>
      </c>
      <c r="C443" s="53">
        <v>2014</v>
      </c>
      <c r="D443" s="51" t="s">
        <v>1251</v>
      </c>
      <c r="E443" s="51" t="s">
        <v>1252</v>
      </c>
      <c r="F443" s="51" t="s">
        <v>230</v>
      </c>
      <c r="G443" s="51" t="s">
        <v>230</v>
      </c>
      <c r="H443" s="51" t="s">
        <v>231</v>
      </c>
      <c r="I443" s="51" t="s">
        <v>258</v>
      </c>
      <c r="J443" s="51" t="s">
        <v>233</v>
      </c>
      <c r="K443" s="51" t="s">
        <v>219</v>
      </c>
      <c r="L443" s="51" t="s">
        <v>226</v>
      </c>
      <c r="M443" s="51" t="s">
        <v>221</v>
      </c>
      <c r="N443" s="52">
        <v>41968</v>
      </c>
      <c r="O443" s="54">
        <v>1.4410000000000003</v>
      </c>
      <c r="P443" s="54">
        <v>3.1240000000000001</v>
      </c>
      <c r="Q443" s="55">
        <v>1.1679389312977095</v>
      </c>
      <c r="R443" s="55">
        <v>0.08</v>
      </c>
      <c r="S443" s="56">
        <f t="shared" si="6"/>
        <v>0.24992</v>
      </c>
      <c r="T443" s="57">
        <v>3.3739200000000005</v>
      </c>
      <c r="U443" s="51">
        <v>14</v>
      </c>
      <c r="V443" s="58">
        <v>47.234880000000004</v>
      </c>
      <c r="W443" s="55">
        <v>0.11</v>
      </c>
      <c r="X443" s="59">
        <v>5.1958368000000004</v>
      </c>
      <c r="Y443" s="54">
        <v>0.98000000000000009</v>
      </c>
      <c r="Z443" s="54">
        <v>43.019043199999999</v>
      </c>
    </row>
    <row r="444" spans="1:26" x14ac:dyDescent="0.3">
      <c r="A444" s="51" t="s">
        <v>1323</v>
      </c>
      <c r="B444" s="52">
        <v>41960</v>
      </c>
      <c r="C444" s="53">
        <v>2014</v>
      </c>
      <c r="D444" s="51" t="s">
        <v>1296</v>
      </c>
      <c r="E444" s="51" t="s">
        <v>1297</v>
      </c>
      <c r="F444" s="51" t="s">
        <v>230</v>
      </c>
      <c r="G444" s="51" t="s">
        <v>230</v>
      </c>
      <c r="H444" s="51" t="s">
        <v>231</v>
      </c>
      <c r="I444" s="51" t="s">
        <v>281</v>
      </c>
      <c r="J444" s="51" t="s">
        <v>250</v>
      </c>
      <c r="K444" s="51" t="s">
        <v>219</v>
      </c>
      <c r="L444" s="51" t="s">
        <v>220</v>
      </c>
      <c r="M444" s="51" t="s">
        <v>234</v>
      </c>
      <c r="N444" s="52">
        <v>41969</v>
      </c>
      <c r="O444" s="54">
        <v>74.503000000000014</v>
      </c>
      <c r="P444" s="54">
        <v>181.72</v>
      </c>
      <c r="Q444" s="55">
        <v>1.4390964122250105</v>
      </c>
      <c r="R444" s="55">
        <v>0.08</v>
      </c>
      <c r="S444" s="56">
        <f t="shared" si="6"/>
        <v>14.537599999999999</v>
      </c>
      <c r="T444" s="57">
        <v>196.25760000000002</v>
      </c>
      <c r="U444" s="51">
        <v>48</v>
      </c>
      <c r="V444" s="58">
        <v>9420.3648000000012</v>
      </c>
      <c r="W444" s="55">
        <v>0.03</v>
      </c>
      <c r="X444" s="59">
        <v>282.61094400000002</v>
      </c>
      <c r="Y444" s="54">
        <v>20.04</v>
      </c>
      <c r="Z444" s="54">
        <v>9157.7938560000021</v>
      </c>
    </row>
    <row r="445" spans="1:26" x14ac:dyDescent="0.3">
      <c r="A445" s="51" t="s">
        <v>1324</v>
      </c>
      <c r="B445" s="52">
        <v>41962</v>
      </c>
      <c r="C445" s="53">
        <v>2014</v>
      </c>
      <c r="D445" s="51" t="s">
        <v>580</v>
      </c>
      <c r="E445" s="51" t="s">
        <v>581</v>
      </c>
      <c r="F445" s="51" t="s">
        <v>230</v>
      </c>
      <c r="G445" s="51" t="s">
        <v>230</v>
      </c>
      <c r="H445" s="51" t="s">
        <v>216</v>
      </c>
      <c r="I445" s="51" t="s">
        <v>274</v>
      </c>
      <c r="J445" s="51" t="s">
        <v>250</v>
      </c>
      <c r="K445" s="51" t="s">
        <v>238</v>
      </c>
      <c r="L445" s="51" t="s">
        <v>220</v>
      </c>
      <c r="M445" s="51" t="s">
        <v>221</v>
      </c>
      <c r="N445" s="52">
        <v>41971</v>
      </c>
      <c r="O445" s="54">
        <v>35.222000000000008</v>
      </c>
      <c r="P445" s="54">
        <v>167.72800000000001</v>
      </c>
      <c r="Q445" s="55">
        <v>3.7620237351655206</v>
      </c>
      <c r="R445" s="55">
        <v>0.08</v>
      </c>
      <c r="S445" s="56">
        <f t="shared" si="6"/>
        <v>13.418240000000001</v>
      </c>
      <c r="T445" s="57">
        <v>181.14624000000003</v>
      </c>
      <c r="U445" s="51">
        <v>31</v>
      </c>
      <c r="V445" s="58">
        <v>5615.5334400000011</v>
      </c>
      <c r="W445" s="55">
        <v>9.9999999999999992E-2</v>
      </c>
      <c r="X445" s="59">
        <v>561.55334400000004</v>
      </c>
      <c r="Y445" s="54">
        <v>4.05</v>
      </c>
      <c r="Z445" s="54">
        <v>5058.0300960000013</v>
      </c>
    </row>
    <row r="446" spans="1:26" x14ac:dyDescent="0.3">
      <c r="A446" s="51" t="s">
        <v>1325</v>
      </c>
      <c r="B446" s="52">
        <v>41963</v>
      </c>
      <c r="C446" s="53">
        <v>2014</v>
      </c>
      <c r="D446" s="51" t="s">
        <v>1326</v>
      </c>
      <c r="E446" s="51" t="s">
        <v>1327</v>
      </c>
      <c r="F446" s="51" t="s">
        <v>230</v>
      </c>
      <c r="G446" s="51" t="s">
        <v>230</v>
      </c>
      <c r="H446" s="51" t="s">
        <v>216</v>
      </c>
      <c r="I446" s="51" t="s">
        <v>232</v>
      </c>
      <c r="J446" s="51" t="s">
        <v>218</v>
      </c>
      <c r="K446" s="51" t="s">
        <v>219</v>
      </c>
      <c r="L446" s="51" t="s">
        <v>220</v>
      </c>
      <c r="M446" s="51" t="s">
        <v>221</v>
      </c>
      <c r="N446" s="52">
        <v>41970</v>
      </c>
      <c r="O446" s="54">
        <v>15.268000000000002</v>
      </c>
      <c r="P446" s="54">
        <v>24.618000000000002</v>
      </c>
      <c r="Q446" s="55">
        <v>0.61239193083573473</v>
      </c>
      <c r="R446" s="55">
        <v>0.08</v>
      </c>
      <c r="S446" s="56">
        <f t="shared" si="6"/>
        <v>1.9694400000000003</v>
      </c>
      <c r="T446" s="57">
        <v>26.587440000000004</v>
      </c>
      <c r="U446" s="51">
        <v>12</v>
      </c>
      <c r="V446" s="58">
        <v>319.04928000000007</v>
      </c>
      <c r="W446" s="55">
        <v>0.02</v>
      </c>
      <c r="X446" s="59">
        <v>6.3809856000000016</v>
      </c>
      <c r="Y446" s="54">
        <v>15.15</v>
      </c>
      <c r="Z446" s="54">
        <v>327.81829440000007</v>
      </c>
    </row>
    <row r="447" spans="1:26" x14ac:dyDescent="0.3">
      <c r="A447" s="51" t="s">
        <v>1328</v>
      </c>
      <c r="B447" s="52">
        <v>41963</v>
      </c>
      <c r="C447" s="53">
        <v>2014</v>
      </c>
      <c r="D447" s="51" t="s">
        <v>809</v>
      </c>
      <c r="E447" s="51" t="s">
        <v>810</v>
      </c>
      <c r="F447" s="51" t="s">
        <v>230</v>
      </c>
      <c r="G447" s="51" t="s">
        <v>230</v>
      </c>
      <c r="H447" s="51" t="s">
        <v>244</v>
      </c>
      <c r="I447" s="51" t="s">
        <v>270</v>
      </c>
      <c r="J447" s="51" t="s">
        <v>233</v>
      </c>
      <c r="K447" s="51" t="s">
        <v>219</v>
      </c>
      <c r="L447" s="51" t="s">
        <v>226</v>
      </c>
      <c r="M447" s="51" t="s">
        <v>221</v>
      </c>
      <c r="N447" s="52">
        <v>41972</v>
      </c>
      <c r="O447" s="54">
        <v>1.4410000000000003</v>
      </c>
      <c r="P447" s="54">
        <v>3.1240000000000001</v>
      </c>
      <c r="Q447" s="55">
        <v>1.1679389312977095</v>
      </c>
      <c r="R447" s="55">
        <v>0.08</v>
      </c>
      <c r="S447" s="56">
        <f t="shared" si="6"/>
        <v>0.24992</v>
      </c>
      <c r="T447" s="57">
        <v>3.3739200000000005</v>
      </c>
      <c r="U447" s="51">
        <v>41</v>
      </c>
      <c r="V447" s="58">
        <v>138.33072000000001</v>
      </c>
      <c r="W447" s="55">
        <v>6.0000000000000005E-2</v>
      </c>
      <c r="X447" s="59">
        <v>8.2998432000000015</v>
      </c>
      <c r="Y447" s="54">
        <v>0.98000000000000009</v>
      </c>
      <c r="Z447" s="54">
        <v>131.01087680000001</v>
      </c>
    </row>
    <row r="448" spans="1:26" x14ac:dyDescent="0.3">
      <c r="A448" s="51" t="s">
        <v>1329</v>
      </c>
      <c r="B448" s="52">
        <v>41964</v>
      </c>
      <c r="C448" s="53">
        <v>2014</v>
      </c>
      <c r="D448" s="51" t="s">
        <v>1330</v>
      </c>
      <c r="E448" s="51" t="s">
        <v>1331</v>
      </c>
      <c r="F448" s="51" t="s">
        <v>230</v>
      </c>
      <c r="G448" s="51" t="s">
        <v>230</v>
      </c>
      <c r="H448" s="51" t="s">
        <v>265</v>
      </c>
      <c r="I448" s="51" t="s">
        <v>342</v>
      </c>
      <c r="J448" s="51" t="s">
        <v>233</v>
      </c>
      <c r="K448" s="51" t="s">
        <v>219</v>
      </c>
      <c r="L448" s="51" t="s">
        <v>220</v>
      </c>
      <c r="M448" s="51" t="s">
        <v>234</v>
      </c>
      <c r="N448" s="52">
        <v>41974</v>
      </c>
      <c r="O448" s="54">
        <v>9.8120000000000012</v>
      </c>
      <c r="P448" s="54">
        <v>32.713999999999999</v>
      </c>
      <c r="Q448" s="55">
        <v>2.3340807174887885</v>
      </c>
      <c r="R448" s="55">
        <v>0.08</v>
      </c>
      <c r="S448" s="56">
        <f t="shared" si="6"/>
        <v>2.6171199999999999</v>
      </c>
      <c r="T448" s="57">
        <v>35.331119999999999</v>
      </c>
      <c r="U448" s="51">
        <v>36</v>
      </c>
      <c r="V448" s="58">
        <v>1271.9203199999999</v>
      </c>
      <c r="W448" s="55">
        <v>9.9999999999999992E-2</v>
      </c>
      <c r="X448" s="59">
        <v>127.19203199999998</v>
      </c>
      <c r="Y448" s="54">
        <v>6.6899999999999995</v>
      </c>
      <c r="Z448" s="54">
        <v>1151.4182880000001</v>
      </c>
    </row>
    <row r="449" spans="1:26" x14ac:dyDescent="0.3">
      <c r="A449" s="51" t="s">
        <v>1332</v>
      </c>
      <c r="B449" s="52">
        <v>41964</v>
      </c>
      <c r="C449" s="53">
        <v>2014</v>
      </c>
      <c r="D449" s="51" t="s">
        <v>481</v>
      </c>
      <c r="E449" s="51" t="s">
        <v>482</v>
      </c>
      <c r="F449" s="51" t="s">
        <v>214</v>
      </c>
      <c r="G449" s="51" t="s">
        <v>215</v>
      </c>
      <c r="H449" s="51" t="s">
        <v>244</v>
      </c>
      <c r="I449" s="51" t="s">
        <v>225</v>
      </c>
      <c r="J449" s="51" t="s">
        <v>254</v>
      </c>
      <c r="K449" s="51" t="s">
        <v>238</v>
      </c>
      <c r="L449" s="51" t="s">
        <v>239</v>
      </c>
      <c r="M449" s="51" t="s">
        <v>240</v>
      </c>
      <c r="N449" s="52">
        <v>41975</v>
      </c>
      <c r="O449" s="54">
        <v>306.88900000000001</v>
      </c>
      <c r="P449" s="54">
        <v>494.98900000000003</v>
      </c>
      <c r="Q449" s="55">
        <v>0.61292519445141413</v>
      </c>
      <c r="R449" s="55">
        <v>0.08</v>
      </c>
      <c r="S449" s="56">
        <f t="shared" si="6"/>
        <v>39.599120000000006</v>
      </c>
      <c r="T449" s="57">
        <v>534.58812000000012</v>
      </c>
      <c r="U449" s="51">
        <v>36</v>
      </c>
      <c r="V449" s="58">
        <v>19245.172320000005</v>
      </c>
      <c r="W449" s="55">
        <v>0.03</v>
      </c>
      <c r="X449" s="59">
        <v>577.35516960000018</v>
      </c>
      <c r="Y449" s="54">
        <v>49.05</v>
      </c>
      <c r="Z449" s="54">
        <v>18716.867150400005</v>
      </c>
    </row>
    <row r="450" spans="1:26" x14ac:dyDescent="0.3">
      <c r="A450" s="51" t="s">
        <v>1333</v>
      </c>
      <c r="B450" s="52">
        <v>41967</v>
      </c>
      <c r="C450" s="53">
        <v>2014</v>
      </c>
      <c r="D450" s="51" t="s">
        <v>1334</v>
      </c>
      <c r="E450" s="51" t="s">
        <v>1335</v>
      </c>
      <c r="F450" s="51" t="s">
        <v>230</v>
      </c>
      <c r="G450" s="51" t="s">
        <v>230</v>
      </c>
      <c r="H450" s="51" t="s">
        <v>231</v>
      </c>
      <c r="I450" s="51" t="s">
        <v>274</v>
      </c>
      <c r="J450" s="51" t="s">
        <v>218</v>
      </c>
      <c r="K450" s="51" t="s">
        <v>238</v>
      </c>
      <c r="L450" s="51" t="s">
        <v>220</v>
      </c>
      <c r="M450" s="51" t="s">
        <v>221</v>
      </c>
      <c r="N450" s="52">
        <v>41976</v>
      </c>
      <c r="O450" s="54">
        <v>9.1410000000000018</v>
      </c>
      <c r="P450" s="54">
        <v>17.578000000000003</v>
      </c>
      <c r="Q450" s="55">
        <v>0.92298435619735253</v>
      </c>
      <c r="R450" s="55">
        <v>0.08</v>
      </c>
      <c r="S450" s="56">
        <f t="shared" ref="S450:S513" si="7">R450*P450</f>
        <v>1.4062400000000002</v>
      </c>
      <c r="T450" s="57">
        <v>18.984240000000003</v>
      </c>
      <c r="U450" s="51">
        <v>7</v>
      </c>
      <c r="V450" s="58">
        <v>132.88968000000003</v>
      </c>
      <c r="W450" s="55">
        <v>0.09</v>
      </c>
      <c r="X450" s="59">
        <v>11.960071200000002</v>
      </c>
      <c r="Y450" s="54">
        <v>6.55</v>
      </c>
      <c r="Z450" s="54">
        <v>127.47960880000002</v>
      </c>
    </row>
    <row r="451" spans="1:26" x14ac:dyDescent="0.3">
      <c r="A451" s="51" t="s">
        <v>1336</v>
      </c>
      <c r="B451" s="52">
        <v>41971</v>
      </c>
      <c r="C451" s="53">
        <v>2014</v>
      </c>
      <c r="D451" s="51" t="s">
        <v>1337</v>
      </c>
      <c r="E451" s="51" t="s">
        <v>1338</v>
      </c>
      <c r="F451" s="51" t="s">
        <v>230</v>
      </c>
      <c r="G451" s="51" t="s">
        <v>230</v>
      </c>
      <c r="H451" s="51" t="s">
        <v>216</v>
      </c>
      <c r="I451" s="51" t="s">
        <v>281</v>
      </c>
      <c r="J451" s="51" t="s">
        <v>218</v>
      </c>
      <c r="K451" s="51" t="s">
        <v>219</v>
      </c>
      <c r="L451" s="51" t="s">
        <v>226</v>
      </c>
      <c r="M451" s="51" t="s">
        <v>234</v>
      </c>
      <c r="N451" s="52">
        <v>41980</v>
      </c>
      <c r="O451" s="54">
        <v>3.6520000000000001</v>
      </c>
      <c r="P451" s="54">
        <v>5.6980000000000004</v>
      </c>
      <c r="Q451" s="55">
        <v>0.56024096385542177</v>
      </c>
      <c r="R451" s="55">
        <v>0.08</v>
      </c>
      <c r="S451" s="56">
        <f t="shared" si="7"/>
        <v>0.45584000000000002</v>
      </c>
      <c r="T451" s="57">
        <v>6.1538400000000006</v>
      </c>
      <c r="U451" s="51">
        <v>11</v>
      </c>
      <c r="V451" s="58">
        <v>67.692240000000012</v>
      </c>
      <c r="W451" s="55">
        <v>9.9999999999999992E-2</v>
      </c>
      <c r="X451" s="59">
        <v>6.7692240000000004</v>
      </c>
      <c r="Y451" s="54">
        <v>2.09</v>
      </c>
      <c r="Z451" s="54">
        <v>63.013016000000007</v>
      </c>
    </row>
    <row r="452" spans="1:26" x14ac:dyDescent="0.3">
      <c r="A452" s="51" t="s">
        <v>1339</v>
      </c>
      <c r="B452" s="52">
        <v>41972</v>
      </c>
      <c r="C452" s="53">
        <v>2014</v>
      </c>
      <c r="D452" s="51" t="s">
        <v>1034</v>
      </c>
      <c r="E452" s="51" t="s">
        <v>1035</v>
      </c>
      <c r="F452" s="51" t="s">
        <v>230</v>
      </c>
      <c r="G452" s="51" t="s">
        <v>230</v>
      </c>
      <c r="H452" s="51" t="s">
        <v>231</v>
      </c>
      <c r="I452" s="51" t="s">
        <v>270</v>
      </c>
      <c r="J452" s="51" t="s">
        <v>254</v>
      </c>
      <c r="K452" s="51" t="s">
        <v>219</v>
      </c>
      <c r="L452" s="51" t="s">
        <v>226</v>
      </c>
      <c r="M452" s="51" t="s">
        <v>234</v>
      </c>
      <c r="N452" s="52">
        <v>41983</v>
      </c>
      <c r="O452" s="54">
        <v>2.145</v>
      </c>
      <c r="P452" s="54">
        <v>4.3780000000000001</v>
      </c>
      <c r="Q452" s="55">
        <v>1.0410256410256411</v>
      </c>
      <c r="R452" s="55">
        <v>0.08</v>
      </c>
      <c r="S452" s="56">
        <f t="shared" si="7"/>
        <v>0.35024</v>
      </c>
      <c r="T452" s="57">
        <v>4.7282400000000004</v>
      </c>
      <c r="U452" s="51">
        <v>6</v>
      </c>
      <c r="V452" s="58">
        <v>28.369440000000004</v>
      </c>
      <c r="W452" s="55">
        <v>0.03</v>
      </c>
      <c r="X452" s="59">
        <v>0.85108320000000015</v>
      </c>
      <c r="Y452" s="54">
        <v>0.88</v>
      </c>
      <c r="Z452" s="54">
        <v>28.398356800000002</v>
      </c>
    </row>
    <row r="453" spans="1:26" x14ac:dyDescent="0.3">
      <c r="A453" s="51" t="s">
        <v>1340</v>
      </c>
      <c r="B453" s="52">
        <v>41972</v>
      </c>
      <c r="C453" s="53">
        <v>2014</v>
      </c>
      <c r="D453" s="51" t="s">
        <v>557</v>
      </c>
      <c r="E453" s="51" t="s">
        <v>558</v>
      </c>
      <c r="F453" s="51" t="s">
        <v>214</v>
      </c>
      <c r="G453" s="51" t="s">
        <v>215</v>
      </c>
      <c r="H453" s="51" t="s">
        <v>265</v>
      </c>
      <c r="I453" s="51" t="s">
        <v>217</v>
      </c>
      <c r="J453" s="51" t="s">
        <v>254</v>
      </c>
      <c r="K453" s="51" t="s">
        <v>219</v>
      </c>
      <c r="L453" s="51" t="s">
        <v>292</v>
      </c>
      <c r="M453" s="51" t="s">
        <v>221</v>
      </c>
      <c r="N453" s="52">
        <v>41986</v>
      </c>
      <c r="O453" s="54">
        <v>18.480000000000004</v>
      </c>
      <c r="P453" s="54">
        <v>45.067</v>
      </c>
      <c r="Q453" s="55">
        <v>1.4386904761904757</v>
      </c>
      <c r="R453" s="55">
        <v>0.08</v>
      </c>
      <c r="S453" s="56">
        <f t="shared" si="7"/>
        <v>3.6053600000000001</v>
      </c>
      <c r="T453" s="57">
        <v>48.672360000000005</v>
      </c>
      <c r="U453" s="51">
        <v>49</v>
      </c>
      <c r="V453" s="58">
        <v>2384.9456400000004</v>
      </c>
      <c r="W453" s="55">
        <v>0.05</v>
      </c>
      <c r="X453" s="59">
        <v>119.24728200000003</v>
      </c>
      <c r="Y453" s="54">
        <v>9.0400000000000009</v>
      </c>
      <c r="Z453" s="54">
        <v>2274.7383580000005</v>
      </c>
    </row>
    <row r="454" spans="1:26" x14ac:dyDescent="0.3">
      <c r="A454" s="51" t="s">
        <v>1341</v>
      </c>
      <c r="B454" s="52">
        <v>41975</v>
      </c>
      <c r="C454" s="53">
        <v>2014</v>
      </c>
      <c r="D454" s="51" t="s">
        <v>1342</v>
      </c>
      <c r="E454" s="51" t="s">
        <v>1343</v>
      </c>
      <c r="F454" s="51" t="s">
        <v>214</v>
      </c>
      <c r="G454" s="51" t="s">
        <v>215</v>
      </c>
      <c r="H454" s="51" t="s">
        <v>216</v>
      </c>
      <c r="I454" s="51" t="s">
        <v>217</v>
      </c>
      <c r="J454" s="51" t="s">
        <v>250</v>
      </c>
      <c r="K454" s="51" t="s">
        <v>219</v>
      </c>
      <c r="L454" s="51" t="s">
        <v>220</v>
      </c>
      <c r="M454" s="51" t="s">
        <v>221</v>
      </c>
      <c r="N454" s="52">
        <v>41983</v>
      </c>
      <c r="O454" s="54">
        <v>16.445</v>
      </c>
      <c r="P454" s="54">
        <v>38.236000000000004</v>
      </c>
      <c r="Q454" s="55">
        <v>1.3250836120401339</v>
      </c>
      <c r="R454" s="55">
        <v>0.08</v>
      </c>
      <c r="S454" s="56">
        <f t="shared" si="7"/>
        <v>3.0588800000000003</v>
      </c>
      <c r="T454" s="57">
        <v>41.294880000000006</v>
      </c>
      <c r="U454" s="51">
        <v>10</v>
      </c>
      <c r="V454" s="58">
        <v>412.94880000000006</v>
      </c>
      <c r="W454" s="55">
        <v>0.08</v>
      </c>
      <c r="X454" s="59">
        <v>33.035904000000002</v>
      </c>
      <c r="Y454" s="54">
        <v>8.2700000000000014</v>
      </c>
      <c r="Z454" s="54">
        <v>388.18289600000003</v>
      </c>
    </row>
    <row r="455" spans="1:26" x14ac:dyDescent="0.3">
      <c r="A455" s="51" t="s">
        <v>1344</v>
      </c>
      <c r="B455" s="52">
        <v>41976</v>
      </c>
      <c r="C455" s="53">
        <v>2014</v>
      </c>
      <c r="D455" s="51" t="s">
        <v>456</v>
      </c>
      <c r="E455" s="51" t="s">
        <v>457</v>
      </c>
      <c r="F455" s="51" t="s">
        <v>230</v>
      </c>
      <c r="G455" s="51" t="s">
        <v>230</v>
      </c>
      <c r="H455" s="51" t="s">
        <v>231</v>
      </c>
      <c r="I455" s="51" t="s">
        <v>249</v>
      </c>
      <c r="J455" s="51" t="s">
        <v>250</v>
      </c>
      <c r="K455" s="51" t="s">
        <v>219</v>
      </c>
      <c r="L455" s="51" t="s">
        <v>220</v>
      </c>
      <c r="M455" s="51" t="s">
        <v>234</v>
      </c>
      <c r="N455" s="52">
        <v>41984</v>
      </c>
      <c r="O455" s="54">
        <v>2.4750000000000001</v>
      </c>
      <c r="P455" s="54">
        <v>4.0590000000000002</v>
      </c>
      <c r="Q455" s="55">
        <v>0.64</v>
      </c>
      <c r="R455" s="55">
        <v>0.08</v>
      </c>
      <c r="S455" s="56">
        <f t="shared" si="7"/>
        <v>0.32472000000000001</v>
      </c>
      <c r="T455" s="57">
        <v>4.3837200000000003</v>
      </c>
      <c r="U455" s="51">
        <v>43</v>
      </c>
      <c r="V455" s="58">
        <v>188.49996000000002</v>
      </c>
      <c r="W455" s="55">
        <v>0.09</v>
      </c>
      <c r="X455" s="59">
        <v>16.9649964</v>
      </c>
      <c r="Y455" s="54">
        <v>2.5499999999999998</v>
      </c>
      <c r="Z455" s="54">
        <v>174.08496360000004</v>
      </c>
    </row>
    <row r="456" spans="1:26" x14ac:dyDescent="0.3">
      <c r="A456" s="51" t="s">
        <v>1345</v>
      </c>
      <c r="B456" s="52">
        <v>41977</v>
      </c>
      <c r="C456" s="53">
        <v>2014</v>
      </c>
      <c r="D456" s="51" t="s">
        <v>1346</v>
      </c>
      <c r="E456" s="51" t="s">
        <v>1347</v>
      </c>
      <c r="F456" s="51" t="s">
        <v>230</v>
      </c>
      <c r="G456" s="51" t="s">
        <v>230</v>
      </c>
      <c r="H456" s="51" t="s">
        <v>244</v>
      </c>
      <c r="I456" s="51" t="s">
        <v>274</v>
      </c>
      <c r="J456" s="51" t="s">
        <v>266</v>
      </c>
      <c r="K456" s="51" t="s">
        <v>219</v>
      </c>
      <c r="L456" s="51" t="s">
        <v>220</v>
      </c>
      <c r="M456" s="51" t="s">
        <v>234</v>
      </c>
      <c r="N456" s="52">
        <v>41986</v>
      </c>
      <c r="O456" s="54">
        <v>2.0020000000000002</v>
      </c>
      <c r="P456" s="54">
        <v>3.1240000000000001</v>
      </c>
      <c r="Q456" s="55">
        <v>0.56043956043956034</v>
      </c>
      <c r="R456" s="55">
        <v>0.08</v>
      </c>
      <c r="S456" s="56">
        <f t="shared" si="7"/>
        <v>0.24992</v>
      </c>
      <c r="T456" s="57">
        <v>3.3739200000000005</v>
      </c>
      <c r="U456" s="51">
        <v>23</v>
      </c>
      <c r="V456" s="58">
        <v>77.600160000000017</v>
      </c>
      <c r="W456" s="55">
        <v>0.02</v>
      </c>
      <c r="X456" s="59">
        <v>1.5520032000000004</v>
      </c>
      <c r="Y456" s="54">
        <v>5.49</v>
      </c>
      <c r="Z456" s="54">
        <v>81.53815680000001</v>
      </c>
    </row>
    <row r="457" spans="1:26" x14ac:dyDescent="0.3">
      <c r="A457" s="51" t="s">
        <v>1348</v>
      </c>
      <c r="B457" s="52">
        <v>41979</v>
      </c>
      <c r="C457" s="53">
        <v>2014</v>
      </c>
      <c r="D457" s="51" t="s">
        <v>1349</v>
      </c>
      <c r="E457" s="51" t="s">
        <v>1350</v>
      </c>
      <c r="F457" s="51" t="s">
        <v>230</v>
      </c>
      <c r="G457" s="51" t="s">
        <v>230</v>
      </c>
      <c r="H457" s="51" t="s">
        <v>265</v>
      </c>
      <c r="I457" s="51" t="s">
        <v>342</v>
      </c>
      <c r="J457" s="51" t="s">
        <v>218</v>
      </c>
      <c r="K457" s="51" t="s">
        <v>219</v>
      </c>
      <c r="L457" s="51" t="s">
        <v>220</v>
      </c>
      <c r="M457" s="51" t="s">
        <v>221</v>
      </c>
      <c r="N457" s="52">
        <v>41988</v>
      </c>
      <c r="O457" s="54">
        <v>196.71300000000002</v>
      </c>
      <c r="P457" s="54">
        <v>457.46800000000002</v>
      </c>
      <c r="Q457" s="55">
        <v>1.3255605882681876</v>
      </c>
      <c r="R457" s="55">
        <v>0.08</v>
      </c>
      <c r="S457" s="56">
        <f t="shared" si="7"/>
        <v>36.597439999999999</v>
      </c>
      <c r="T457" s="57">
        <v>494.06544000000002</v>
      </c>
      <c r="U457" s="51">
        <v>6</v>
      </c>
      <c r="V457" s="58">
        <v>2964.39264</v>
      </c>
      <c r="W457" s="55">
        <v>0.04</v>
      </c>
      <c r="X457" s="59">
        <v>118.57570560000001</v>
      </c>
      <c r="Y457" s="54">
        <v>11.42</v>
      </c>
      <c r="Z457" s="54">
        <v>2857.2369343999999</v>
      </c>
    </row>
    <row r="458" spans="1:26" x14ac:dyDescent="0.3">
      <c r="A458" s="51" t="s">
        <v>1351</v>
      </c>
      <c r="B458" s="52">
        <v>41980</v>
      </c>
      <c r="C458" s="53">
        <v>2014</v>
      </c>
      <c r="D458" s="51" t="s">
        <v>1352</v>
      </c>
      <c r="E458" s="51" t="s">
        <v>1353</v>
      </c>
      <c r="F458" s="51" t="s">
        <v>230</v>
      </c>
      <c r="G458" s="51" t="s">
        <v>230</v>
      </c>
      <c r="H458" s="51" t="s">
        <v>244</v>
      </c>
      <c r="I458" s="51" t="s">
        <v>258</v>
      </c>
      <c r="J458" s="51" t="s">
        <v>250</v>
      </c>
      <c r="K458" s="51" t="s">
        <v>219</v>
      </c>
      <c r="L458" s="51" t="s">
        <v>220</v>
      </c>
      <c r="M458" s="51" t="s">
        <v>221</v>
      </c>
      <c r="N458" s="52">
        <v>41989</v>
      </c>
      <c r="O458" s="54">
        <v>13.629000000000001</v>
      </c>
      <c r="P458" s="54">
        <v>21.978000000000002</v>
      </c>
      <c r="Q458" s="55">
        <v>0.61259079903147695</v>
      </c>
      <c r="R458" s="55">
        <v>0.08</v>
      </c>
      <c r="S458" s="56">
        <f t="shared" si="7"/>
        <v>1.7582400000000002</v>
      </c>
      <c r="T458" s="57">
        <v>23.736240000000002</v>
      </c>
      <c r="U458" s="51">
        <v>50</v>
      </c>
      <c r="V458" s="58">
        <v>1186.8120000000001</v>
      </c>
      <c r="W458" s="55">
        <v>0.02</v>
      </c>
      <c r="X458" s="59">
        <v>23.736240000000002</v>
      </c>
      <c r="Y458" s="54">
        <v>5.8199999999999994</v>
      </c>
      <c r="Z458" s="54">
        <v>1168.8957600000001</v>
      </c>
    </row>
    <row r="459" spans="1:26" x14ac:dyDescent="0.3">
      <c r="A459" s="51" t="s">
        <v>1354</v>
      </c>
      <c r="B459" s="52">
        <v>41981</v>
      </c>
      <c r="C459" s="53">
        <v>2014</v>
      </c>
      <c r="D459" s="51" t="s">
        <v>1230</v>
      </c>
      <c r="E459" s="51" t="s">
        <v>1231</v>
      </c>
      <c r="F459" s="51" t="s">
        <v>230</v>
      </c>
      <c r="G459" s="51" t="s">
        <v>230</v>
      </c>
      <c r="H459" s="51" t="s">
        <v>231</v>
      </c>
      <c r="I459" s="51" t="s">
        <v>245</v>
      </c>
      <c r="J459" s="51" t="s">
        <v>266</v>
      </c>
      <c r="K459" s="51" t="s">
        <v>219</v>
      </c>
      <c r="L459" s="51" t="s">
        <v>292</v>
      </c>
      <c r="M459" s="51" t="s">
        <v>221</v>
      </c>
      <c r="N459" s="52">
        <v>41989</v>
      </c>
      <c r="O459" s="54">
        <v>4.6090000000000009</v>
      </c>
      <c r="P459" s="54">
        <v>11.253000000000002</v>
      </c>
      <c r="Q459" s="55">
        <v>1.4415274463007159</v>
      </c>
      <c r="R459" s="55">
        <v>0.08</v>
      </c>
      <c r="S459" s="56">
        <f t="shared" si="7"/>
        <v>0.90024000000000015</v>
      </c>
      <c r="T459" s="57">
        <v>12.153240000000002</v>
      </c>
      <c r="U459" s="51">
        <v>48</v>
      </c>
      <c r="V459" s="58">
        <v>583.35552000000007</v>
      </c>
      <c r="W459" s="55">
        <v>0.02</v>
      </c>
      <c r="X459" s="59">
        <v>11.667110400000002</v>
      </c>
      <c r="Y459" s="54">
        <v>4.7299999999999995</v>
      </c>
      <c r="Z459" s="54">
        <v>576.41840960000013</v>
      </c>
    </row>
    <row r="460" spans="1:26" x14ac:dyDescent="0.3">
      <c r="A460" s="51" t="s">
        <v>1355</v>
      </c>
      <c r="B460" s="52">
        <v>41981</v>
      </c>
      <c r="C460" s="53">
        <v>2014</v>
      </c>
      <c r="D460" s="51" t="s">
        <v>1356</v>
      </c>
      <c r="E460" s="51" t="s">
        <v>1357</v>
      </c>
      <c r="F460" s="51" t="s">
        <v>230</v>
      </c>
      <c r="G460" s="51" t="s">
        <v>230</v>
      </c>
      <c r="H460" s="51" t="s">
        <v>231</v>
      </c>
      <c r="I460" s="51" t="s">
        <v>270</v>
      </c>
      <c r="J460" s="51" t="s">
        <v>254</v>
      </c>
      <c r="K460" s="51" t="s">
        <v>238</v>
      </c>
      <c r="L460" s="51" t="s">
        <v>292</v>
      </c>
      <c r="M460" s="51" t="s">
        <v>221</v>
      </c>
      <c r="N460" s="52">
        <v>41990</v>
      </c>
      <c r="O460" s="54">
        <v>2.0570000000000004</v>
      </c>
      <c r="P460" s="54">
        <v>8.9320000000000004</v>
      </c>
      <c r="Q460" s="55">
        <v>3.3422459893048124</v>
      </c>
      <c r="R460" s="55">
        <v>0.08</v>
      </c>
      <c r="S460" s="56">
        <f t="shared" si="7"/>
        <v>0.71456000000000008</v>
      </c>
      <c r="T460" s="57">
        <v>9.6465600000000009</v>
      </c>
      <c r="U460" s="51">
        <v>13</v>
      </c>
      <c r="V460" s="58">
        <v>125.40528</v>
      </c>
      <c r="W460" s="55">
        <v>6.9999999999999993E-2</v>
      </c>
      <c r="X460" s="59">
        <v>8.7783695999999996</v>
      </c>
      <c r="Y460" s="54">
        <v>2.88</v>
      </c>
      <c r="Z460" s="54">
        <v>119.5069104</v>
      </c>
    </row>
    <row r="461" spans="1:26" x14ac:dyDescent="0.3">
      <c r="A461" s="51" t="s">
        <v>1358</v>
      </c>
      <c r="B461" s="52">
        <v>41984</v>
      </c>
      <c r="C461" s="53">
        <v>2014</v>
      </c>
      <c r="D461" s="51" t="s">
        <v>998</v>
      </c>
      <c r="E461" s="51" t="s">
        <v>999</v>
      </c>
      <c r="F461" s="51" t="s">
        <v>214</v>
      </c>
      <c r="G461" s="51" t="s">
        <v>215</v>
      </c>
      <c r="H461" s="51" t="s">
        <v>231</v>
      </c>
      <c r="I461" s="51" t="s">
        <v>225</v>
      </c>
      <c r="J461" s="51" t="s">
        <v>218</v>
      </c>
      <c r="K461" s="51" t="s">
        <v>219</v>
      </c>
      <c r="L461" s="51" t="s">
        <v>220</v>
      </c>
      <c r="M461" s="51" t="s">
        <v>221</v>
      </c>
      <c r="N461" s="52">
        <v>41993</v>
      </c>
      <c r="O461" s="54">
        <v>5.0490000000000004</v>
      </c>
      <c r="P461" s="54">
        <v>8.0080000000000009</v>
      </c>
      <c r="Q461" s="55">
        <v>0.58605664488017439</v>
      </c>
      <c r="R461" s="55">
        <v>0.08</v>
      </c>
      <c r="S461" s="56">
        <f t="shared" si="7"/>
        <v>0.6406400000000001</v>
      </c>
      <c r="T461" s="57">
        <v>8.6486400000000021</v>
      </c>
      <c r="U461" s="51">
        <v>38</v>
      </c>
      <c r="V461" s="58">
        <v>328.64832000000007</v>
      </c>
      <c r="W461" s="55">
        <v>6.0000000000000005E-2</v>
      </c>
      <c r="X461" s="59">
        <v>19.718899200000006</v>
      </c>
      <c r="Y461" s="54">
        <v>11.200000000000001</v>
      </c>
      <c r="Z461" s="54">
        <v>320.12942080000005</v>
      </c>
    </row>
    <row r="462" spans="1:26" x14ac:dyDescent="0.3">
      <c r="A462" s="51" t="s">
        <v>1359</v>
      </c>
      <c r="B462" s="52">
        <v>41987</v>
      </c>
      <c r="C462" s="53">
        <v>2014</v>
      </c>
      <c r="D462" s="51" t="s">
        <v>1360</v>
      </c>
      <c r="E462" s="51" t="s">
        <v>1361</v>
      </c>
      <c r="F462" s="51" t="s">
        <v>230</v>
      </c>
      <c r="G462" s="51" t="s">
        <v>230</v>
      </c>
      <c r="H462" s="51" t="s">
        <v>231</v>
      </c>
      <c r="I462" s="51" t="s">
        <v>274</v>
      </c>
      <c r="J462" s="51" t="s">
        <v>250</v>
      </c>
      <c r="K462" s="51" t="s">
        <v>219</v>
      </c>
      <c r="L462" s="51" t="s">
        <v>220</v>
      </c>
      <c r="M462" s="51" t="s">
        <v>221</v>
      </c>
      <c r="N462" s="52">
        <v>41996</v>
      </c>
      <c r="O462" s="54">
        <v>2.3980000000000006</v>
      </c>
      <c r="P462" s="54">
        <v>3.8720000000000003</v>
      </c>
      <c r="Q462" s="55">
        <v>0.61467889908256856</v>
      </c>
      <c r="R462" s="55">
        <v>0.08</v>
      </c>
      <c r="S462" s="56">
        <f t="shared" si="7"/>
        <v>0.30976000000000004</v>
      </c>
      <c r="T462" s="57">
        <v>4.1817600000000006</v>
      </c>
      <c r="U462" s="51">
        <v>25</v>
      </c>
      <c r="V462" s="58">
        <v>104.54400000000001</v>
      </c>
      <c r="W462" s="55">
        <v>0.08</v>
      </c>
      <c r="X462" s="59">
        <v>8.3635200000000012</v>
      </c>
      <c r="Y462" s="54">
        <v>6.88</v>
      </c>
      <c r="Z462" s="54">
        <v>103.06048000000001</v>
      </c>
    </row>
    <row r="463" spans="1:26" x14ac:dyDescent="0.3">
      <c r="A463" s="51" t="s">
        <v>1362</v>
      </c>
      <c r="B463" s="52">
        <v>41993</v>
      </c>
      <c r="C463" s="53">
        <v>2014</v>
      </c>
      <c r="D463" s="51" t="s">
        <v>1363</v>
      </c>
      <c r="E463" s="51" t="s">
        <v>1364</v>
      </c>
      <c r="F463" s="51" t="s">
        <v>230</v>
      </c>
      <c r="G463" s="51" t="s">
        <v>230</v>
      </c>
      <c r="H463" s="51" t="s">
        <v>231</v>
      </c>
      <c r="I463" s="51" t="s">
        <v>274</v>
      </c>
      <c r="J463" s="51" t="s">
        <v>250</v>
      </c>
      <c r="K463" s="51" t="s">
        <v>219</v>
      </c>
      <c r="L463" s="51" t="s">
        <v>226</v>
      </c>
      <c r="M463" s="51" t="s">
        <v>221</v>
      </c>
      <c r="N463" s="52">
        <v>42001</v>
      </c>
      <c r="O463" s="54">
        <v>1.0120000000000002</v>
      </c>
      <c r="P463" s="54">
        <v>1.9910000000000003</v>
      </c>
      <c r="Q463" s="55">
        <v>0.96739130434782594</v>
      </c>
      <c r="R463" s="55">
        <v>0.08</v>
      </c>
      <c r="S463" s="56">
        <f t="shared" si="7"/>
        <v>0.15928000000000003</v>
      </c>
      <c r="T463" s="57">
        <v>2.1502800000000004</v>
      </c>
      <c r="U463" s="51">
        <v>50</v>
      </c>
      <c r="V463" s="58">
        <v>107.51400000000002</v>
      </c>
      <c r="W463" s="55">
        <v>0.11</v>
      </c>
      <c r="X463" s="59">
        <v>11.826540000000003</v>
      </c>
      <c r="Y463" s="54">
        <v>1.61</v>
      </c>
      <c r="Z463" s="54">
        <v>97.297460000000015</v>
      </c>
    </row>
    <row r="464" spans="1:26" x14ac:dyDescent="0.3">
      <c r="A464" s="51" t="s">
        <v>1365</v>
      </c>
      <c r="B464" s="52">
        <v>41996</v>
      </c>
      <c r="C464" s="53">
        <v>2014</v>
      </c>
      <c r="D464" s="51" t="s">
        <v>1020</v>
      </c>
      <c r="E464" s="51" t="s">
        <v>1021</v>
      </c>
      <c r="F464" s="51" t="s">
        <v>230</v>
      </c>
      <c r="G464" s="51" t="s">
        <v>230</v>
      </c>
      <c r="H464" s="51" t="s">
        <v>244</v>
      </c>
      <c r="I464" s="51" t="s">
        <v>342</v>
      </c>
      <c r="J464" s="51" t="s">
        <v>250</v>
      </c>
      <c r="K464" s="51" t="s">
        <v>238</v>
      </c>
      <c r="L464" s="51" t="s">
        <v>588</v>
      </c>
      <c r="M464" s="51" t="s">
        <v>221</v>
      </c>
      <c r="N464" s="52">
        <v>42005</v>
      </c>
      <c r="O464" s="54">
        <v>237.60000000000002</v>
      </c>
      <c r="P464" s="54">
        <v>494.98900000000003</v>
      </c>
      <c r="Q464" s="55">
        <v>1.0832870370370369</v>
      </c>
      <c r="R464" s="55">
        <v>0.08</v>
      </c>
      <c r="S464" s="56">
        <f t="shared" si="7"/>
        <v>39.599120000000006</v>
      </c>
      <c r="T464" s="57">
        <v>534.58812000000012</v>
      </c>
      <c r="U464" s="51">
        <v>12</v>
      </c>
      <c r="V464" s="58">
        <v>6415.0574400000014</v>
      </c>
      <c r="W464" s="55">
        <v>0.02</v>
      </c>
      <c r="X464" s="59">
        <v>128.30114880000002</v>
      </c>
      <c r="Y464" s="54">
        <v>24.54</v>
      </c>
      <c r="Z464" s="54">
        <v>6311.2962912000012</v>
      </c>
    </row>
    <row r="465" spans="1:26" x14ac:dyDescent="0.3">
      <c r="A465" s="51" t="s">
        <v>1366</v>
      </c>
      <c r="B465" s="52">
        <v>41997</v>
      </c>
      <c r="C465" s="53">
        <v>2014</v>
      </c>
      <c r="D465" s="51" t="s">
        <v>1065</v>
      </c>
      <c r="E465" s="51" t="s">
        <v>1066</v>
      </c>
      <c r="F465" s="51" t="s">
        <v>214</v>
      </c>
      <c r="G465" s="51" t="s">
        <v>215</v>
      </c>
      <c r="H465" s="51" t="s">
        <v>244</v>
      </c>
      <c r="I465" s="51" t="s">
        <v>225</v>
      </c>
      <c r="J465" s="51" t="s">
        <v>218</v>
      </c>
      <c r="K465" s="51" t="s">
        <v>219</v>
      </c>
      <c r="L465" s="51" t="s">
        <v>226</v>
      </c>
      <c r="M465" s="51" t="s">
        <v>221</v>
      </c>
      <c r="N465" s="52">
        <v>42007</v>
      </c>
      <c r="O465" s="54">
        <v>1.7600000000000002</v>
      </c>
      <c r="P465" s="54">
        <v>2.8820000000000006</v>
      </c>
      <c r="Q465" s="55">
        <v>0.63750000000000007</v>
      </c>
      <c r="R465" s="55">
        <v>0.08</v>
      </c>
      <c r="S465" s="56">
        <f t="shared" si="7"/>
        <v>0.23056000000000004</v>
      </c>
      <c r="T465" s="57">
        <v>3.1125600000000007</v>
      </c>
      <c r="U465" s="51">
        <v>39</v>
      </c>
      <c r="V465" s="58">
        <v>121.38984000000002</v>
      </c>
      <c r="W465" s="55">
        <v>0.02</v>
      </c>
      <c r="X465" s="59">
        <v>2.4277968000000003</v>
      </c>
      <c r="Y465" s="54">
        <v>0.85000000000000009</v>
      </c>
      <c r="Z465" s="54">
        <v>119.81204320000002</v>
      </c>
    </row>
    <row r="466" spans="1:26" x14ac:dyDescent="0.3">
      <c r="A466" s="51" t="s">
        <v>1367</v>
      </c>
      <c r="B466" s="52">
        <v>41997</v>
      </c>
      <c r="C466" s="53">
        <v>2014</v>
      </c>
      <c r="D466" s="51" t="s">
        <v>1368</v>
      </c>
      <c r="E466" s="51" t="s">
        <v>1369</v>
      </c>
      <c r="F466" s="51" t="s">
        <v>230</v>
      </c>
      <c r="G466" s="51" t="s">
        <v>230</v>
      </c>
      <c r="H466" s="51" t="s">
        <v>265</v>
      </c>
      <c r="I466" s="51" t="s">
        <v>312</v>
      </c>
      <c r="J466" s="51" t="s">
        <v>218</v>
      </c>
      <c r="K466" s="51" t="s">
        <v>219</v>
      </c>
      <c r="L466" s="51" t="s">
        <v>220</v>
      </c>
      <c r="M466" s="51" t="s">
        <v>221</v>
      </c>
      <c r="N466" s="52">
        <v>42007</v>
      </c>
      <c r="O466" s="54">
        <v>3.8720000000000003</v>
      </c>
      <c r="P466" s="54">
        <v>6.2480000000000002</v>
      </c>
      <c r="Q466" s="55">
        <v>0.61363636363636354</v>
      </c>
      <c r="R466" s="55">
        <v>0.08</v>
      </c>
      <c r="S466" s="56">
        <f t="shared" si="7"/>
        <v>0.49984000000000001</v>
      </c>
      <c r="T466" s="57">
        <v>6.7478400000000009</v>
      </c>
      <c r="U466" s="51">
        <v>44</v>
      </c>
      <c r="V466" s="58">
        <v>296.90496000000002</v>
      </c>
      <c r="W466" s="55">
        <v>6.0000000000000005E-2</v>
      </c>
      <c r="X466" s="59">
        <v>17.814297600000003</v>
      </c>
      <c r="Y466" s="54">
        <v>1.44</v>
      </c>
      <c r="Z466" s="54">
        <v>280.53066240000004</v>
      </c>
    </row>
    <row r="467" spans="1:26" x14ac:dyDescent="0.3">
      <c r="A467" s="51" t="s">
        <v>1370</v>
      </c>
      <c r="B467" s="52">
        <v>41998</v>
      </c>
      <c r="C467" s="53">
        <v>2014</v>
      </c>
      <c r="D467" s="51" t="s">
        <v>1371</v>
      </c>
      <c r="E467" s="51" t="s">
        <v>1372</v>
      </c>
      <c r="F467" s="51" t="s">
        <v>230</v>
      </c>
      <c r="G467" s="51" t="s">
        <v>230</v>
      </c>
      <c r="H467" s="51" t="s">
        <v>265</v>
      </c>
      <c r="I467" s="51" t="s">
        <v>445</v>
      </c>
      <c r="J467" s="51" t="s">
        <v>218</v>
      </c>
      <c r="K467" s="51" t="s">
        <v>219</v>
      </c>
      <c r="L467" s="51" t="s">
        <v>220</v>
      </c>
      <c r="M467" s="51" t="s">
        <v>221</v>
      </c>
      <c r="N467" s="52">
        <v>42005</v>
      </c>
      <c r="O467" s="54">
        <v>16.445</v>
      </c>
      <c r="P467" s="54">
        <v>38.236000000000004</v>
      </c>
      <c r="Q467" s="55">
        <v>1.3250836120401339</v>
      </c>
      <c r="R467" s="55">
        <v>0.08</v>
      </c>
      <c r="S467" s="56">
        <f t="shared" si="7"/>
        <v>3.0588800000000003</v>
      </c>
      <c r="T467" s="57">
        <v>41.294880000000006</v>
      </c>
      <c r="U467" s="51">
        <v>12</v>
      </c>
      <c r="V467" s="58">
        <v>495.53856000000007</v>
      </c>
      <c r="W467" s="55">
        <v>0.04</v>
      </c>
      <c r="X467" s="59">
        <v>19.821542400000002</v>
      </c>
      <c r="Y467" s="54">
        <v>8.2700000000000014</v>
      </c>
      <c r="Z467" s="54">
        <v>483.98701760000006</v>
      </c>
    </row>
    <row r="468" spans="1:26" x14ac:dyDescent="0.3">
      <c r="A468" s="51" t="s">
        <v>1373</v>
      </c>
      <c r="B468" s="52">
        <v>41998</v>
      </c>
      <c r="C468" s="53">
        <v>2014</v>
      </c>
      <c r="D468" s="51" t="s">
        <v>1371</v>
      </c>
      <c r="E468" s="51" t="s">
        <v>1372</v>
      </c>
      <c r="F468" s="51" t="s">
        <v>230</v>
      </c>
      <c r="G468" s="51" t="s">
        <v>230</v>
      </c>
      <c r="H468" s="51" t="s">
        <v>265</v>
      </c>
      <c r="I468" s="51" t="s">
        <v>445</v>
      </c>
      <c r="J468" s="51" t="s">
        <v>218</v>
      </c>
      <c r="K468" s="51" t="s">
        <v>219</v>
      </c>
      <c r="L468" s="51" t="s">
        <v>226</v>
      </c>
      <c r="M468" s="51" t="s">
        <v>221</v>
      </c>
      <c r="N468" s="52">
        <v>42007</v>
      </c>
      <c r="O468" s="54">
        <v>2.5410000000000004</v>
      </c>
      <c r="P468" s="54">
        <v>4.1580000000000004</v>
      </c>
      <c r="Q468" s="55">
        <v>0.63636363636363624</v>
      </c>
      <c r="R468" s="55">
        <v>0.08</v>
      </c>
      <c r="S468" s="56">
        <f t="shared" si="7"/>
        <v>0.33264000000000005</v>
      </c>
      <c r="T468" s="57">
        <v>4.4906400000000009</v>
      </c>
      <c r="U468" s="51">
        <v>43</v>
      </c>
      <c r="V468" s="58">
        <v>193.09752000000003</v>
      </c>
      <c r="W468" s="55">
        <v>0.03</v>
      </c>
      <c r="X468" s="59">
        <v>5.7929256000000011</v>
      </c>
      <c r="Y468" s="54">
        <v>0.76</v>
      </c>
      <c r="Z468" s="54">
        <v>188.06459440000003</v>
      </c>
    </row>
    <row r="469" spans="1:26" x14ac:dyDescent="0.3">
      <c r="A469" s="51" t="s">
        <v>1374</v>
      </c>
      <c r="B469" s="52">
        <v>41998</v>
      </c>
      <c r="C469" s="53">
        <v>2014</v>
      </c>
      <c r="D469" s="51" t="s">
        <v>1375</v>
      </c>
      <c r="E469" s="51" t="s">
        <v>1376</v>
      </c>
      <c r="F469" s="51" t="s">
        <v>230</v>
      </c>
      <c r="G469" s="51" t="s">
        <v>230</v>
      </c>
      <c r="H469" s="51" t="s">
        <v>265</v>
      </c>
      <c r="I469" s="51" t="s">
        <v>342</v>
      </c>
      <c r="J469" s="51" t="s">
        <v>233</v>
      </c>
      <c r="K469" s="51" t="s">
        <v>219</v>
      </c>
      <c r="L469" s="51" t="s">
        <v>220</v>
      </c>
      <c r="M469" s="51" t="s">
        <v>234</v>
      </c>
      <c r="N469" s="52">
        <v>42006</v>
      </c>
      <c r="O469" s="54">
        <v>1.7490000000000003</v>
      </c>
      <c r="P469" s="54">
        <v>2.871</v>
      </c>
      <c r="Q469" s="55">
        <v>0.64150943396226379</v>
      </c>
      <c r="R469" s="55">
        <v>0.08</v>
      </c>
      <c r="S469" s="56">
        <f t="shared" si="7"/>
        <v>0.22968</v>
      </c>
      <c r="T469" s="57">
        <v>3.1006800000000001</v>
      </c>
      <c r="U469" s="51">
        <v>39</v>
      </c>
      <c r="V469" s="58">
        <v>120.92652000000001</v>
      </c>
      <c r="W469" s="55">
        <v>9.9999999999999992E-2</v>
      </c>
      <c r="X469" s="59">
        <v>12.092651999999999</v>
      </c>
      <c r="Y469" s="54">
        <v>0.55000000000000004</v>
      </c>
      <c r="Z469" s="54">
        <v>109.38386800000001</v>
      </c>
    </row>
    <row r="470" spans="1:26" x14ac:dyDescent="0.3">
      <c r="A470" s="51" t="s">
        <v>1377</v>
      </c>
      <c r="B470" s="52">
        <v>41999</v>
      </c>
      <c r="C470" s="53">
        <v>2014</v>
      </c>
      <c r="D470" s="51" t="s">
        <v>1378</v>
      </c>
      <c r="E470" s="51" t="s">
        <v>1379</v>
      </c>
      <c r="F470" s="51" t="s">
        <v>230</v>
      </c>
      <c r="G470" s="51" t="s">
        <v>230</v>
      </c>
      <c r="H470" s="51" t="s">
        <v>244</v>
      </c>
      <c r="I470" s="51" t="s">
        <v>258</v>
      </c>
      <c r="J470" s="51" t="s">
        <v>218</v>
      </c>
      <c r="K470" s="51" t="s">
        <v>219</v>
      </c>
      <c r="L470" s="51" t="s">
        <v>220</v>
      </c>
      <c r="M470" s="51" t="s">
        <v>221</v>
      </c>
      <c r="N470" s="52">
        <v>42008</v>
      </c>
      <c r="O470" s="54">
        <v>7.8430000000000009</v>
      </c>
      <c r="P470" s="54">
        <v>23.078000000000003</v>
      </c>
      <c r="Q470" s="55">
        <v>1.9424964936886397</v>
      </c>
      <c r="R470" s="55">
        <v>0.08</v>
      </c>
      <c r="S470" s="56">
        <f t="shared" si="7"/>
        <v>1.8462400000000003</v>
      </c>
      <c r="T470" s="57">
        <v>24.924240000000005</v>
      </c>
      <c r="U470" s="51">
        <v>49</v>
      </c>
      <c r="V470" s="58">
        <v>1221.2877600000002</v>
      </c>
      <c r="W470" s="55">
        <v>0.02</v>
      </c>
      <c r="X470" s="59">
        <v>24.425755200000005</v>
      </c>
      <c r="Y470" s="54">
        <v>5.47</v>
      </c>
      <c r="Z470" s="54">
        <v>1202.3320048000003</v>
      </c>
    </row>
    <row r="471" spans="1:26" x14ac:dyDescent="0.3">
      <c r="A471" s="51" t="s">
        <v>1380</v>
      </c>
      <c r="B471" s="52">
        <v>41999</v>
      </c>
      <c r="C471" s="53">
        <v>2014</v>
      </c>
      <c r="D471" s="51" t="s">
        <v>1381</v>
      </c>
      <c r="E471" s="51" t="s">
        <v>1382</v>
      </c>
      <c r="F471" s="51" t="s">
        <v>230</v>
      </c>
      <c r="G471" s="51" t="s">
        <v>230</v>
      </c>
      <c r="H471" s="51" t="s">
        <v>231</v>
      </c>
      <c r="I471" s="51" t="s">
        <v>274</v>
      </c>
      <c r="J471" s="51" t="s">
        <v>266</v>
      </c>
      <c r="K471" s="51" t="s">
        <v>219</v>
      </c>
      <c r="L471" s="51" t="s">
        <v>220</v>
      </c>
      <c r="M471" s="51" t="s">
        <v>221</v>
      </c>
      <c r="N471" s="52">
        <v>42006</v>
      </c>
      <c r="O471" s="54">
        <v>24.398000000000003</v>
      </c>
      <c r="P471" s="54">
        <v>59.510000000000005</v>
      </c>
      <c r="Q471" s="55">
        <v>1.4391343552750224</v>
      </c>
      <c r="R471" s="55">
        <v>0.08</v>
      </c>
      <c r="S471" s="56">
        <f t="shared" si="7"/>
        <v>4.7608000000000006</v>
      </c>
      <c r="T471" s="57">
        <v>64.270800000000008</v>
      </c>
      <c r="U471" s="51">
        <v>7</v>
      </c>
      <c r="V471" s="58">
        <v>449.89560000000006</v>
      </c>
      <c r="W471" s="55">
        <v>0.05</v>
      </c>
      <c r="X471" s="59">
        <v>22.494780000000006</v>
      </c>
      <c r="Y471" s="54">
        <v>20.04</v>
      </c>
      <c r="Z471" s="54">
        <v>447.44082000000009</v>
      </c>
    </row>
    <row r="472" spans="1:26" x14ac:dyDescent="0.3">
      <c r="A472" s="51" t="s">
        <v>1383</v>
      </c>
      <c r="B472" s="52">
        <v>42001</v>
      </c>
      <c r="C472" s="53">
        <v>2014</v>
      </c>
      <c r="D472" s="51" t="s">
        <v>1384</v>
      </c>
      <c r="E472" s="51" t="s">
        <v>1385</v>
      </c>
      <c r="F472" s="51" t="s">
        <v>230</v>
      </c>
      <c r="G472" s="51" t="s">
        <v>230</v>
      </c>
      <c r="H472" s="51" t="s">
        <v>265</v>
      </c>
      <c r="I472" s="51" t="s">
        <v>445</v>
      </c>
      <c r="J472" s="51" t="s">
        <v>266</v>
      </c>
      <c r="K472" s="51" t="s">
        <v>219</v>
      </c>
      <c r="L472" s="51" t="s">
        <v>220</v>
      </c>
      <c r="M472" s="51" t="s">
        <v>221</v>
      </c>
      <c r="N472" s="52">
        <v>42009</v>
      </c>
      <c r="O472" s="54">
        <v>2.0020000000000002</v>
      </c>
      <c r="P472" s="54">
        <v>3.1240000000000001</v>
      </c>
      <c r="Q472" s="55">
        <v>0.56043956043956034</v>
      </c>
      <c r="R472" s="55">
        <v>0.08</v>
      </c>
      <c r="S472" s="56">
        <f t="shared" si="7"/>
        <v>0.24992</v>
      </c>
      <c r="T472" s="57">
        <v>3.3739200000000005</v>
      </c>
      <c r="U472" s="51">
        <v>29</v>
      </c>
      <c r="V472" s="58">
        <v>97.84368000000002</v>
      </c>
      <c r="W472" s="55">
        <v>0.04</v>
      </c>
      <c r="X472" s="59">
        <v>3.9137472000000009</v>
      </c>
      <c r="Y472" s="54">
        <v>5.49</v>
      </c>
      <c r="Z472" s="54">
        <v>99.419932800000012</v>
      </c>
    </row>
    <row r="473" spans="1:26" x14ac:dyDescent="0.3">
      <c r="A473" s="51" t="s">
        <v>1386</v>
      </c>
      <c r="B473" s="52">
        <v>42003</v>
      </c>
      <c r="C473" s="53">
        <v>2014</v>
      </c>
      <c r="D473" s="51" t="s">
        <v>1387</v>
      </c>
      <c r="E473" s="51" t="s">
        <v>1388</v>
      </c>
      <c r="F473" s="51" t="s">
        <v>214</v>
      </c>
      <c r="G473" s="51" t="s">
        <v>215</v>
      </c>
      <c r="H473" s="51" t="s">
        <v>265</v>
      </c>
      <c r="I473" s="51" t="s">
        <v>225</v>
      </c>
      <c r="J473" s="51" t="s">
        <v>266</v>
      </c>
      <c r="K473" s="51" t="s">
        <v>219</v>
      </c>
      <c r="L473" s="51" t="s">
        <v>292</v>
      </c>
      <c r="M473" s="51" t="s">
        <v>221</v>
      </c>
      <c r="N473" s="52">
        <v>42012</v>
      </c>
      <c r="O473" s="54">
        <v>3.1570000000000005</v>
      </c>
      <c r="P473" s="54">
        <v>7.524</v>
      </c>
      <c r="Q473" s="55">
        <v>1.3832752613240413</v>
      </c>
      <c r="R473" s="55">
        <v>0.08</v>
      </c>
      <c r="S473" s="56">
        <f t="shared" si="7"/>
        <v>0.60192000000000001</v>
      </c>
      <c r="T473" s="57">
        <v>8.1259200000000007</v>
      </c>
      <c r="U473" s="51">
        <v>37</v>
      </c>
      <c r="V473" s="58">
        <v>300.65904</v>
      </c>
      <c r="W473" s="55">
        <v>0.02</v>
      </c>
      <c r="X473" s="59">
        <v>6.0131808000000007</v>
      </c>
      <c r="Y473" s="54">
        <v>4.47</v>
      </c>
      <c r="Z473" s="54">
        <v>299.11585920000005</v>
      </c>
    </row>
    <row r="474" spans="1:26" x14ac:dyDescent="0.3">
      <c r="A474" s="51" t="s">
        <v>1389</v>
      </c>
      <c r="B474" s="52">
        <v>42004</v>
      </c>
      <c r="C474" s="53">
        <v>2014</v>
      </c>
      <c r="D474" s="51" t="s">
        <v>1390</v>
      </c>
      <c r="E474" s="51" t="s">
        <v>1391</v>
      </c>
      <c r="F474" s="51" t="s">
        <v>230</v>
      </c>
      <c r="G474" s="51" t="s">
        <v>230</v>
      </c>
      <c r="H474" s="51" t="s">
        <v>231</v>
      </c>
      <c r="I474" s="51" t="s">
        <v>274</v>
      </c>
      <c r="J474" s="51" t="s">
        <v>254</v>
      </c>
      <c r="K474" s="51" t="s">
        <v>238</v>
      </c>
      <c r="L474" s="51" t="s">
        <v>220</v>
      </c>
      <c r="M474" s="51" t="s">
        <v>221</v>
      </c>
      <c r="N474" s="52">
        <v>42013</v>
      </c>
      <c r="O474" s="54">
        <v>21.758000000000003</v>
      </c>
      <c r="P474" s="54">
        <v>50.589000000000006</v>
      </c>
      <c r="Q474" s="55">
        <v>1.3250758341759352</v>
      </c>
      <c r="R474" s="55">
        <v>0.08</v>
      </c>
      <c r="S474" s="56">
        <f t="shared" si="7"/>
        <v>4.0471200000000005</v>
      </c>
      <c r="T474" s="57">
        <v>54.636120000000012</v>
      </c>
      <c r="U474" s="51">
        <v>52</v>
      </c>
      <c r="V474" s="58">
        <v>2841.0782400000007</v>
      </c>
      <c r="W474" s="55">
        <v>0.01</v>
      </c>
      <c r="X474" s="59">
        <v>28.410782400000009</v>
      </c>
      <c r="Y474" s="54">
        <v>5.04</v>
      </c>
      <c r="Z474" s="54">
        <v>2817.7074576000009</v>
      </c>
    </row>
    <row r="475" spans="1:26" x14ac:dyDescent="0.3">
      <c r="A475" s="51" t="s">
        <v>1392</v>
      </c>
      <c r="B475" s="52">
        <v>42004</v>
      </c>
      <c r="C475" s="53">
        <v>2014</v>
      </c>
      <c r="D475" s="51" t="s">
        <v>1393</v>
      </c>
      <c r="E475" s="51" t="s">
        <v>1394</v>
      </c>
      <c r="F475" s="51" t="s">
        <v>230</v>
      </c>
      <c r="G475" s="51" t="s">
        <v>230</v>
      </c>
      <c r="H475" s="51" t="s">
        <v>216</v>
      </c>
      <c r="I475" s="51" t="s">
        <v>342</v>
      </c>
      <c r="J475" s="51" t="s">
        <v>250</v>
      </c>
      <c r="K475" s="51" t="s">
        <v>219</v>
      </c>
      <c r="L475" s="51" t="s">
        <v>226</v>
      </c>
      <c r="M475" s="51" t="s">
        <v>221</v>
      </c>
      <c r="N475" s="52">
        <v>42013</v>
      </c>
      <c r="O475" s="54">
        <v>2.9480000000000004</v>
      </c>
      <c r="P475" s="54">
        <v>6.6880000000000006</v>
      </c>
      <c r="Q475" s="55">
        <v>1.2686567164179103</v>
      </c>
      <c r="R475" s="55">
        <v>0.08</v>
      </c>
      <c r="S475" s="56">
        <f t="shared" si="7"/>
        <v>0.53504000000000007</v>
      </c>
      <c r="T475" s="57">
        <v>7.223040000000001</v>
      </c>
      <c r="U475" s="51">
        <v>32</v>
      </c>
      <c r="V475" s="58">
        <v>231.13728000000003</v>
      </c>
      <c r="W475" s="55">
        <v>0.05</v>
      </c>
      <c r="X475" s="59">
        <v>11.556864000000003</v>
      </c>
      <c r="Y475" s="54">
        <v>1.22</v>
      </c>
      <c r="Z475" s="54">
        <v>220.80041600000004</v>
      </c>
    </row>
    <row r="476" spans="1:26" x14ac:dyDescent="0.3">
      <c r="A476" s="51" t="s">
        <v>1395</v>
      </c>
      <c r="B476" s="52">
        <v>42009</v>
      </c>
      <c r="C476" s="53">
        <v>2015</v>
      </c>
      <c r="D476" s="51" t="s">
        <v>1279</v>
      </c>
      <c r="E476" s="51" t="s">
        <v>1280</v>
      </c>
      <c r="F476" s="51" t="s">
        <v>214</v>
      </c>
      <c r="G476" s="51" t="s">
        <v>215</v>
      </c>
      <c r="H476" s="51" t="s">
        <v>231</v>
      </c>
      <c r="I476" s="51" t="s">
        <v>217</v>
      </c>
      <c r="J476" s="51" t="s">
        <v>250</v>
      </c>
      <c r="K476" s="51" t="s">
        <v>219</v>
      </c>
      <c r="L476" s="51" t="s">
        <v>220</v>
      </c>
      <c r="M476" s="51" t="s">
        <v>221</v>
      </c>
      <c r="N476" s="52">
        <v>42018</v>
      </c>
      <c r="O476" s="54">
        <v>5.8630000000000004</v>
      </c>
      <c r="P476" s="54">
        <v>9.4600000000000009</v>
      </c>
      <c r="Q476" s="55">
        <v>0.61350844277673544</v>
      </c>
      <c r="R476" s="55">
        <v>0.08</v>
      </c>
      <c r="S476" s="56">
        <f t="shared" si="7"/>
        <v>0.75680000000000014</v>
      </c>
      <c r="T476" s="57">
        <v>10.216800000000001</v>
      </c>
      <c r="U476" s="51">
        <v>50</v>
      </c>
      <c r="V476" s="58">
        <v>510.84000000000003</v>
      </c>
      <c r="W476" s="55">
        <v>0.03</v>
      </c>
      <c r="X476" s="59">
        <v>15.325200000000001</v>
      </c>
      <c r="Y476" s="54">
        <v>6.24</v>
      </c>
      <c r="Z476" s="54">
        <v>501.75480000000005</v>
      </c>
    </row>
    <row r="477" spans="1:26" x14ac:dyDescent="0.3">
      <c r="A477" s="51" t="s">
        <v>1396</v>
      </c>
      <c r="B477" s="52">
        <v>42009</v>
      </c>
      <c r="C477" s="53">
        <v>2015</v>
      </c>
      <c r="D477" s="51" t="s">
        <v>655</v>
      </c>
      <c r="E477" s="51" t="s">
        <v>656</v>
      </c>
      <c r="F477" s="51" t="s">
        <v>230</v>
      </c>
      <c r="G477" s="51" t="s">
        <v>230</v>
      </c>
      <c r="H477" s="51" t="s">
        <v>244</v>
      </c>
      <c r="I477" s="51" t="s">
        <v>312</v>
      </c>
      <c r="J477" s="51" t="s">
        <v>266</v>
      </c>
      <c r="K477" s="51" t="s">
        <v>219</v>
      </c>
      <c r="L477" s="51" t="s">
        <v>220</v>
      </c>
      <c r="M477" s="51" t="s">
        <v>234</v>
      </c>
      <c r="N477" s="52">
        <v>42018</v>
      </c>
      <c r="O477" s="54">
        <v>4.9060000000000006</v>
      </c>
      <c r="P477" s="54">
        <v>11.979000000000001</v>
      </c>
      <c r="Q477" s="55">
        <v>1.4417040358744393</v>
      </c>
      <c r="R477" s="55">
        <v>0.08</v>
      </c>
      <c r="S477" s="56">
        <f t="shared" si="7"/>
        <v>0.95832000000000006</v>
      </c>
      <c r="T477" s="57">
        <v>12.937320000000001</v>
      </c>
      <c r="U477" s="51">
        <v>39</v>
      </c>
      <c r="V477" s="58">
        <v>504.55548000000005</v>
      </c>
      <c r="W477" s="55">
        <v>0.01</v>
      </c>
      <c r="X477" s="59">
        <v>5.0455548000000006</v>
      </c>
      <c r="Y477" s="54">
        <v>4.55</v>
      </c>
      <c r="Z477" s="54">
        <v>504.05992520000007</v>
      </c>
    </row>
    <row r="478" spans="1:26" x14ac:dyDescent="0.3">
      <c r="A478" s="51" t="s">
        <v>1397</v>
      </c>
      <c r="B478" s="52">
        <v>42011</v>
      </c>
      <c r="C478" s="53">
        <v>2015</v>
      </c>
      <c r="D478" s="51" t="s">
        <v>1398</v>
      </c>
      <c r="E478" s="51" t="s">
        <v>1399</v>
      </c>
      <c r="F478" s="51" t="s">
        <v>214</v>
      </c>
      <c r="G478" s="51" t="s">
        <v>215</v>
      </c>
      <c r="H478" s="51" t="s">
        <v>244</v>
      </c>
      <c r="I478" s="51" t="s">
        <v>217</v>
      </c>
      <c r="J478" s="51" t="s">
        <v>218</v>
      </c>
      <c r="K478" s="51" t="s">
        <v>219</v>
      </c>
      <c r="L478" s="51" t="s">
        <v>226</v>
      </c>
      <c r="M478" s="51" t="s">
        <v>221</v>
      </c>
      <c r="N478" s="52">
        <v>42020</v>
      </c>
      <c r="O478" s="54">
        <v>0.95700000000000007</v>
      </c>
      <c r="P478" s="54">
        <v>1.9910000000000003</v>
      </c>
      <c r="Q478" s="55">
        <v>1.0804597701149428</v>
      </c>
      <c r="R478" s="55">
        <v>0.08</v>
      </c>
      <c r="S478" s="56">
        <f t="shared" si="7"/>
        <v>0.15928000000000003</v>
      </c>
      <c r="T478" s="57">
        <v>2.1502800000000004</v>
      </c>
      <c r="U478" s="51">
        <v>11</v>
      </c>
      <c r="V478" s="58">
        <v>23.653080000000003</v>
      </c>
      <c r="W478" s="55">
        <v>9.9999999999999992E-2</v>
      </c>
      <c r="X478" s="59">
        <v>2.3653080000000002</v>
      </c>
      <c r="Y478" s="54">
        <v>0.8</v>
      </c>
      <c r="Z478" s="54">
        <v>22.087772000000005</v>
      </c>
    </row>
    <row r="479" spans="1:26" x14ac:dyDescent="0.3">
      <c r="A479" s="51" t="s">
        <v>1400</v>
      </c>
      <c r="B479" s="52">
        <v>42012</v>
      </c>
      <c r="C479" s="53">
        <v>2015</v>
      </c>
      <c r="D479" s="51" t="s">
        <v>1401</v>
      </c>
      <c r="E479" s="51" t="s">
        <v>1402</v>
      </c>
      <c r="F479" s="51" t="s">
        <v>214</v>
      </c>
      <c r="G479" s="51" t="s">
        <v>215</v>
      </c>
      <c r="H479" s="51" t="s">
        <v>216</v>
      </c>
      <c r="I479" s="51" t="s">
        <v>225</v>
      </c>
      <c r="J479" s="51" t="s">
        <v>250</v>
      </c>
      <c r="K479" s="51" t="s">
        <v>219</v>
      </c>
      <c r="L479" s="51" t="s">
        <v>220</v>
      </c>
      <c r="M479" s="51" t="s">
        <v>221</v>
      </c>
      <c r="N479" s="52">
        <v>42021</v>
      </c>
      <c r="O479" s="54">
        <v>15.268000000000002</v>
      </c>
      <c r="P479" s="54">
        <v>24.618000000000002</v>
      </c>
      <c r="Q479" s="55">
        <v>0.61239193083573473</v>
      </c>
      <c r="R479" s="55">
        <v>0.08</v>
      </c>
      <c r="S479" s="56">
        <f t="shared" si="7"/>
        <v>1.9694400000000003</v>
      </c>
      <c r="T479" s="57">
        <v>26.587440000000004</v>
      </c>
      <c r="U479" s="51">
        <v>52</v>
      </c>
      <c r="V479" s="58">
        <v>1382.5468800000003</v>
      </c>
      <c r="W479" s="55">
        <v>0.08</v>
      </c>
      <c r="X479" s="59">
        <v>110.60375040000002</v>
      </c>
      <c r="Y479" s="54">
        <v>15.15</v>
      </c>
      <c r="Z479" s="54">
        <v>1287.0931296000003</v>
      </c>
    </row>
    <row r="480" spans="1:26" x14ac:dyDescent="0.3">
      <c r="A480" s="51" t="s">
        <v>1403</v>
      </c>
      <c r="B480" s="52">
        <v>42012</v>
      </c>
      <c r="C480" s="53">
        <v>2015</v>
      </c>
      <c r="D480" s="51" t="s">
        <v>437</v>
      </c>
      <c r="E480" s="51" t="s">
        <v>438</v>
      </c>
      <c r="F480" s="51" t="s">
        <v>214</v>
      </c>
      <c r="G480" s="51" t="s">
        <v>215</v>
      </c>
      <c r="H480" s="51" t="s">
        <v>244</v>
      </c>
      <c r="I480" s="51" t="s">
        <v>217</v>
      </c>
      <c r="J480" s="51" t="s">
        <v>254</v>
      </c>
      <c r="K480" s="51" t="s">
        <v>219</v>
      </c>
      <c r="L480" s="51" t="s">
        <v>226</v>
      </c>
      <c r="M480" s="51" t="s">
        <v>221</v>
      </c>
      <c r="N480" s="52">
        <v>42019</v>
      </c>
      <c r="O480" s="54">
        <v>1.4410000000000003</v>
      </c>
      <c r="P480" s="54">
        <v>3.1240000000000001</v>
      </c>
      <c r="Q480" s="55">
        <v>1.1679389312977095</v>
      </c>
      <c r="R480" s="55">
        <v>0.08</v>
      </c>
      <c r="S480" s="56">
        <f t="shared" si="7"/>
        <v>0.24992</v>
      </c>
      <c r="T480" s="57">
        <v>3.3739200000000005</v>
      </c>
      <c r="U480" s="51">
        <v>23</v>
      </c>
      <c r="V480" s="58">
        <v>77.600160000000017</v>
      </c>
      <c r="W480" s="55">
        <v>0.01</v>
      </c>
      <c r="X480" s="59">
        <v>0.77600160000000018</v>
      </c>
      <c r="Y480" s="54">
        <v>0.98000000000000009</v>
      </c>
      <c r="Z480" s="54">
        <v>77.80415840000002</v>
      </c>
    </row>
    <row r="481" spans="1:26" x14ac:dyDescent="0.3">
      <c r="A481" s="51" t="s">
        <v>1404</v>
      </c>
      <c r="B481" s="52">
        <v>42013</v>
      </c>
      <c r="C481" s="53">
        <v>2015</v>
      </c>
      <c r="D481" s="51" t="s">
        <v>1405</v>
      </c>
      <c r="E481" s="51" t="s">
        <v>1406</v>
      </c>
      <c r="F481" s="51" t="s">
        <v>214</v>
      </c>
      <c r="G481" s="51" t="s">
        <v>215</v>
      </c>
      <c r="H481" s="51" t="s">
        <v>231</v>
      </c>
      <c r="I481" s="51" t="s">
        <v>217</v>
      </c>
      <c r="J481" s="51" t="s">
        <v>266</v>
      </c>
      <c r="K481" s="51" t="s">
        <v>238</v>
      </c>
      <c r="L481" s="51" t="s">
        <v>292</v>
      </c>
      <c r="M481" s="51" t="s">
        <v>221</v>
      </c>
      <c r="N481" s="52">
        <v>42021</v>
      </c>
      <c r="O481" s="54">
        <v>22.198</v>
      </c>
      <c r="P481" s="54">
        <v>38.951000000000001</v>
      </c>
      <c r="Q481" s="55">
        <v>0.75470763131813678</v>
      </c>
      <c r="R481" s="55">
        <v>0.08</v>
      </c>
      <c r="S481" s="56">
        <f t="shared" si="7"/>
        <v>3.1160800000000002</v>
      </c>
      <c r="T481" s="57">
        <v>42.067080000000004</v>
      </c>
      <c r="U481" s="51">
        <v>3</v>
      </c>
      <c r="V481" s="58">
        <v>126.20124000000001</v>
      </c>
      <c r="W481" s="55">
        <v>0.01</v>
      </c>
      <c r="X481" s="59">
        <v>1.2620124000000001</v>
      </c>
      <c r="Y481" s="54">
        <v>2.04</v>
      </c>
      <c r="Z481" s="54">
        <v>126.97922760000002</v>
      </c>
    </row>
    <row r="482" spans="1:26" x14ac:dyDescent="0.3">
      <c r="A482" s="51" t="s">
        <v>1407</v>
      </c>
      <c r="B482" s="52">
        <v>42013</v>
      </c>
      <c r="C482" s="53">
        <v>2015</v>
      </c>
      <c r="D482" s="51" t="s">
        <v>966</v>
      </c>
      <c r="E482" s="51" t="s">
        <v>967</v>
      </c>
      <c r="F482" s="51" t="s">
        <v>230</v>
      </c>
      <c r="G482" s="51" t="s">
        <v>230</v>
      </c>
      <c r="H482" s="51" t="s">
        <v>216</v>
      </c>
      <c r="I482" s="51" t="s">
        <v>331</v>
      </c>
      <c r="J482" s="51" t="s">
        <v>266</v>
      </c>
      <c r="K482" s="51" t="s">
        <v>219</v>
      </c>
      <c r="L482" s="51" t="s">
        <v>226</v>
      </c>
      <c r="M482" s="51" t="s">
        <v>221</v>
      </c>
      <c r="N482" s="52">
        <v>42022</v>
      </c>
      <c r="O482" s="54">
        <v>0.9900000000000001</v>
      </c>
      <c r="P482" s="54">
        <v>2.3100000000000005</v>
      </c>
      <c r="Q482" s="55">
        <v>1.3333333333333335</v>
      </c>
      <c r="R482" s="55">
        <v>0.08</v>
      </c>
      <c r="S482" s="56">
        <f t="shared" si="7"/>
        <v>0.18480000000000005</v>
      </c>
      <c r="T482" s="57">
        <v>2.4948000000000006</v>
      </c>
      <c r="U482" s="51">
        <v>25</v>
      </c>
      <c r="V482" s="58">
        <v>62.370000000000012</v>
      </c>
      <c r="W482" s="55">
        <v>6.9999999999999993E-2</v>
      </c>
      <c r="X482" s="59">
        <v>4.3659000000000008</v>
      </c>
      <c r="Y482" s="54">
        <v>0.75</v>
      </c>
      <c r="Z482" s="54">
        <v>58.754100000000008</v>
      </c>
    </row>
    <row r="483" spans="1:26" x14ac:dyDescent="0.3">
      <c r="A483" s="51" t="s">
        <v>1408</v>
      </c>
      <c r="B483" s="52">
        <v>42014</v>
      </c>
      <c r="C483" s="53">
        <v>2015</v>
      </c>
      <c r="D483" s="51" t="s">
        <v>1409</v>
      </c>
      <c r="E483" s="51" t="s">
        <v>1410</v>
      </c>
      <c r="F483" s="51" t="s">
        <v>230</v>
      </c>
      <c r="G483" s="51" t="s">
        <v>230</v>
      </c>
      <c r="H483" s="51" t="s">
        <v>231</v>
      </c>
      <c r="I483" s="51" t="s">
        <v>445</v>
      </c>
      <c r="J483" s="51" t="s">
        <v>266</v>
      </c>
      <c r="K483" s="51" t="s">
        <v>219</v>
      </c>
      <c r="L483" s="51" t="s">
        <v>220</v>
      </c>
      <c r="M483" s="51" t="s">
        <v>221</v>
      </c>
      <c r="N483" s="52">
        <v>42023</v>
      </c>
      <c r="O483" s="54">
        <v>3.8720000000000003</v>
      </c>
      <c r="P483" s="54">
        <v>6.2480000000000002</v>
      </c>
      <c r="Q483" s="55">
        <v>0.61363636363636354</v>
      </c>
      <c r="R483" s="55">
        <v>0.08</v>
      </c>
      <c r="S483" s="56">
        <f t="shared" si="7"/>
        <v>0.49984000000000001</v>
      </c>
      <c r="T483" s="57">
        <v>6.7478400000000009</v>
      </c>
      <c r="U483" s="51">
        <v>20</v>
      </c>
      <c r="V483" s="58">
        <v>134.95680000000002</v>
      </c>
      <c r="W483" s="55">
        <v>6.9999999999999993E-2</v>
      </c>
      <c r="X483" s="59">
        <v>9.4469759999999994</v>
      </c>
      <c r="Y483" s="54">
        <v>1.44</v>
      </c>
      <c r="Z483" s="54">
        <v>126.94982400000001</v>
      </c>
    </row>
    <row r="484" spans="1:26" x14ac:dyDescent="0.3">
      <c r="A484" s="51" t="s">
        <v>1411</v>
      </c>
      <c r="B484" s="52">
        <v>42014</v>
      </c>
      <c r="C484" s="53">
        <v>2015</v>
      </c>
      <c r="D484" s="51" t="s">
        <v>392</v>
      </c>
      <c r="E484" s="51" t="s">
        <v>393</v>
      </c>
      <c r="F484" s="51" t="s">
        <v>230</v>
      </c>
      <c r="G484" s="51" t="s">
        <v>230</v>
      </c>
      <c r="H484" s="51" t="s">
        <v>244</v>
      </c>
      <c r="I484" s="51" t="s">
        <v>274</v>
      </c>
      <c r="J484" s="51" t="s">
        <v>233</v>
      </c>
      <c r="K484" s="51" t="s">
        <v>219</v>
      </c>
      <c r="L484" s="51" t="s">
        <v>226</v>
      </c>
      <c r="M484" s="51" t="s">
        <v>221</v>
      </c>
      <c r="N484" s="52">
        <v>42022</v>
      </c>
      <c r="O484" s="54">
        <v>3.19</v>
      </c>
      <c r="P484" s="54">
        <v>5.2359999999999998</v>
      </c>
      <c r="Q484" s="55">
        <v>0.64137931034482754</v>
      </c>
      <c r="R484" s="55">
        <v>0.08</v>
      </c>
      <c r="S484" s="56">
        <f t="shared" si="7"/>
        <v>0.41887999999999997</v>
      </c>
      <c r="T484" s="57">
        <v>5.6548800000000004</v>
      </c>
      <c r="U484" s="51">
        <v>44</v>
      </c>
      <c r="V484" s="58">
        <v>248.81472000000002</v>
      </c>
      <c r="W484" s="55">
        <v>0.08</v>
      </c>
      <c r="X484" s="59">
        <v>19.905177600000002</v>
      </c>
      <c r="Y484" s="54">
        <v>0.93</v>
      </c>
      <c r="Z484" s="54">
        <v>229.83954240000003</v>
      </c>
    </row>
    <row r="485" spans="1:26" x14ac:dyDescent="0.3">
      <c r="A485" s="51" t="s">
        <v>1412</v>
      </c>
      <c r="B485" s="52">
        <v>42015</v>
      </c>
      <c r="C485" s="53">
        <v>2015</v>
      </c>
      <c r="D485" s="51" t="s">
        <v>700</v>
      </c>
      <c r="E485" s="51" t="s">
        <v>701</v>
      </c>
      <c r="F485" s="51" t="s">
        <v>214</v>
      </c>
      <c r="G485" s="51" t="s">
        <v>215</v>
      </c>
      <c r="H485" s="51" t="s">
        <v>244</v>
      </c>
      <c r="I485" s="51" t="s">
        <v>217</v>
      </c>
      <c r="J485" s="51" t="s">
        <v>218</v>
      </c>
      <c r="K485" s="51" t="s">
        <v>219</v>
      </c>
      <c r="L485" s="51" t="s">
        <v>292</v>
      </c>
      <c r="M485" s="51" t="s">
        <v>221</v>
      </c>
      <c r="N485" s="52">
        <v>42023</v>
      </c>
      <c r="O485" s="54">
        <v>3.1570000000000005</v>
      </c>
      <c r="P485" s="54">
        <v>7.524</v>
      </c>
      <c r="Q485" s="55">
        <v>1.3832752613240413</v>
      </c>
      <c r="R485" s="55">
        <v>0.08</v>
      </c>
      <c r="S485" s="56">
        <f t="shared" si="7"/>
        <v>0.60192000000000001</v>
      </c>
      <c r="T485" s="57">
        <v>8.1259200000000007</v>
      </c>
      <c r="U485" s="51">
        <v>28</v>
      </c>
      <c r="V485" s="58">
        <v>227.52576000000002</v>
      </c>
      <c r="W485" s="55">
        <v>0.09</v>
      </c>
      <c r="X485" s="59">
        <v>20.477318400000001</v>
      </c>
      <c r="Y485" s="54">
        <v>4.47</v>
      </c>
      <c r="Z485" s="54">
        <v>211.51844160000002</v>
      </c>
    </row>
    <row r="486" spans="1:26" x14ac:dyDescent="0.3">
      <c r="A486" s="51" t="s">
        <v>1413</v>
      </c>
      <c r="B486" s="52">
        <v>42015</v>
      </c>
      <c r="C486" s="53">
        <v>2015</v>
      </c>
      <c r="D486" s="51" t="s">
        <v>1401</v>
      </c>
      <c r="E486" s="51" t="s">
        <v>1402</v>
      </c>
      <c r="F486" s="51" t="s">
        <v>214</v>
      </c>
      <c r="G486" s="51" t="s">
        <v>215</v>
      </c>
      <c r="H486" s="51" t="s">
        <v>216</v>
      </c>
      <c r="I486" s="51" t="s">
        <v>225</v>
      </c>
      <c r="J486" s="51" t="s">
        <v>266</v>
      </c>
      <c r="K486" s="51" t="s">
        <v>219</v>
      </c>
      <c r="L486" s="51" t="s">
        <v>226</v>
      </c>
      <c r="M486" s="51" t="s">
        <v>221</v>
      </c>
      <c r="N486" s="52">
        <v>42024</v>
      </c>
      <c r="O486" s="54">
        <v>0.9900000000000001</v>
      </c>
      <c r="P486" s="54">
        <v>2.3100000000000005</v>
      </c>
      <c r="Q486" s="55">
        <v>1.3333333333333335</v>
      </c>
      <c r="R486" s="55">
        <v>0.08</v>
      </c>
      <c r="S486" s="56">
        <f t="shared" si="7"/>
        <v>0.18480000000000005</v>
      </c>
      <c r="T486" s="57">
        <v>2.4948000000000006</v>
      </c>
      <c r="U486" s="51">
        <v>36</v>
      </c>
      <c r="V486" s="58">
        <v>89.812800000000024</v>
      </c>
      <c r="W486" s="55">
        <v>0.03</v>
      </c>
      <c r="X486" s="59">
        <v>2.6943840000000008</v>
      </c>
      <c r="Y486" s="54">
        <v>0.75</v>
      </c>
      <c r="Z486" s="54">
        <v>87.868416000000025</v>
      </c>
    </row>
    <row r="487" spans="1:26" x14ac:dyDescent="0.3">
      <c r="A487" s="51" t="s">
        <v>1414</v>
      </c>
      <c r="B487" s="52">
        <v>42016</v>
      </c>
      <c r="C487" s="53">
        <v>2015</v>
      </c>
      <c r="D487" s="51" t="s">
        <v>790</v>
      </c>
      <c r="E487" s="51" t="s">
        <v>791</v>
      </c>
      <c r="F487" s="51" t="s">
        <v>230</v>
      </c>
      <c r="G487" s="51" t="s">
        <v>230</v>
      </c>
      <c r="H487" s="51" t="s">
        <v>231</v>
      </c>
      <c r="I487" s="51" t="s">
        <v>232</v>
      </c>
      <c r="J487" s="51" t="s">
        <v>233</v>
      </c>
      <c r="K487" s="51" t="s">
        <v>219</v>
      </c>
      <c r="L487" s="51" t="s">
        <v>220</v>
      </c>
      <c r="M487" s="51" t="s">
        <v>221</v>
      </c>
      <c r="N487" s="52">
        <v>42024</v>
      </c>
      <c r="O487" s="54">
        <v>15.268000000000002</v>
      </c>
      <c r="P487" s="54">
        <v>24.618000000000002</v>
      </c>
      <c r="Q487" s="55">
        <v>0.61239193083573473</v>
      </c>
      <c r="R487" s="55">
        <v>0.08</v>
      </c>
      <c r="S487" s="56">
        <f t="shared" si="7"/>
        <v>1.9694400000000003</v>
      </c>
      <c r="T487" s="57">
        <v>26.587440000000004</v>
      </c>
      <c r="U487" s="51">
        <v>41</v>
      </c>
      <c r="V487" s="58">
        <v>1090.0850400000002</v>
      </c>
      <c r="W487" s="55">
        <v>0.08</v>
      </c>
      <c r="X487" s="59">
        <v>87.20680320000001</v>
      </c>
      <c r="Y487" s="54">
        <v>15.15</v>
      </c>
      <c r="Z487" s="54">
        <v>1018.0282368000002</v>
      </c>
    </row>
    <row r="488" spans="1:26" x14ac:dyDescent="0.3">
      <c r="A488" s="51" t="s">
        <v>1415</v>
      </c>
      <c r="B488" s="52">
        <v>42017</v>
      </c>
      <c r="C488" s="53">
        <v>2015</v>
      </c>
      <c r="D488" s="51" t="s">
        <v>1416</v>
      </c>
      <c r="E488" s="51" t="s">
        <v>1417</v>
      </c>
      <c r="F488" s="51" t="s">
        <v>214</v>
      </c>
      <c r="G488" s="51" t="s">
        <v>215</v>
      </c>
      <c r="H488" s="51" t="s">
        <v>231</v>
      </c>
      <c r="I488" s="51" t="s">
        <v>225</v>
      </c>
      <c r="J488" s="51" t="s">
        <v>233</v>
      </c>
      <c r="K488" s="51" t="s">
        <v>219</v>
      </c>
      <c r="L488" s="51" t="s">
        <v>220</v>
      </c>
      <c r="M488" s="51" t="s">
        <v>221</v>
      </c>
      <c r="N488" s="52">
        <v>42026</v>
      </c>
      <c r="O488" s="54">
        <v>2.0240000000000005</v>
      </c>
      <c r="P488" s="54">
        <v>3.1680000000000001</v>
      </c>
      <c r="Q488" s="55">
        <v>0.56521739130434756</v>
      </c>
      <c r="R488" s="55">
        <v>0.08</v>
      </c>
      <c r="S488" s="56">
        <f t="shared" si="7"/>
        <v>0.25344</v>
      </c>
      <c r="T488" s="57">
        <v>3.4214400000000005</v>
      </c>
      <c r="U488" s="51">
        <v>29</v>
      </c>
      <c r="V488" s="58">
        <v>99.221760000000017</v>
      </c>
      <c r="W488" s="55">
        <v>6.9999999999999993E-2</v>
      </c>
      <c r="X488" s="59">
        <v>6.9455232000000002</v>
      </c>
      <c r="Y488" s="54">
        <v>1.04</v>
      </c>
      <c r="Z488" s="54">
        <v>93.316236800000027</v>
      </c>
    </row>
    <row r="489" spans="1:26" x14ac:dyDescent="0.3">
      <c r="A489" s="51" t="s">
        <v>1418</v>
      </c>
      <c r="B489" s="52">
        <v>42018</v>
      </c>
      <c r="C489" s="53">
        <v>2015</v>
      </c>
      <c r="D489" s="51" t="s">
        <v>1153</v>
      </c>
      <c r="E489" s="51" t="s">
        <v>1154</v>
      </c>
      <c r="F489" s="51" t="s">
        <v>214</v>
      </c>
      <c r="G489" s="51" t="s">
        <v>215</v>
      </c>
      <c r="H489" s="51" t="s">
        <v>231</v>
      </c>
      <c r="I489" s="51" t="s">
        <v>217</v>
      </c>
      <c r="J489" s="51" t="s">
        <v>218</v>
      </c>
      <c r="K489" s="51" t="s">
        <v>238</v>
      </c>
      <c r="L489" s="51" t="s">
        <v>239</v>
      </c>
      <c r="M489" s="51" t="s">
        <v>240</v>
      </c>
      <c r="N489" s="52">
        <v>42026</v>
      </c>
      <c r="O489" s="54">
        <v>347.17100000000005</v>
      </c>
      <c r="P489" s="54">
        <v>551.06700000000012</v>
      </c>
      <c r="Q489" s="55">
        <v>0.58730711954627557</v>
      </c>
      <c r="R489" s="55">
        <v>0.08</v>
      </c>
      <c r="S489" s="56">
        <f t="shared" si="7"/>
        <v>44.085360000000009</v>
      </c>
      <c r="T489" s="57">
        <v>595.15236000000016</v>
      </c>
      <c r="U489" s="51">
        <v>39</v>
      </c>
      <c r="V489" s="58">
        <v>23210.942040000005</v>
      </c>
      <c r="W489" s="55">
        <v>0.01</v>
      </c>
      <c r="X489" s="59">
        <v>232.10942040000006</v>
      </c>
      <c r="Y489" s="54">
        <v>69.349999999999994</v>
      </c>
      <c r="Z489" s="54">
        <v>23048.182619600004</v>
      </c>
    </row>
    <row r="490" spans="1:26" x14ac:dyDescent="0.3">
      <c r="A490" s="51" t="s">
        <v>1419</v>
      </c>
      <c r="B490" s="52">
        <v>42019</v>
      </c>
      <c r="C490" s="53">
        <v>2015</v>
      </c>
      <c r="D490" s="51" t="s">
        <v>289</v>
      </c>
      <c r="E490" s="51" t="s">
        <v>290</v>
      </c>
      <c r="F490" s="51" t="s">
        <v>230</v>
      </c>
      <c r="G490" s="51" t="s">
        <v>230</v>
      </c>
      <c r="H490" s="51" t="s">
        <v>216</v>
      </c>
      <c r="I490" s="51" t="s">
        <v>291</v>
      </c>
      <c r="J490" s="51" t="s">
        <v>218</v>
      </c>
      <c r="K490" s="51" t="s">
        <v>238</v>
      </c>
      <c r="L490" s="51" t="s">
        <v>292</v>
      </c>
      <c r="M490" s="51" t="s">
        <v>221</v>
      </c>
      <c r="N490" s="52">
        <v>42027</v>
      </c>
      <c r="O490" s="54">
        <v>2.0570000000000004</v>
      </c>
      <c r="P490" s="54">
        <v>8.9320000000000004</v>
      </c>
      <c r="Q490" s="55">
        <v>3.3422459893048124</v>
      </c>
      <c r="R490" s="55">
        <v>0.08</v>
      </c>
      <c r="S490" s="56">
        <f t="shared" si="7"/>
        <v>0.71456000000000008</v>
      </c>
      <c r="T490" s="57">
        <v>9.6465600000000009</v>
      </c>
      <c r="U490" s="51">
        <v>49</v>
      </c>
      <c r="V490" s="58">
        <v>472.68144000000007</v>
      </c>
      <c r="W490" s="55">
        <v>0.08</v>
      </c>
      <c r="X490" s="59">
        <v>37.81451520000001</v>
      </c>
      <c r="Y490" s="54">
        <v>2.88</v>
      </c>
      <c r="Z490" s="54">
        <v>437.74692480000004</v>
      </c>
    </row>
    <row r="491" spans="1:26" x14ac:dyDescent="0.3">
      <c r="A491" s="51" t="s">
        <v>1420</v>
      </c>
      <c r="B491" s="52">
        <v>42019</v>
      </c>
      <c r="C491" s="53">
        <v>2015</v>
      </c>
      <c r="D491" s="51" t="s">
        <v>1421</v>
      </c>
      <c r="E491" s="51" t="s">
        <v>1422</v>
      </c>
      <c r="F491" s="51" t="s">
        <v>230</v>
      </c>
      <c r="G491" s="51" t="s">
        <v>230</v>
      </c>
      <c r="H491" s="51" t="s">
        <v>216</v>
      </c>
      <c r="I491" s="51" t="s">
        <v>270</v>
      </c>
      <c r="J491" s="51" t="s">
        <v>250</v>
      </c>
      <c r="K491" s="51" t="s">
        <v>219</v>
      </c>
      <c r="L491" s="51" t="s">
        <v>220</v>
      </c>
      <c r="M491" s="51" t="s">
        <v>234</v>
      </c>
      <c r="N491" s="52">
        <v>42028</v>
      </c>
      <c r="O491" s="54">
        <v>109.32900000000001</v>
      </c>
      <c r="P491" s="54">
        <v>179.22300000000001</v>
      </c>
      <c r="Q491" s="55">
        <v>0.63929972834289162</v>
      </c>
      <c r="R491" s="55">
        <v>0.08</v>
      </c>
      <c r="S491" s="56">
        <f t="shared" si="7"/>
        <v>14.337840000000002</v>
      </c>
      <c r="T491" s="57">
        <v>193.56084000000001</v>
      </c>
      <c r="U491" s="51">
        <v>50</v>
      </c>
      <c r="V491" s="58">
        <v>9678.0420000000013</v>
      </c>
      <c r="W491" s="55">
        <v>0.05</v>
      </c>
      <c r="X491" s="59">
        <v>483.90210000000008</v>
      </c>
      <c r="Y491" s="54">
        <v>20.04</v>
      </c>
      <c r="Z491" s="54">
        <v>9214.1799000000028</v>
      </c>
    </row>
    <row r="492" spans="1:26" x14ac:dyDescent="0.3">
      <c r="A492" s="51" t="s">
        <v>1423</v>
      </c>
      <c r="B492" s="52">
        <v>42022</v>
      </c>
      <c r="C492" s="53">
        <v>2015</v>
      </c>
      <c r="D492" s="51" t="s">
        <v>837</v>
      </c>
      <c r="E492" s="51" t="s">
        <v>838</v>
      </c>
      <c r="F492" s="51" t="s">
        <v>230</v>
      </c>
      <c r="G492" s="51" t="s">
        <v>230</v>
      </c>
      <c r="H492" s="51" t="s">
        <v>244</v>
      </c>
      <c r="I492" s="51" t="s">
        <v>445</v>
      </c>
      <c r="J492" s="51" t="s">
        <v>266</v>
      </c>
      <c r="K492" s="51" t="s">
        <v>219</v>
      </c>
      <c r="L492" s="51" t="s">
        <v>226</v>
      </c>
      <c r="M492" s="51" t="s">
        <v>221</v>
      </c>
      <c r="N492" s="52">
        <v>42030</v>
      </c>
      <c r="O492" s="54">
        <v>4.9280000000000008</v>
      </c>
      <c r="P492" s="54">
        <v>8.9540000000000006</v>
      </c>
      <c r="Q492" s="55">
        <v>0.81696428571428559</v>
      </c>
      <c r="R492" s="55">
        <v>0.08</v>
      </c>
      <c r="S492" s="56">
        <f t="shared" si="7"/>
        <v>0.71632000000000007</v>
      </c>
      <c r="T492" s="57">
        <v>9.670320000000002</v>
      </c>
      <c r="U492" s="51">
        <v>25</v>
      </c>
      <c r="V492" s="58">
        <v>241.75800000000004</v>
      </c>
      <c r="W492" s="55">
        <v>0.08</v>
      </c>
      <c r="X492" s="59">
        <v>19.340640000000004</v>
      </c>
      <c r="Y492" s="54">
        <v>3.17</v>
      </c>
      <c r="Z492" s="54">
        <v>225.58736000000002</v>
      </c>
    </row>
    <row r="493" spans="1:26" x14ac:dyDescent="0.3">
      <c r="A493" s="51" t="s">
        <v>1424</v>
      </c>
      <c r="B493" s="52">
        <v>42022</v>
      </c>
      <c r="C493" s="53">
        <v>2015</v>
      </c>
      <c r="D493" s="51" t="s">
        <v>837</v>
      </c>
      <c r="E493" s="51" t="s">
        <v>838</v>
      </c>
      <c r="F493" s="51" t="s">
        <v>230</v>
      </c>
      <c r="G493" s="51" t="s">
        <v>230</v>
      </c>
      <c r="H493" s="51" t="s">
        <v>244</v>
      </c>
      <c r="I493" s="51" t="s">
        <v>445</v>
      </c>
      <c r="J493" s="51" t="s">
        <v>266</v>
      </c>
      <c r="K493" s="51" t="s">
        <v>219</v>
      </c>
      <c r="L493" s="51" t="s">
        <v>220</v>
      </c>
      <c r="M493" s="51" t="s">
        <v>221</v>
      </c>
      <c r="N493" s="52">
        <v>42030</v>
      </c>
      <c r="O493" s="54">
        <v>1.298</v>
      </c>
      <c r="P493" s="54">
        <v>2.0680000000000001</v>
      </c>
      <c r="Q493" s="55">
        <v>0.59322033898305082</v>
      </c>
      <c r="R493" s="55">
        <v>0.08</v>
      </c>
      <c r="S493" s="56">
        <f t="shared" si="7"/>
        <v>0.16544</v>
      </c>
      <c r="T493" s="57">
        <v>2.2334400000000003</v>
      </c>
      <c r="U493" s="51">
        <v>35</v>
      </c>
      <c r="V493" s="58">
        <v>78.170400000000015</v>
      </c>
      <c r="W493" s="55">
        <v>6.0000000000000005E-2</v>
      </c>
      <c r="X493" s="59">
        <v>4.6902240000000015</v>
      </c>
      <c r="Y493" s="54">
        <v>1.54</v>
      </c>
      <c r="Z493" s="54">
        <v>75.020176000000021</v>
      </c>
    </row>
    <row r="494" spans="1:26" x14ac:dyDescent="0.3">
      <c r="A494" s="51" t="s">
        <v>1425</v>
      </c>
      <c r="B494" s="52">
        <v>42023</v>
      </c>
      <c r="C494" s="53">
        <v>2015</v>
      </c>
      <c r="D494" s="51" t="s">
        <v>1426</v>
      </c>
      <c r="E494" s="51" t="s">
        <v>1427</v>
      </c>
      <c r="F494" s="51" t="s">
        <v>230</v>
      </c>
      <c r="G494" s="51" t="s">
        <v>230</v>
      </c>
      <c r="H494" s="51" t="s">
        <v>265</v>
      </c>
      <c r="I494" s="51" t="s">
        <v>312</v>
      </c>
      <c r="J494" s="51" t="s">
        <v>218</v>
      </c>
      <c r="K494" s="51" t="s">
        <v>219</v>
      </c>
      <c r="L494" s="51" t="s">
        <v>220</v>
      </c>
      <c r="M494" s="51" t="s">
        <v>221</v>
      </c>
      <c r="N494" s="52">
        <v>42032</v>
      </c>
      <c r="O494" s="54">
        <v>2.4750000000000001</v>
      </c>
      <c r="P494" s="54">
        <v>4.0590000000000002</v>
      </c>
      <c r="Q494" s="55">
        <v>0.64</v>
      </c>
      <c r="R494" s="55">
        <v>0.08</v>
      </c>
      <c r="S494" s="56">
        <f t="shared" si="7"/>
        <v>0.32472000000000001</v>
      </c>
      <c r="T494" s="57">
        <v>4.3837200000000003</v>
      </c>
      <c r="U494" s="51">
        <v>15</v>
      </c>
      <c r="V494" s="58">
        <v>65.755800000000008</v>
      </c>
      <c r="W494" s="55">
        <v>6.0000000000000005E-2</v>
      </c>
      <c r="X494" s="59">
        <v>3.945348000000001</v>
      </c>
      <c r="Y494" s="54">
        <v>2.5499999999999998</v>
      </c>
      <c r="Z494" s="54">
        <v>64.360452000000009</v>
      </c>
    </row>
    <row r="495" spans="1:26" x14ac:dyDescent="0.3">
      <c r="A495" s="51" t="s">
        <v>1428</v>
      </c>
      <c r="B495" s="52">
        <v>42024</v>
      </c>
      <c r="C495" s="53">
        <v>2015</v>
      </c>
      <c r="D495" s="51" t="s">
        <v>1091</v>
      </c>
      <c r="E495" s="51" t="s">
        <v>1092</v>
      </c>
      <c r="F495" s="51" t="s">
        <v>230</v>
      </c>
      <c r="G495" s="51" t="s">
        <v>230</v>
      </c>
      <c r="H495" s="51" t="s">
        <v>231</v>
      </c>
      <c r="I495" s="51" t="s">
        <v>258</v>
      </c>
      <c r="J495" s="51" t="s">
        <v>233</v>
      </c>
      <c r="K495" s="51" t="s">
        <v>238</v>
      </c>
      <c r="L495" s="51" t="s">
        <v>332</v>
      </c>
      <c r="M495" s="51" t="s">
        <v>221</v>
      </c>
      <c r="N495" s="52">
        <v>42032</v>
      </c>
      <c r="O495" s="54">
        <v>9.7020000000000017</v>
      </c>
      <c r="P495" s="54">
        <v>23.088999999999999</v>
      </c>
      <c r="Q495" s="55">
        <v>1.3798185941043077</v>
      </c>
      <c r="R495" s="55">
        <v>0.08</v>
      </c>
      <c r="S495" s="56">
        <f t="shared" si="7"/>
        <v>1.8471199999999999</v>
      </c>
      <c r="T495" s="57">
        <v>24.936119999999999</v>
      </c>
      <c r="U495" s="51">
        <v>5</v>
      </c>
      <c r="V495" s="58">
        <v>124.6806</v>
      </c>
      <c r="W495" s="55">
        <v>0.02</v>
      </c>
      <c r="X495" s="59">
        <v>2.4936120000000002</v>
      </c>
      <c r="Y495" s="54">
        <v>4.8599999999999994</v>
      </c>
      <c r="Z495" s="54">
        <v>127.046988</v>
      </c>
    </row>
    <row r="496" spans="1:26" x14ac:dyDescent="0.3">
      <c r="A496" s="51" t="s">
        <v>1429</v>
      </c>
      <c r="B496" s="52">
        <v>42024</v>
      </c>
      <c r="C496" s="53">
        <v>2015</v>
      </c>
      <c r="D496" s="51" t="s">
        <v>1091</v>
      </c>
      <c r="E496" s="51" t="s">
        <v>1092</v>
      </c>
      <c r="F496" s="51" t="s">
        <v>230</v>
      </c>
      <c r="G496" s="51" t="s">
        <v>230</v>
      </c>
      <c r="H496" s="51" t="s">
        <v>231</v>
      </c>
      <c r="I496" s="51" t="s">
        <v>258</v>
      </c>
      <c r="J496" s="51" t="s">
        <v>233</v>
      </c>
      <c r="K496" s="51" t="s">
        <v>219</v>
      </c>
      <c r="L496" s="51" t="s">
        <v>220</v>
      </c>
      <c r="M496" s="51" t="s">
        <v>234</v>
      </c>
      <c r="N496" s="52">
        <v>42031</v>
      </c>
      <c r="O496" s="54">
        <v>15.268000000000002</v>
      </c>
      <c r="P496" s="54">
        <v>24.618000000000002</v>
      </c>
      <c r="Q496" s="55">
        <v>0.61239193083573473</v>
      </c>
      <c r="R496" s="55">
        <v>0.08</v>
      </c>
      <c r="S496" s="56">
        <f t="shared" si="7"/>
        <v>1.9694400000000003</v>
      </c>
      <c r="T496" s="57">
        <v>26.587440000000004</v>
      </c>
      <c r="U496" s="51">
        <v>44</v>
      </c>
      <c r="V496" s="58">
        <v>1169.8473600000002</v>
      </c>
      <c r="W496" s="55">
        <v>0.08</v>
      </c>
      <c r="X496" s="59">
        <v>93.587788800000013</v>
      </c>
      <c r="Y496" s="54">
        <v>15.15</v>
      </c>
      <c r="Z496" s="54">
        <v>1091.4095712000003</v>
      </c>
    </row>
    <row r="497" spans="1:26" x14ac:dyDescent="0.3">
      <c r="A497" s="51" t="s">
        <v>1430</v>
      </c>
      <c r="B497" s="52">
        <v>42024</v>
      </c>
      <c r="C497" s="53">
        <v>2015</v>
      </c>
      <c r="D497" s="51" t="s">
        <v>1091</v>
      </c>
      <c r="E497" s="51" t="s">
        <v>1092</v>
      </c>
      <c r="F497" s="51" t="s">
        <v>230</v>
      </c>
      <c r="G497" s="51" t="s">
        <v>230</v>
      </c>
      <c r="H497" s="51" t="s">
        <v>231</v>
      </c>
      <c r="I497" s="51" t="s">
        <v>258</v>
      </c>
      <c r="J497" s="51" t="s">
        <v>233</v>
      </c>
      <c r="K497" s="51" t="s">
        <v>238</v>
      </c>
      <c r="L497" s="51" t="s">
        <v>220</v>
      </c>
      <c r="M497" s="51" t="s">
        <v>221</v>
      </c>
      <c r="N497" s="52">
        <v>42033</v>
      </c>
      <c r="O497" s="54">
        <v>7.0289999999999999</v>
      </c>
      <c r="P497" s="54">
        <v>21.978000000000002</v>
      </c>
      <c r="Q497" s="55">
        <v>2.126760563380282</v>
      </c>
      <c r="R497" s="55">
        <v>0.08</v>
      </c>
      <c r="S497" s="56">
        <f t="shared" si="7"/>
        <v>1.7582400000000002</v>
      </c>
      <c r="T497" s="57">
        <v>23.736240000000002</v>
      </c>
      <c r="U497" s="51">
        <v>47</v>
      </c>
      <c r="V497" s="58">
        <v>1115.60328</v>
      </c>
      <c r="W497" s="55">
        <v>6.9999999999999993E-2</v>
      </c>
      <c r="X497" s="59">
        <v>78.092229599999996</v>
      </c>
      <c r="Y497" s="54">
        <v>4.05</v>
      </c>
      <c r="Z497" s="54">
        <v>1041.5610503999999</v>
      </c>
    </row>
    <row r="498" spans="1:26" x14ac:dyDescent="0.3">
      <c r="A498" s="51" t="s">
        <v>1431</v>
      </c>
      <c r="B498" s="52">
        <v>42025</v>
      </c>
      <c r="C498" s="53">
        <v>2015</v>
      </c>
      <c r="D498" s="51" t="s">
        <v>525</v>
      </c>
      <c r="E498" s="51" t="s">
        <v>526</v>
      </c>
      <c r="F498" s="51" t="s">
        <v>230</v>
      </c>
      <c r="G498" s="51" t="s">
        <v>230</v>
      </c>
      <c r="H498" s="51" t="s">
        <v>244</v>
      </c>
      <c r="I498" s="51" t="s">
        <v>331</v>
      </c>
      <c r="J498" s="51" t="s">
        <v>266</v>
      </c>
      <c r="K498" s="51" t="s">
        <v>219</v>
      </c>
      <c r="L498" s="51" t="s">
        <v>226</v>
      </c>
      <c r="M498" s="51" t="s">
        <v>221</v>
      </c>
      <c r="N498" s="52">
        <v>42034</v>
      </c>
      <c r="O498" s="54">
        <v>2.6510000000000002</v>
      </c>
      <c r="P498" s="54">
        <v>4.0810000000000004</v>
      </c>
      <c r="Q498" s="55">
        <v>0.53941908713692943</v>
      </c>
      <c r="R498" s="55">
        <v>0.08</v>
      </c>
      <c r="S498" s="56">
        <f t="shared" si="7"/>
        <v>0.32648000000000005</v>
      </c>
      <c r="T498" s="57">
        <v>4.4074800000000005</v>
      </c>
      <c r="U498" s="51">
        <v>16</v>
      </c>
      <c r="V498" s="58">
        <v>70.519680000000008</v>
      </c>
      <c r="W498" s="55">
        <v>9.9999999999999992E-2</v>
      </c>
      <c r="X498" s="59">
        <v>7.0519680000000005</v>
      </c>
      <c r="Y498" s="54">
        <v>1.98</v>
      </c>
      <c r="Z498" s="54">
        <v>65.44771200000001</v>
      </c>
    </row>
    <row r="499" spans="1:26" x14ac:dyDescent="0.3">
      <c r="A499" s="51" t="s">
        <v>1432</v>
      </c>
      <c r="B499" s="52">
        <v>42028</v>
      </c>
      <c r="C499" s="53">
        <v>2015</v>
      </c>
      <c r="D499" s="51" t="s">
        <v>718</v>
      </c>
      <c r="E499" s="51" t="s">
        <v>719</v>
      </c>
      <c r="F499" s="51" t="s">
        <v>230</v>
      </c>
      <c r="G499" s="51" t="s">
        <v>230</v>
      </c>
      <c r="H499" s="51" t="s">
        <v>244</v>
      </c>
      <c r="I499" s="51" t="s">
        <v>258</v>
      </c>
      <c r="J499" s="51" t="s">
        <v>266</v>
      </c>
      <c r="K499" s="51" t="s">
        <v>219</v>
      </c>
      <c r="L499" s="51" t="s">
        <v>226</v>
      </c>
      <c r="M499" s="51" t="s">
        <v>221</v>
      </c>
      <c r="N499" s="52">
        <v>42037</v>
      </c>
      <c r="O499" s="54">
        <v>0.78100000000000003</v>
      </c>
      <c r="P499" s="54">
        <v>1.254</v>
      </c>
      <c r="Q499" s="55">
        <v>0.60563380281690138</v>
      </c>
      <c r="R499" s="55">
        <v>0.08</v>
      </c>
      <c r="S499" s="56">
        <f t="shared" si="7"/>
        <v>0.10032000000000001</v>
      </c>
      <c r="T499" s="57">
        <v>1.3543200000000002</v>
      </c>
      <c r="U499" s="51">
        <v>44</v>
      </c>
      <c r="V499" s="58">
        <v>59.590080000000007</v>
      </c>
      <c r="W499" s="55">
        <v>6.9999999999999993E-2</v>
      </c>
      <c r="X499" s="59">
        <v>4.1713056000000002</v>
      </c>
      <c r="Y499" s="54">
        <v>0.75</v>
      </c>
      <c r="Z499" s="54">
        <v>56.168774400000004</v>
      </c>
    </row>
    <row r="500" spans="1:26" x14ac:dyDescent="0.3">
      <c r="A500" s="51" t="s">
        <v>1433</v>
      </c>
      <c r="B500" s="52">
        <v>42030</v>
      </c>
      <c r="C500" s="53">
        <v>2015</v>
      </c>
      <c r="D500" s="51" t="s">
        <v>774</v>
      </c>
      <c r="E500" s="51" t="s">
        <v>775</v>
      </c>
      <c r="F500" s="51" t="s">
        <v>230</v>
      </c>
      <c r="G500" s="51" t="s">
        <v>230</v>
      </c>
      <c r="H500" s="51" t="s">
        <v>265</v>
      </c>
      <c r="I500" s="51" t="s">
        <v>245</v>
      </c>
      <c r="J500" s="51" t="s">
        <v>250</v>
      </c>
      <c r="K500" s="51" t="s">
        <v>219</v>
      </c>
      <c r="L500" s="51" t="s">
        <v>220</v>
      </c>
      <c r="M500" s="51" t="s">
        <v>221</v>
      </c>
      <c r="N500" s="52">
        <v>42038</v>
      </c>
      <c r="O500" s="54">
        <v>2.5190000000000001</v>
      </c>
      <c r="P500" s="54">
        <v>4.0590000000000002</v>
      </c>
      <c r="Q500" s="55">
        <v>0.611353711790393</v>
      </c>
      <c r="R500" s="55">
        <v>0.08</v>
      </c>
      <c r="S500" s="56">
        <f t="shared" si="7"/>
        <v>0.32472000000000001</v>
      </c>
      <c r="T500" s="57">
        <v>4.3837200000000003</v>
      </c>
      <c r="U500" s="51">
        <v>6</v>
      </c>
      <c r="V500" s="58">
        <v>26.302320000000002</v>
      </c>
      <c r="W500" s="55">
        <v>0.02</v>
      </c>
      <c r="X500" s="59">
        <v>0.52604640000000003</v>
      </c>
      <c r="Y500" s="54">
        <v>0.55000000000000004</v>
      </c>
      <c r="Z500" s="54">
        <v>26.326273600000004</v>
      </c>
    </row>
    <row r="501" spans="1:26" x14ac:dyDescent="0.3">
      <c r="A501" s="51" t="s">
        <v>1434</v>
      </c>
      <c r="B501" s="52">
        <v>42032</v>
      </c>
      <c r="C501" s="53">
        <v>2015</v>
      </c>
      <c r="D501" s="51" t="s">
        <v>564</v>
      </c>
      <c r="E501" s="51" t="s">
        <v>565</v>
      </c>
      <c r="F501" s="51" t="s">
        <v>230</v>
      </c>
      <c r="G501" s="51" t="s">
        <v>230</v>
      </c>
      <c r="H501" s="51" t="s">
        <v>231</v>
      </c>
      <c r="I501" s="51" t="s">
        <v>245</v>
      </c>
      <c r="J501" s="51" t="s">
        <v>266</v>
      </c>
      <c r="K501" s="51" t="s">
        <v>238</v>
      </c>
      <c r="L501" s="51" t="s">
        <v>220</v>
      </c>
      <c r="M501" s="51" t="s">
        <v>221</v>
      </c>
      <c r="N501" s="52">
        <v>42040</v>
      </c>
      <c r="O501" s="54">
        <v>35.222000000000008</v>
      </c>
      <c r="P501" s="54">
        <v>167.72800000000001</v>
      </c>
      <c r="Q501" s="55">
        <v>3.7620237351655206</v>
      </c>
      <c r="R501" s="55">
        <v>0.08</v>
      </c>
      <c r="S501" s="56">
        <f t="shared" si="7"/>
        <v>13.418240000000001</v>
      </c>
      <c r="T501" s="57">
        <v>181.14624000000003</v>
      </c>
      <c r="U501" s="51">
        <v>23</v>
      </c>
      <c r="V501" s="58">
        <v>4166.3635200000008</v>
      </c>
      <c r="W501" s="55">
        <v>0.04</v>
      </c>
      <c r="X501" s="59">
        <v>166.65454080000004</v>
      </c>
      <c r="Y501" s="54">
        <v>4.05</v>
      </c>
      <c r="Z501" s="54">
        <v>4003.7589792000008</v>
      </c>
    </row>
    <row r="502" spans="1:26" x14ac:dyDescent="0.3">
      <c r="A502" s="51" t="s">
        <v>1435</v>
      </c>
      <c r="B502" s="52">
        <v>42033</v>
      </c>
      <c r="C502" s="53">
        <v>2015</v>
      </c>
      <c r="D502" s="51" t="s">
        <v>969</v>
      </c>
      <c r="E502" s="51" t="s">
        <v>970</v>
      </c>
      <c r="F502" s="51" t="s">
        <v>230</v>
      </c>
      <c r="G502" s="51" t="s">
        <v>230</v>
      </c>
      <c r="H502" s="51" t="s">
        <v>231</v>
      </c>
      <c r="I502" s="51" t="s">
        <v>232</v>
      </c>
      <c r="J502" s="51" t="s">
        <v>218</v>
      </c>
      <c r="K502" s="51" t="s">
        <v>238</v>
      </c>
      <c r="L502" s="51" t="s">
        <v>239</v>
      </c>
      <c r="M502" s="51" t="s">
        <v>240</v>
      </c>
      <c r="N502" s="52">
        <v>42042</v>
      </c>
      <c r="O502" s="54">
        <v>306.88900000000001</v>
      </c>
      <c r="P502" s="54">
        <v>494.98900000000003</v>
      </c>
      <c r="Q502" s="55">
        <v>0.61292519445141413</v>
      </c>
      <c r="R502" s="55">
        <v>0.08</v>
      </c>
      <c r="S502" s="56">
        <f t="shared" si="7"/>
        <v>39.599120000000006</v>
      </c>
      <c r="T502" s="57">
        <v>534.58812000000012</v>
      </c>
      <c r="U502" s="51">
        <v>27</v>
      </c>
      <c r="V502" s="58">
        <v>14433.879240000004</v>
      </c>
      <c r="W502" s="55">
        <v>0.02</v>
      </c>
      <c r="X502" s="59">
        <v>288.67758480000009</v>
      </c>
      <c r="Y502" s="54">
        <v>49.05</v>
      </c>
      <c r="Z502" s="54">
        <v>14194.251655200003</v>
      </c>
    </row>
    <row r="503" spans="1:26" x14ac:dyDescent="0.3">
      <c r="A503" s="51" t="s">
        <v>1436</v>
      </c>
      <c r="B503" s="52">
        <v>42034</v>
      </c>
      <c r="C503" s="53">
        <v>2015</v>
      </c>
      <c r="D503" s="51" t="s">
        <v>1437</v>
      </c>
      <c r="E503" s="51" t="s">
        <v>1438</v>
      </c>
      <c r="F503" s="51" t="s">
        <v>230</v>
      </c>
      <c r="G503" s="51" t="s">
        <v>230</v>
      </c>
      <c r="H503" s="51" t="s">
        <v>216</v>
      </c>
      <c r="I503" s="51" t="s">
        <v>232</v>
      </c>
      <c r="J503" s="51" t="s">
        <v>218</v>
      </c>
      <c r="K503" s="51" t="s">
        <v>305</v>
      </c>
      <c r="L503" s="51" t="s">
        <v>588</v>
      </c>
      <c r="M503" s="51" t="s">
        <v>221</v>
      </c>
      <c r="N503" s="52">
        <v>42043</v>
      </c>
      <c r="O503" s="54">
        <v>61.776000000000003</v>
      </c>
      <c r="P503" s="54">
        <v>150.678</v>
      </c>
      <c r="Q503" s="55">
        <v>1.4391025641025639</v>
      </c>
      <c r="R503" s="55">
        <v>0.08</v>
      </c>
      <c r="S503" s="56">
        <f t="shared" si="7"/>
        <v>12.05424</v>
      </c>
      <c r="T503" s="57">
        <v>162.73224000000002</v>
      </c>
      <c r="U503" s="51">
        <v>4</v>
      </c>
      <c r="V503" s="58">
        <v>650.92896000000007</v>
      </c>
      <c r="W503" s="55">
        <v>0.09</v>
      </c>
      <c r="X503" s="59">
        <v>58.583606400000008</v>
      </c>
      <c r="Y503" s="54">
        <v>24.54</v>
      </c>
      <c r="Z503" s="54">
        <v>616.88535360000003</v>
      </c>
    </row>
    <row r="504" spans="1:26" x14ac:dyDescent="0.3">
      <c r="A504" s="51" t="s">
        <v>1439</v>
      </c>
      <c r="B504" s="52">
        <v>42034</v>
      </c>
      <c r="C504" s="53">
        <v>2015</v>
      </c>
      <c r="D504" s="51" t="s">
        <v>1140</v>
      </c>
      <c r="E504" s="51" t="s">
        <v>1141</v>
      </c>
      <c r="F504" s="51" t="s">
        <v>230</v>
      </c>
      <c r="G504" s="51" t="s">
        <v>230</v>
      </c>
      <c r="H504" s="51" t="s">
        <v>244</v>
      </c>
      <c r="I504" s="51" t="s">
        <v>258</v>
      </c>
      <c r="J504" s="51" t="s">
        <v>233</v>
      </c>
      <c r="K504" s="51" t="s">
        <v>219</v>
      </c>
      <c r="L504" s="51" t="s">
        <v>220</v>
      </c>
      <c r="M504" s="51" t="s">
        <v>221</v>
      </c>
      <c r="N504" s="52">
        <v>42043</v>
      </c>
      <c r="O504" s="54">
        <v>20.218</v>
      </c>
      <c r="P504" s="54">
        <v>32.087000000000003</v>
      </c>
      <c r="Q504" s="55">
        <v>0.58705114254624613</v>
      </c>
      <c r="R504" s="55">
        <v>0.08</v>
      </c>
      <c r="S504" s="56">
        <f t="shared" si="7"/>
        <v>2.5669600000000004</v>
      </c>
      <c r="T504" s="57">
        <v>34.653960000000005</v>
      </c>
      <c r="U504" s="51">
        <v>45</v>
      </c>
      <c r="V504" s="58">
        <v>1559.4282000000003</v>
      </c>
      <c r="W504" s="55">
        <v>6.0000000000000005E-2</v>
      </c>
      <c r="X504" s="59">
        <v>93.565692000000027</v>
      </c>
      <c r="Y504" s="54">
        <v>6.3199999999999994</v>
      </c>
      <c r="Z504" s="54">
        <v>1472.1825080000001</v>
      </c>
    </row>
    <row r="505" spans="1:26" x14ac:dyDescent="0.3">
      <c r="A505" s="51" t="s">
        <v>1440</v>
      </c>
      <c r="B505" s="52">
        <v>42035</v>
      </c>
      <c r="C505" s="53">
        <v>2015</v>
      </c>
      <c r="D505" s="51" t="s">
        <v>1441</v>
      </c>
      <c r="E505" s="51" t="s">
        <v>1442</v>
      </c>
      <c r="F505" s="51" t="s">
        <v>230</v>
      </c>
      <c r="G505" s="51" t="s">
        <v>230</v>
      </c>
      <c r="H505" s="51" t="s">
        <v>231</v>
      </c>
      <c r="I505" s="51" t="s">
        <v>232</v>
      </c>
      <c r="J505" s="51" t="s">
        <v>233</v>
      </c>
      <c r="K505" s="51" t="s">
        <v>238</v>
      </c>
      <c r="L505" s="51" t="s">
        <v>239</v>
      </c>
      <c r="M505" s="51" t="s">
        <v>240</v>
      </c>
      <c r="N505" s="52">
        <v>42043</v>
      </c>
      <c r="O505" s="54">
        <v>306.88900000000001</v>
      </c>
      <c r="P505" s="54">
        <v>494.98900000000003</v>
      </c>
      <c r="Q505" s="55">
        <v>0.61292519445141413</v>
      </c>
      <c r="R505" s="55">
        <v>0.08</v>
      </c>
      <c r="S505" s="56">
        <f t="shared" si="7"/>
        <v>39.599120000000006</v>
      </c>
      <c r="T505" s="57">
        <v>534.58812000000012</v>
      </c>
      <c r="U505" s="51">
        <v>18</v>
      </c>
      <c r="V505" s="58">
        <v>9622.5861600000026</v>
      </c>
      <c r="W505" s="55">
        <v>9.9999999999999992E-2</v>
      </c>
      <c r="X505" s="59">
        <v>962.25861600000019</v>
      </c>
      <c r="Y505" s="54">
        <v>49.05</v>
      </c>
      <c r="Z505" s="54">
        <v>8709.3775440000009</v>
      </c>
    </row>
    <row r="506" spans="1:26" x14ac:dyDescent="0.3">
      <c r="A506" s="51" t="s">
        <v>1443</v>
      </c>
      <c r="B506" s="52">
        <v>42036</v>
      </c>
      <c r="C506" s="53">
        <v>2015</v>
      </c>
      <c r="D506" s="51" t="s">
        <v>1444</v>
      </c>
      <c r="E506" s="51" t="s">
        <v>1445</v>
      </c>
      <c r="F506" s="51" t="s">
        <v>230</v>
      </c>
      <c r="G506" s="51" t="s">
        <v>230</v>
      </c>
      <c r="H506" s="51" t="s">
        <v>265</v>
      </c>
      <c r="I506" s="51" t="s">
        <v>291</v>
      </c>
      <c r="J506" s="51" t="s">
        <v>218</v>
      </c>
      <c r="K506" s="51" t="s">
        <v>238</v>
      </c>
      <c r="L506" s="51" t="s">
        <v>332</v>
      </c>
      <c r="M506" s="51" t="s">
        <v>221</v>
      </c>
      <c r="N506" s="52">
        <v>42046</v>
      </c>
      <c r="O506" s="54">
        <v>9.7020000000000017</v>
      </c>
      <c r="P506" s="54">
        <v>23.088999999999999</v>
      </c>
      <c r="Q506" s="55">
        <v>1.3798185941043077</v>
      </c>
      <c r="R506" s="55">
        <v>0.08</v>
      </c>
      <c r="S506" s="56">
        <f t="shared" si="7"/>
        <v>1.8471199999999999</v>
      </c>
      <c r="T506" s="57">
        <v>24.936119999999999</v>
      </c>
      <c r="U506" s="51">
        <v>25</v>
      </c>
      <c r="V506" s="58">
        <v>623.40300000000002</v>
      </c>
      <c r="W506" s="55">
        <v>0.11</v>
      </c>
      <c r="X506" s="59">
        <v>68.574330000000003</v>
      </c>
      <c r="Y506" s="54">
        <v>4.8599999999999994</v>
      </c>
      <c r="Z506" s="54">
        <v>559.68867</v>
      </c>
    </row>
    <row r="507" spans="1:26" x14ac:dyDescent="0.3">
      <c r="A507" s="51" t="s">
        <v>1446</v>
      </c>
      <c r="B507" s="52">
        <v>42036</v>
      </c>
      <c r="C507" s="53">
        <v>2015</v>
      </c>
      <c r="D507" s="51" t="s">
        <v>1447</v>
      </c>
      <c r="E507" s="51" t="s">
        <v>1448</v>
      </c>
      <c r="F507" s="51" t="s">
        <v>230</v>
      </c>
      <c r="G507" s="51" t="s">
        <v>230</v>
      </c>
      <c r="H507" s="51" t="s">
        <v>216</v>
      </c>
      <c r="I507" s="51" t="s">
        <v>291</v>
      </c>
      <c r="J507" s="51" t="s">
        <v>250</v>
      </c>
      <c r="K507" s="51" t="s">
        <v>219</v>
      </c>
      <c r="L507" s="51" t="s">
        <v>226</v>
      </c>
      <c r="M507" s="51" t="s">
        <v>234</v>
      </c>
      <c r="N507" s="52">
        <v>42043</v>
      </c>
      <c r="O507" s="54">
        <v>1.9360000000000002</v>
      </c>
      <c r="P507" s="54">
        <v>3.718</v>
      </c>
      <c r="Q507" s="55">
        <v>0.9204545454545453</v>
      </c>
      <c r="R507" s="55">
        <v>0.08</v>
      </c>
      <c r="S507" s="56">
        <f t="shared" si="7"/>
        <v>0.29743999999999998</v>
      </c>
      <c r="T507" s="57">
        <v>4.0154399999999999</v>
      </c>
      <c r="U507" s="51">
        <v>7</v>
      </c>
      <c r="V507" s="58">
        <v>28.108080000000001</v>
      </c>
      <c r="W507" s="55">
        <v>0.09</v>
      </c>
      <c r="X507" s="59">
        <v>2.5297272</v>
      </c>
      <c r="Y507" s="54">
        <v>0.9</v>
      </c>
      <c r="Z507" s="54">
        <v>26.4783528</v>
      </c>
    </row>
    <row r="508" spans="1:26" x14ac:dyDescent="0.3">
      <c r="A508" s="51" t="s">
        <v>1449</v>
      </c>
      <c r="B508" s="52">
        <v>42036</v>
      </c>
      <c r="C508" s="53">
        <v>2015</v>
      </c>
      <c r="D508" s="51" t="s">
        <v>1450</v>
      </c>
      <c r="E508" s="51" t="s">
        <v>1451</v>
      </c>
      <c r="F508" s="51" t="s">
        <v>230</v>
      </c>
      <c r="G508" s="51" t="s">
        <v>230</v>
      </c>
      <c r="H508" s="51" t="s">
        <v>231</v>
      </c>
      <c r="I508" s="51" t="s">
        <v>312</v>
      </c>
      <c r="J508" s="51" t="s">
        <v>254</v>
      </c>
      <c r="K508" s="51" t="s">
        <v>219</v>
      </c>
      <c r="L508" s="51" t="s">
        <v>292</v>
      </c>
      <c r="M508" s="51" t="s">
        <v>221</v>
      </c>
      <c r="N508" s="52">
        <v>42070</v>
      </c>
      <c r="O508" s="54">
        <v>5.2690000000000001</v>
      </c>
      <c r="P508" s="54">
        <v>13.167000000000002</v>
      </c>
      <c r="Q508" s="55">
        <v>1.4989561586638833</v>
      </c>
      <c r="R508" s="55">
        <v>0.08</v>
      </c>
      <c r="S508" s="56">
        <f t="shared" si="7"/>
        <v>1.0533600000000001</v>
      </c>
      <c r="T508" s="57">
        <v>14.220360000000003</v>
      </c>
      <c r="U508" s="51">
        <v>19</v>
      </c>
      <c r="V508" s="58">
        <v>270.18684000000007</v>
      </c>
      <c r="W508" s="55">
        <v>0.04</v>
      </c>
      <c r="X508" s="59">
        <v>10.807473600000003</v>
      </c>
      <c r="Y508" s="54">
        <v>5.8599999999999994</v>
      </c>
      <c r="Z508" s="54">
        <v>265.23936640000011</v>
      </c>
    </row>
    <row r="509" spans="1:26" x14ac:dyDescent="0.3">
      <c r="A509" s="51" t="s">
        <v>1452</v>
      </c>
      <c r="B509" s="52">
        <v>42037</v>
      </c>
      <c r="C509" s="53">
        <v>2015</v>
      </c>
      <c r="D509" s="51" t="s">
        <v>398</v>
      </c>
      <c r="E509" s="51" t="s">
        <v>399</v>
      </c>
      <c r="F509" s="51" t="s">
        <v>230</v>
      </c>
      <c r="G509" s="51" t="s">
        <v>230</v>
      </c>
      <c r="H509" s="51" t="s">
        <v>216</v>
      </c>
      <c r="I509" s="51" t="s">
        <v>274</v>
      </c>
      <c r="J509" s="51" t="s">
        <v>250</v>
      </c>
      <c r="K509" s="51" t="s">
        <v>219</v>
      </c>
      <c r="L509" s="51" t="s">
        <v>226</v>
      </c>
      <c r="M509" s="51" t="s">
        <v>221</v>
      </c>
      <c r="N509" s="52">
        <v>42046</v>
      </c>
      <c r="O509" s="54">
        <v>23.716000000000001</v>
      </c>
      <c r="P509" s="54">
        <v>40.204999999999998</v>
      </c>
      <c r="Q509" s="55">
        <v>0.695269016697588</v>
      </c>
      <c r="R509" s="55">
        <v>0.08</v>
      </c>
      <c r="S509" s="56">
        <f t="shared" si="7"/>
        <v>3.2164000000000001</v>
      </c>
      <c r="T509" s="57">
        <v>43.421399999999998</v>
      </c>
      <c r="U509" s="51">
        <v>36</v>
      </c>
      <c r="V509" s="58">
        <v>1563.1704</v>
      </c>
      <c r="W509" s="55">
        <v>0.04</v>
      </c>
      <c r="X509" s="59">
        <v>62.526816000000004</v>
      </c>
      <c r="Y509" s="54">
        <v>13.940000000000001</v>
      </c>
      <c r="Z509" s="54">
        <v>1514.583584</v>
      </c>
    </row>
    <row r="510" spans="1:26" x14ac:dyDescent="0.3">
      <c r="A510" s="51" t="s">
        <v>1453</v>
      </c>
      <c r="B510" s="52">
        <v>42037</v>
      </c>
      <c r="C510" s="53">
        <v>2015</v>
      </c>
      <c r="D510" s="51" t="s">
        <v>1454</v>
      </c>
      <c r="E510" s="51" t="s">
        <v>1455</v>
      </c>
      <c r="F510" s="51" t="s">
        <v>230</v>
      </c>
      <c r="G510" s="51" t="s">
        <v>230</v>
      </c>
      <c r="H510" s="51" t="s">
        <v>265</v>
      </c>
      <c r="I510" s="51" t="s">
        <v>331</v>
      </c>
      <c r="J510" s="51" t="s">
        <v>233</v>
      </c>
      <c r="K510" s="51" t="s">
        <v>219</v>
      </c>
      <c r="L510" s="51" t="s">
        <v>226</v>
      </c>
      <c r="M510" s="51" t="s">
        <v>221</v>
      </c>
      <c r="N510" s="52">
        <v>42046</v>
      </c>
      <c r="O510" s="54">
        <v>2.5410000000000004</v>
      </c>
      <c r="P510" s="54">
        <v>4.1580000000000004</v>
      </c>
      <c r="Q510" s="55">
        <v>0.63636363636363624</v>
      </c>
      <c r="R510" s="55">
        <v>0.08</v>
      </c>
      <c r="S510" s="56">
        <f t="shared" si="7"/>
        <v>0.33264000000000005</v>
      </c>
      <c r="T510" s="57">
        <v>4.4906400000000009</v>
      </c>
      <c r="U510" s="51">
        <v>36</v>
      </c>
      <c r="V510" s="58">
        <v>161.66304000000002</v>
      </c>
      <c r="W510" s="55">
        <v>0.04</v>
      </c>
      <c r="X510" s="59">
        <v>6.466521600000001</v>
      </c>
      <c r="Y510" s="54">
        <v>0.76</v>
      </c>
      <c r="Z510" s="54">
        <v>155.95651840000002</v>
      </c>
    </row>
    <row r="511" spans="1:26" x14ac:dyDescent="0.3">
      <c r="A511" s="51" t="s">
        <v>1456</v>
      </c>
      <c r="B511" s="52">
        <v>42040</v>
      </c>
      <c r="C511" s="53">
        <v>2015</v>
      </c>
      <c r="D511" s="51" t="s">
        <v>1457</v>
      </c>
      <c r="E511" s="51" t="s">
        <v>1458</v>
      </c>
      <c r="F511" s="51" t="s">
        <v>230</v>
      </c>
      <c r="G511" s="51" t="s">
        <v>230</v>
      </c>
      <c r="H511" s="51" t="s">
        <v>265</v>
      </c>
      <c r="I511" s="51" t="s">
        <v>342</v>
      </c>
      <c r="J511" s="51" t="s">
        <v>250</v>
      </c>
      <c r="K511" s="51" t="s">
        <v>238</v>
      </c>
      <c r="L511" s="51" t="s">
        <v>220</v>
      </c>
      <c r="M511" s="51" t="s">
        <v>221</v>
      </c>
      <c r="N511" s="52">
        <v>42058</v>
      </c>
      <c r="O511" s="54">
        <v>66.649000000000015</v>
      </c>
      <c r="P511" s="54">
        <v>111.07800000000002</v>
      </c>
      <c r="Q511" s="55">
        <v>0.66661165208780315</v>
      </c>
      <c r="R511" s="55">
        <v>0.08</v>
      </c>
      <c r="S511" s="56">
        <f t="shared" si="7"/>
        <v>8.8862400000000008</v>
      </c>
      <c r="T511" s="57">
        <v>119.96424000000003</v>
      </c>
      <c r="U511" s="51">
        <v>15</v>
      </c>
      <c r="V511" s="58">
        <v>1799.4636000000005</v>
      </c>
      <c r="W511" s="55">
        <v>0.05</v>
      </c>
      <c r="X511" s="59">
        <v>89.973180000000028</v>
      </c>
      <c r="Y511" s="54">
        <v>7.2299999999999995</v>
      </c>
      <c r="Z511" s="54">
        <v>1716.7204200000006</v>
      </c>
    </row>
    <row r="512" spans="1:26" x14ac:dyDescent="0.3">
      <c r="A512" s="51" t="s">
        <v>1459</v>
      </c>
      <c r="B512" s="52">
        <v>42041</v>
      </c>
      <c r="C512" s="53">
        <v>2015</v>
      </c>
      <c r="D512" s="51" t="s">
        <v>1460</v>
      </c>
      <c r="E512" s="51" t="s">
        <v>1461</v>
      </c>
      <c r="F512" s="51" t="s">
        <v>214</v>
      </c>
      <c r="G512" s="51" t="s">
        <v>215</v>
      </c>
      <c r="H512" s="51" t="s">
        <v>265</v>
      </c>
      <c r="I512" s="51" t="s">
        <v>217</v>
      </c>
      <c r="J512" s="51" t="s">
        <v>250</v>
      </c>
      <c r="K512" s="51" t="s">
        <v>219</v>
      </c>
      <c r="L512" s="51" t="s">
        <v>220</v>
      </c>
      <c r="M512" s="51" t="s">
        <v>221</v>
      </c>
      <c r="N512" s="52">
        <v>42050</v>
      </c>
      <c r="O512" s="54">
        <v>109.32900000000001</v>
      </c>
      <c r="P512" s="54">
        <v>179.22300000000001</v>
      </c>
      <c r="Q512" s="55">
        <v>0.63929972834289162</v>
      </c>
      <c r="R512" s="55">
        <v>0.08</v>
      </c>
      <c r="S512" s="56">
        <f t="shared" si="7"/>
        <v>14.337840000000002</v>
      </c>
      <c r="T512" s="57">
        <v>193.56084000000001</v>
      </c>
      <c r="U512" s="51">
        <v>41</v>
      </c>
      <c r="V512" s="58">
        <v>7935.9944400000004</v>
      </c>
      <c r="W512" s="55">
        <v>0.04</v>
      </c>
      <c r="X512" s="59">
        <v>317.43977760000001</v>
      </c>
      <c r="Y512" s="54">
        <v>20.04</v>
      </c>
      <c r="Z512" s="54">
        <v>7638.5946624000007</v>
      </c>
    </row>
    <row r="513" spans="1:26" x14ac:dyDescent="0.3">
      <c r="A513" s="51" t="s">
        <v>1462</v>
      </c>
      <c r="B513" s="52">
        <v>42042</v>
      </c>
      <c r="C513" s="53">
        <v>2015</v>
      </c>
      <c r="D513" s="51" t="s">
        <v>1352</v>
      </c>
      <c r="E513" s="51" t="s">
        <v>1353</v>
      </c>
      <c r="F513" s="51" t="s">
        <v>230</v>
      </c>
      <c r="G513" s="51" t="s">
        <v>230</v>
      </c>
      <c r="H513" s="51" t="s">
        <v>244</v>
      </c>
      <c r="I513" s="51" t="s">
        <v>258</v>
      </c>
      <c r="J513" s="51" t="s">
        <v>254</v>
      </c>
      <c r="K513" s="51" t="s">
        <v>219</v>
      </c>
      <c r="L513" s="51" t="s">
        <v>226</v>
      </c>
      <c r="M513" s="51" t="s">
        <v>234</v>
      </c>
      <c r="N513" s="52">
        <v>42056</v>
      </c>
      <c r="O513" s="54">
        <v>3.6520000000000001</v>
      </c>
      <c r="P513" s="54">
        <v>5.6980000000000004</v>
      </c>
      <c r="Q513" s="55">
        <v>0.56024096385542177</v>
      </c>
      <c r="R513" s="55">
        <v>0.08</v>
      </c>
      <c r="S513" s="56">
        <f t="shared" si="7"/>
        <v>0.45584000000000002</v>
      </c>
      <c r="T513" s="57">
        <v>6.1538400000000006</v>
      </c>
      <c r="U513" s="51">
        <v>13</v>
      </c>
      <c r="V513" s="58">
        <v>79.999920000000003</v>
      </c>
      <c r="W513" s="55">
        <v>6.9999999999999993E-2</v>
      </c>
      <c r="X513" s="59">
        <v>5.5999943999999999</v>
      </c>
      <c r="Y513" s="54">
        <v>2.09</v>
      </c>
      <c r="Z513" s="54">
        <v>76.489925600000007</v>
      </c>
    </row>
    <row r="514" spans="1:26" x14ac:dyDescent="0.3">
      <c r="A514" s="51" t="s">
        <v>1463</v>
      </c>
      <c r="B514" s="52">
        <v>42045</v>
      </c>
      <c r="C514" s="53">
        <v>2015</v>
      </c>
      <c r="D514" s="51" t="s">
        <v>1037</v>
      </c>
      <c r="E514" s="51" t="s">
        <v>1038</v>
      </c>
      <c r="F514" s="51" t="s">
        <v>230</v>
      </c>
      <c r="G514" s="51" t="s">
        <v>230</v>
      </c>
      <c r="H514" s="51" t="s">
        <v>231</v>
      </c>
      <c r="I514" s="51" t="s">
        <v>312</v>
      </c>
      <c r="J514" s="51" t="s">
        <v>254</v>
      </c>
      <c r="K514" s="51" t="s">
        <v>219</v>
      </c>
      <c r="L514" s="51" t="s">
        <v>292</v>
      </c>
      <c r="M514" s="51" t="s">
        <v>221</v>
      </c>
      <c r="N514" s="52">
        <v>42052</v>
      </c>
      <c r="O514" s="54">
        <v>5.7090000000000005</v>
      </c>
      <c r="P514" s="54">
        <v>14.278000000000002</v>
      </c>
      <c r="Q514" s="55">
        <v>1.5009633911368019</v>
      </c>
      <c r="R514" s="55">
        <v>0.08</v>
      </c>
      <c r="S514" s="56">
        <f t="shared" ref="S514:S577" si="8">R514*P514</f>
        <v>1.1422400000000001</v>
      </c>
      <c r="T514" s="57">
        <v>15.420240000000003</v>
      </c>
      <c r="U514" s="51">
        <v>52</v>
      </c>
      <c r="V514" s="58">
        <v>801.85248000000013</v>
      </c>
      <c r="W514" s="55">
        <v>0.09</v>
      </c>
      <c r="X514" s="59">
        <v>72.166723200000007</v>
      </c>
      <c r="Y514" s="54">
        <v>3.19</v>
      </c>
      <c r="Z514" s="54">
        <v>732.8757568000002</v>
      </c>
    </row>
    <row r="515" spans="1:26" x14ac:dyDescent="0.3">
      <c r="A515" s="51" t="s">
        <v>1464</v>
      </c>
      <c r="B515" s="52">
        <v>42045</v>
      </c>
      <c r="C515" s="53">
        <v>2015</v>
      </c>
      <c r="D515" s="51" t="s">
        <v>1195</v>
      </c>
      <c r="E515" s="51" t="s">
        <v>1196</v>
      </c>
      <c r="F515" s="51" t="s">
        <v>230</v>
      </c>
      <c r="G515" s="51" t="s">
        <v>230</v>
      </c>
      <c r="H515" s="51" t="s">
        <v>216</v>
      </c>
      <c r="I515" s="51" t="s">
        <v>258</v>
      </c>
      <c r="J515" s="51" t="s">
        <v>266</v>
      </c>
      <c r="K515" s="51" t="s">
        <v>238</v>
      </c>
      <c r="L515" s="51" t="s">
        <v>220</v>
      </c>
      <c r="M515" s="51" t="s">
        <v>221</v>
      </c>
      <c r="N515" s="52">
        <v>42053</v>
      </c>
      <c r="O515" s="54">
        <v>172.15</v>
      </c>
      <c r="P515" s="54">
        <v>331.06700000000006</v>
      </c>
      <c r="Q515" s="55">
        <v>0.92313099041533575</v>
      </c>
      <c r="R515" s="55">
        <v>0.08</v>
      </c>
      <c r="S515" s="56">
        <f t="shared" si="8"/>
        <v>26.485360000000007</v>
      </c>
      <c r="T515" s="57">
        <v>357.55236000000008</v>
      </c>
      <c r="U515" s="51">
        <v>43</v>
      </c>
      <c r="V515" s="58">
        <v>15374.751480000003</v>
      </c>
      <c r="W515" s="55">
        <v>0.11</v>
      </c>
      <c r="X515" s="59">
        <v>1691.2226628000003</v>
      </c>
      <c r="Y515" s="54">
        <v>7.2299999999999995</v>
      </c>
      <c r="Z515" s="54">
        <v>13690.758817200001</v>
      </c>
    </row>
    <row r="516" spans="1:26" x14ac:dyDescent="0.3">
      <c r="A516" s="51" t="s">
        <v>1465</v>
      </c>
      <c r="B516" s="52">
        <v>42047</v>
      </c>
      <c r="C516" s="53">
        <v>2015</v>
      </c>
      <c r="D516" s="51" t="s">
        <v>1466</v>
      </c>
      <c r="E516" s="51" t="s">
        <v>1467</v>
      </c>
      <c r="F516" s="51" t="s">
        <v>230</v>
      </c>
      <c r="G516" s="51" t="s">
        <v>230</v>
      </c>
      <c r="H516" s="51" t="s">
        <v>244</v>
      </c>
      <c r="I516" s="51" t="s">
        <v>342</v>
      </c>
      <c r="J516" s="51" t="s">
        <v>250</v>
      </c>
      <c r="K516" s="51" t="s">
        <v>219</v>
      </c>
      <c r="L516" s="51" t="s">
        <v>220</v>
      </c>
      <c r="M516" s="51" t="s">
        <v>234</v>
      </c>
      <c r="N516" s="52">
        <v>42055</v>
      </c>
      <c r="O516" s="54">
        <v>5.0490000000000004</v>
      </c>
      <c r="P516" s="54">
        <v>8.0080000000000009</v>
      </c>
      <c r="Q516" s="55">
        <v>0.58605664488017439</v>
      </c>
      <c r="R516" s="55">
        <v>0.08</v>
      </c>
      <c r="S516" s="56">
        <f t="shared" si="8"/>
        <v>0.6406400000000001</v>
      </c>
      <c r="T516" s="57">
        <v>8.6486400000000021</v>
      </c>
      <c r="U516" s="51">
        <v>7</v>
      </c>
      <c r="V516" s="58">
        <v>60.540480000000017</v>
      </c>
      <c r="W516" s="55">
        <v>6.0000000000000005E-2</v>
      </c>
      <c r="X516" s="59">
        <v>3.6324288000000013</v>
      </c>
      <c r="Y516" s="54">
        <v>11.200000000000001</v>
      </c>
      <c r="Z516" s="54">
        <v>68.10805120000002</v>
      </c>
    </row>
    <row r="517" spans="1:26" x14ac:dyDescent="0.3">
      <c r="A517" s="51" t="s">
        <v>1468</v>
      </c>
      <c r="B517" s="52">
        <v>42050</v>
      </c>
      <c r="C517" s="53">
        <v>2015</v>
      </c>
      <c r="D517" s="51" t="s">
        <v>728</v>
      </c>
      <c r="E517" s="51" t="s">
        <v>729</v>
      </c>
      <c r="F517" s="51" t="s">
        <v>230</v>
      </c>
      <c r="G517" s="51" t="s">
        <v>230</v>
      </c>
      <c r="H517" s="51" t="s">
        <v>231</v>
      </c>
      <c r="I517" s="51" t="s">
        <v>331</v>
      </c>
      <c r="J517" s="51" t="s">
        <v>250</v>
      </c>
      <c r="K517" s="51" t="s">
        <v>219</v>
      </c>
      <c r="L517" s="51" t="s">
        <v>292</v>
      </c>
      <c r="M517" s="51" t="s">
        <v>221</v>
      </c>
      <c r="N517" s="52">
        <v>42059</v>
      </c>
      <c r="O517" s="54">
        <v>5.2690000000000001</v>
      </c>
      <c r="P517" s="54">
        <v>13.167000000000002</v>
      </c>
      <c r="Q517" s="55">
        <v>1.4989561586638833</v>
      </c>
      <c r="R517" s="55">
        <v>0.08</v>
      </c>
      <c r="S517" s="56">
        <f t="shared" si="8"/>
        <v>1.0533600000000001</v>
      </c>
      <c r="T517" s="57">
        <v>14.220360000000003</v>
      </c>
      <c r="U517" s="51">
        <v>32</v>
      </c>
      <c r="V517" s="58">
        <v>455.0515200000001</v>
      </c>
      <c r="W517" s="55">
        <v>0.09</v>
      </c>
      <c r="X517" s="59">
        <v>40.95463680000001</v>
      </c>
      <c r="Y517" s="54">
        <v>5.8599999999999994</v>
      </c>
      <c r="Z517" s="54">
        <v>419.95688320000011</v>
      </c>
    </row>
    <row r="518" spans="1:26" x14ac:dyDescent="0.3">
      <c r="A518" s="51" t="s">
        <v>1469</v>
      </c>
      <c r="B518" s="52">
        <v>42051</v>
      </c>
      <c r="C518" s="53">
        <v>2015</v>
      </c>
      <c r="D518" s="51" t="s">
        <v>921</v>
      </c>
      <c r="E518" s="51" t="s">
        <v>922</v>
      </c>
      <c r="F518" s="51" t="s">
        <v>214</v>
      </c>
      <c r="G518" s="51" t="s">
        <v>215</v>
      </c>
      <c r="H518" s="51" t="s">
        <v>216</v>
      </c>
      <c r="I518" s="51" t="s">
        <v>225</v>
      </c>
      <c r="J518" s="51" t="s">
        <v>218</v>
      </c>
      <c r="K518" s="51" t="s">
        <v>219</v>
      </c>
      <c r="L518" s="51" t="s">
        <v>220</v>
      </c>
      <c r="M518" s="51" t="s">
        <v>221</v>
      </c>
      <c r="N518" s="52">
        <v>42061</v>
      </c>
      <c r="O518" s="54">
        <v>3.7070000000000003</v>
      </c>
      <c r="P518" s="54">
        <v>6.0830000000000011</v>
      </c>
      <c r="Q518" s="55">
        <v>0.64094955489614258</v>
      </c>
      <c r="R518" s="55">
        <v>0.08</v>
      </c>
      <c r="S518" s="56">
        <f t="shared" si="8"/>
        <v>0.48664000000000007</v>
      </c>
      <c r="T518" s="57">
        <v>6.5696400000000015</v>
      </c>
      <c r="U518" s="51">
        <v>14</v>
      </c>
      <c r="V518" s="58">
        <v>91.974960000000024</v>
      </c>
      <c r="W518" s="55">
        <v>6.9999999999999993E-2</v>
      </c>
      <c r="X518" s="59">
        <v>6.4382472000000011</v>
      </c>
      <c r="Y518" s="54">
        <v>7.03</v>
      </c>
      <c r="Z518" s="54">
        <v>92.566712800000019</v>
      </c>
    </row>
    <row r="519" spans="1:26" x14ac:dyDescent="0.3">
      <c r="A519" s="51" t="s">
        <v>1470</v>
      </c>
      <c r="B519" s="52">
        <v>42051</v>
      </c>
      <c r="C519" s="53">
        <v>2015</v>
      </c>
      <c r="D519" s="51" t="s">
        <v>921</v>
      </c>
      <c r="E519" s="51" t="s">
        <v>922</v>
      </c>
      <c r="F519" s="51" t="s">
        <v>214</v>
      </c>
      <c r="G519" s="51" t="s">
        <v>215</v>
      </c>
      <c r="H519" s="51" t="s">
        <v>216</v>
      </c>
      <c r="I519" s="51" t="s">
        <v>225</v>
      </c>
      <c r="J519" s="51" t="s">
        <v>218</v>
      </c>
      <c r="K519" s="51" t="s">
        <v>219</v>
      </c>
      <c r="L519" s="51" t="s">
        <v>226</v>
      </c>
      <c r="M519" s="51" t="s">
        <v>221</v>
      </c>
      <c r="N519" s="52">
        <v>42059</v>
      </c>
      <c r="O519" s="54">
        <v>2.3760000000000003</v>
      </c>
      <c r="P519" s="54">
        <v>4.2350000000000003</v>
      </c>
      <c r="Q519" s="55">
        <v>0.78240740740740733</v>
      </c>
      <c r="R519" s="55">
        <v>0.08</v>
      </c>
      <c r="S519" s="56">
        <f t="shared" si="8"/>
        <v>0.33880000000000005</v>
      </c>
      <c r="T519" s="57">
        <v>4.5738000000000003</v>
      </c>
      <c r="U519" s="51">
        <v>14</v>
      </c>
      <c r="V519" s="58">
        <v>64.033200000000008</v>
      </c>
      <c r="W519" s="55">
        <v>0.11</v>
      </c>
      <c r="X519" s="59">
        <v>7.0436520000000007</v>
      </c>
      <c r="Y519" s="54">
        <v>0.75</v>
      </c>
      <c r="Z519" s="54">
        <v>57.739548000000006</v>
      </c>
    </row>
    <row r="520" spans="1:26" x14ac:dyDescent="0.3">
      <c r="A520" s="51" t="s">
        <v>1471</v>
      </c>
      <c r="B520" s="52">
        <v>42051</v>
      </c>
      <c r="C520" s="53">
        <v>2015</v>
      </c>
      <c r="D520" s="51" t="s">
        <v>1472</v>
      </c>
      <c r="E520" s="51" t="s">
        <v>1473</v>
      </c>
      <c r="F520" s="51" t="s">
        <v>230</v>
      </c>
      <c r="G520" s="51" t="s">
        <v>230</v>
      </c>
      <c r="H520" s="51" t="s">
        <v>231</v>
      </c>
      <c r="I520" s="51" t="s">
        <v>331</v>
      </c>
      <c r="J520" s="51" t="s">
        <v>218</v>
      </c>
      <c r="K520" s="51" t="s">
        <v>219</v>
      </c>
      <c r="L520" s="51" t="s">
        <v>220</v>
      </c>
      <c r="M520" s="51" t="s">
        <v>221</v>
      </c>
      <c r="N520" s="52">
        <v>42060</v>
      </c>
      <c r="O520" s="54">
        <v>2.0240000000000005</v>
      </c>
      <c r="P520" s="54">
        <v>3.1680000000000001</v>
      </c>
      <c r="Q520" s="55">
        <v>0.56521739130434756</v>
      </c>
      <c r="R520" s="55">
        <v>0.08</v>
      </c>
      <c r="S520" s="56">
        <f t="shared" si="8"/>
        <v>0.25344</v>
      </c>
      <c r="T520" s="57">
        <v>3.4214400000000005</v>
      </c>
      <c r="U520" s="51">
        <v>24</v>
      </c>
      <c r="V520" s="58">
        <v>82.114560000000012</v>
      </c>
      <c r="W520" s="55">
        <v>0.11</v>
      </c>
      <c r="X520" s="59">
        <v>9.0326016000000013</v>
      </c>
      <c r="Y520" s="54">
        <v>1.54</v>
      </c>
      <c r="Z520" s="54">
        <v>74.621958400000011</v>
      </c>
    </row>
    <row r="521" spans="1:26" x14ac:dyDescent="0.3">
      <c r="A521" s="51" t="s">
        <v>1474</v>
      </c>
      <c r="B521" s="52">
        <v>42056</v>
      </c>
      <c r="C521" s="53">
        <v>2015</v>
      </c>
      <c r="D521" s="51" t="s">
        <v>1475</v>
      </c>
      <c r="E521" s="51" t="s">
        <v>1476</v>
      </c>
      <c r="F521" s="51" t="s">
        <v>230</v>
      </c>
      <c r="G521" s="51" t="s">
        <v>230</v>
      </c>
      <c r="H521" s="51" t="s">
        <v>216</v>
      </c>
      <c r="I521" s="51" t="s">
        <v>281</v>
      </c>
      <c r="J521" s="51" t="s">
        <v>233</v>
      </c>
      <c r="K521" s="51" t="s">
        <v>219</v>
      </c>
      <c r="L521" s="51" t="s">
        <v>220</v>
      </c>
      <c r="M521" s="51" t="s">
        <v>221</v>
      </c>
      <c r="N521" s="52">
        <v>42066</v>
      </c>
      <c r="O521" s="54">
        <v>5.3790000000000004</v>
      </c>
      <c r="P521" s="54">
        <v>8.4039999999999999</v>
      </c>
      <c r="Q521" s="55">
        <v>0.5623721881390592</v>
      </c>
      <c r="R521" s="55">
        <v>0.08</v>
      </c>
      <c r="S521" s="56">
        <f t="shared" si="8"/>
        <v>0.67232000000000003</v>
      </c>
      <c r="T521" s="57">
        <v>9.0763200000000008</v>
      </c>
      <c r="U521" s="51">
        <v>34</v>
      </c>
      <c r="V521" s="58">
        <v>308.59488000000005</v>
      </c>
      <c r="W521" s="55">
        <v>6.9999999999999993E-2</v>
      </c>
      <c r="X521" s="59">
        <v>21.601641600000001</v>
      </c>
      <c r="Y521" s="54">
        <v>1.44</v>
      </c>
      <c r="Z521" s="54">
        <v>288.43323840000005</v>
      </c>
    </row>
    <row r="522" spans="1:26" x14ac:dyDescent="0.3">
      <c r="A522" s="51" t="s">
        <v>1477</v>
      </c>
      <c r="B522" s="52">
        <v>42057</v>
      </c>
      <c r="C522" s="53">
        <v>2015</v>
      </c>
      <c r="D522" s="51" t="s">
        <v>1478</v>
      </c>
      <c r="E522" s="51" t="s">
        <v>1479</v>
      </c>
      <c r="F522" s="51" t="s">
        <v>214</v>
      </c>
      <c r="G522" s="51" t="s">
        <v>215</v>
      </c>
      <c r="H522" s="51" t="s">
        <v>265</v>
      </c>
      <c r="I522" s="51" t="s">
        <v>225</v>
      </c>
      <c r="J522" s="51" t="s">
        <v>233</v>
      </c>
      <c r="K522" s="51" t="s">
        <v>219</v>
      </c>
      <c r="L522" s="51" t="s">
        <v>220</v>
      </c>
      <c r="M522" s="51" t="s">
        <v>221</v>
      </c>
      <c r="N522" s="52">
        <v>42064</v>
      </c>
      <c r="O522" s="54">
        <v>2.5190000000000001</v>
      </c>
      <c r="P522" s="54">
        <v>4.0590000000000002</v>
      </c>
      <c r="Q522" s="55">
        <v>0.611353711790393</v>
      </c>
      <c r="R522" s="55">
        <v>0.08</v>
      </c>
      <c r="S522" s="56">
        <f t="shared" si="8"/>
        <v>0.32472000000000001</v>
      </c>
      <c r="T522" s="57">
        <v>4.3837200000000003</v>
      </c>
      <c r="U522" s="51">
        <v>14</v>
      </c>
      <c r="V522" s="58">
        <v>61.372080000000004</v>
      </c>
      <c r="W522" s="55">
        <v>0.03</v>
      </c>
      <c r="X522" s="59">
        <v>1.8411624</v>
      </c>
      <c r="Y522" s="54">
        <v>0.55000000000000004</v>
      </c>
      <c r="Z522" s="54">
        <v>60.080917599999999</v>
      </c>
    </row>
    <row r="523" spans="1:26" x14ac:dyDescent="0.3">
      <c r="A523" s="51" t="s">
        <v>1480</v>
      </c>
      <c r="B523" s="52">
        <v>42060</v>
      </c>
      <c r="C523" s="53">
        <v>2015</v>
      </c>
      <c r="D523" s="51" t="s">
        <v>1481</v>
      </c>
      <c r="E523" s="51" t="s">
        <v>1482</v>
      </c>
      <c r="F523" s="51" t="s">
        <v>230</v>
      </c>
      <c r="G523" s="51" t="s">
        <v>230</v>
      </c>
      <c r="H523" s="51" t="s">
        <v>244</v>
      </c>
      <c r="I523" s="51" t="s">
        <v>258</v>
      </c>
      <c r="J523" s="51" t="s">
        <v>218</v>
      </c>
      <c r="K523" s="51" t="s">
        <v>219</v>
      </c>
      <c r="L523" s="51" t="s">
        <v>220</v>
      </c>
      <c r="M523" s="51" t="s">
        <v>234</v>
      </c>
      <c r="N523" s="52">
        <v>42068</v>
      </c>
      <c r="O523" s="54">
        <v>2.0240000000000005</v>
      </c>
      <c r="P523" s="54">
        <v>3.1680000000000001</v>
      </c>
      <c r="Q523" s="55">
        <v>0.56521739130434756</v>
      </c>
      <c r="R523" s="55">
        <v>0.08</v>
      </c>
      <c r="S523" s="56">
        <f t="shared" si="8"/>
        <v>0.25344</v>
      </c>
      <c r="T523" s="57">
        <v>3.4214400000000005</v>
      </c>
      <c r="U523" s="51">
        <v>11</v>
      </c>
      <c r="V523" s="58">
        <v>37.635840000000002</v>
      </c>
      <c r="W523" s="55">
        <v>0.01</v>
      </c>
      <c r="X523" s="59">
        <v>0.37635840000000004</v>
      </c>
      <c r="Y523" s="54">
        <v>1.04</v>
      </c>
      <c r="Z523" s="54">
        <v>38.2994816</v>
      </c>
    </row>
    <row r="524" spans="1:26" x14ac:dyDescent="0.3">
      <c r="A524" s="51" t="s">
        <v>1483</v>
      </c>
      <c r="B524" s="52">
        <v>42062</v>
      </c>
      <c r="C524" s="53">
        <v>2015</v>
      </c>
      <c r="D524" s="51" t="s">
        <v>1484</v>
      </c>
      <c r="E524" s="51" t="s">
        <v>1485</v>
      </c>
      <c r="F524" s="51" t="s">
        <v>230</v>
      </c>
      <c r="G524" s="51" t="s">
        <v>230</v>
      </c>
      <c r="H524" s="51" t="s">
        <v>244</v>
      </c>
      <c r="I524" s="51" t="s">
        <v>342</v>
      </c>
      <c r="J524" s="51" t="s">
        <v>254</v>
      </c>
      <c r="K524" s="51" t="s">
        <v>238</v>
      </c>
      <c r="L524" s="51" t="s">
        <v>220</v>
      </c>
      <c r="M524" s="51" t="s">
        <v>221</v>
      </c>
      <c r="N524" s="52">
        <v>42069</v>
      </c>
      <c r="O524" s="54">
        <v>11.077000000000002</v>
      </c>
      <c r="P524" s="54">
        <v>17.578000000000003</v>
      </c>
      <c r="Q524" s="55">
        <v>0.58689175769612711</v>
      </c>
      <c r="R524" s="55">
        <v>0.08</v>
      </c>
      <c r="S524" s="56">
        <f t="shared" si="8"/>
        <v>1.4062400000000002</v>
      </c>
      <c r="T524" s="57">
        <v>18.984240000000003</v>
      </c>
      <c r="U524" s="51">
        <v>28</v>
      </c>
      <c r="V524" s="58">
        <v>531.55872000000011</v>
      </c>
      <c r="W524" s="55">
        <v>0.02</v>
      </c>
      <c r="X524" s="59">
        <v>10.631174400000003</v>
      </c>
      <c r="Y524" s="54">
        <v>4.05</v>
      </c>
      <c r="Z524" s="54">
        <v>524.9775456000001</v>
      </c>
    </row>
    <row r="525" spans="1:26" x14ac:dyDescent="0.3">
      <c r="A525" s="51" t="s">
        <v>1486</v>
      </c>
      <c r="B525" s="52">
        <v>42063</v>
      </c>
      <c r="C525" s="53">
        <v>2015</v>
      </c>
      <c r="D525" s="51" t="s">
        <v>1487</v>
      </c>
      <c r="E525" s="51" t="s">
        <v>1488</v>
      </c>
      <c r="F525" s="51" t="s">
        <v>230</v>
      </c>
      <c r="G525" s="51" t="s">
        <v>230</v>
      </c>
      <c r="H525" s="51" t="s">
        <v>231</v>
      </c>
      <c r="I525" s="51" t="s">
        <v>312</v>
      </c>
      <c r="J525" s="51" t="s">
        <v>250</v>
      </c>
      <c r="K525" s="51" t="s">
        <v>219</v>
      </c>
      <c r="L525" s="51" t="s">
        <v>220</v>
      </c>
      <c r="M525" s="51" t="s">
        <v>234</v>
      </c>
      <c r="N525" s="52">
        <v>42071</v>
      </c>
      <c r="O525" s="54">
        <v>4.3890000000000002</v>
      </c>
      <c r="P525" s="54">
        <v>6.8530000000000006</v>
      </c>
      <c r="Q525" s="55">
        <v>0.5614035087719299</v>
      </c>
      <c r="R525" s="55">
        <v>0.08</v>
      </c>
      <c r="S525" s="56">
        <f t="shared" si="8"/>
        <v>0.54824000000000006</v>
      </c>
      <c r="T525" s="57">
        <v>7.4012400000000014</v>
      </c>
      <c r="U525" s="51">
        <v>6</v>
      </c>
      <c r="V525" s="58">
        <v>44.407440000000008</v>
      </c>
      <c r="W525" s="55">
        <v>0.11</v>
      </c>
      <c r="X525" s="59">
        <v>4.8848184000000012</v>
      </c>
      <c r="Y525" s="54">
        <v>7.02</v>
      </c>
      <c r="Z525" s="54">
        <v>46.542621600000004</v>
      </c>
    </row>
    <row r="526" spans="1:26" x14ac:dyDescent="0.3">
      <c r="A526" s="51" t="s">
        <v>1489</v>
      </c>
      <c r="B526" s="52">
        <v>42063</v>
      </c>
      <c r="C526" s="53">
        <v>2015</v>
      </c>
      <c r="D526" s="51" t="s">
        <v>1490</v>
      </c>
      <c r="E526" s="51" t="s">
        <v>1106</v>
      </c>
      <c r="F526" s="51" t="s">
        <v>214</v>
      </c>
      <c r="G526" s="51" t="s">
        <v>215</v>
      </c>
      <c r="H526" s="51" t="s">
        <v>244</v>
      </c>
      <c r="I526" s="51" t="s">
        <v>217</v>
      </c>
      <c r="J526" s="51" t="s">
        <v>233</v>
      </c>
      <c r="K526" s="51" t="s">
        <v>219</v>
      </c>
      <c r="L526" s="51" t="s">
        <v>226</v>
      </c>
      <c r="M526" s="51" t="s">
        <v>221</v>
      </c>
      <c r="N526" s="52">
        <v>42072</v>
      </c>
      <c r="O526" s="54">
        <v>1.4300000000000002</v>
      </c>
      <c r="P526" s="54">
        <v>3.1680000000000001</v>
      </c>
      <c r="Q526" s="55">
        <v>1.2153846153846153</v>
      </c>
      <c r="R526" s="55">
        <v>0.08</v>
      </c>
      <c r="S526" s="56">
        <f t="shared" si="8"/>
        <v>0.25344</v>
      </c>
      <c r="T526" s="57">
        <v>3.4214400000000005</v>
      </c>
      <c r="U526" s="51">
        <v>45</v>
      </c>
      <c r="V526" s="58">
        <v>153.96480000000003</v>
      </c>
      <c r="W526" s="55">
        <v>0.11</v>
      </c>
      <c r="X526" s="59">
        <v>16.936128000000004</v>
      </c>
      <c r="Y526" s="54">
        <v>1.06</v>
      </c>
      <c r="Z526" s="54">
        <v>138.08867200000003</v>
      </c>
    </row>
    <row r="527" spans="1:26" x14ac:dyDescent="0.3">
      <c r="A527" s="51" t="s">
        <v>1491</v>
      </c>
      <c r="B527" s="52">
        <v>42064</v>
      </c>
      <c r="C527" s="53">
        <v>2015</v>
      </c>
      <c r="D527" s="51" t="s">
        <v>1492</v>
      </c>
      <c r="E527" s="51" t="s">
        <v>1493</v>
      </c>
      <c r="F527" s="51" t="s">
        <v>230</v>
      </c>
      <c r="G527" s="51" t="s">
        <v>230</v>
      </c>
      <c r="H527" s="51" t="s">
        <v>216</v>
      </c>
      <c r="I527" s="51" t="s">
        <v>312</v>
      </c>
      <c r="J527" s="51" t="s">
        <v>218</v>
      </c>
      <c r="K527" s="51" t="s">
        <v>219</v>
      </c>
      <c r="L527" s="51" t="s">
        <v>226</v>
      </c>
      <c r="M527" s="51" t="s">
        <v>221</v>
      </c>
      <c r="N527" s="52">
        <v>42072</v>
      </c>
      <c r="O527" s="54">
        <v>5.742</v>
      </c>
      <c r="P527" s="54">
        <v>10.835000000000001</v>
      </c>
      <c r="Q527" s="55">
        <v>0.88697318007662851</v>
      </c>
      <c r="R527" s="55">
        <v>0.08</v>
      </c>
      <c r="S527" s="56">
        <f t="shared" si="8"/>
        <v>0.86680000000000013</v>
      </c>
      <c r="T527" s="57">
        <v>11.701800000000002</v>
      </c>
      <c r="U527" s="51">
        <v>43</v>
      </c>
      <c r="V527" s="58">
        <v>503.17740000000009</v>
      </c>
      <c r="W527" s="55">
        <v>6.0000000000000005E-2</v>
      </c>
      <c r="X527" s="59">
        <v>30.19064400000001</v>
      </c>
      <c r="Y527" s="54">
        <v>4.87</v>
      </c>
      <c r="Z527" s="54">
        <v>477.85675600000008</v>
      </c>
    </row>
    <row r="528" spans="1:26" x14ac:dyDescent="0.3">
      <c r="A528" s="51" t="s">
        <v>1494</v>
      </c>
      <c r="B528" s="52">
        <v>42065</v>
      </c>
      <c r="C528" s="53">
        <v>2015</v>
      </c>
      <c r="D528" s="51" t="s">
        <v>1495</v>
      </c>
      <c r="E528" s="51" t="s">
        <v>1496</v>
      </c>
      <c r="F528" s="51" t="s">
        <v>230</v>
      </c>
      <c r="G528" s="51" t="s">
        <v>230</v>
      </c>
      <c r="H528" s="51" t="s">
        <v>231</v>
      </c>
      <c r="I528" s="51" t="s">
        <v>342</v>
      </c>
      <c r="J528" s="51" t="s">
        <v>218</v>
      </c>
      <c r="K528" s="51" t="s">
        <v>219</v>
      </c>
      <c r="L528" s="51" t="s">
        <v>226</v>
      </c>
      <c r="M528" s="51" t="s">
        <v>221</v>
      </c>
      <c r="N528" s="52">
        <v>42074</v>
      </c>
      <c r="O528" s="54">
        <v>2.3760000000000003</v>
      </c>
      <c r="P528" s="54">
        <v>4.2350000000000003</v>
      </c>
      <c r="Q528" s="55">
        <v>0.78240740740740733</v>
      </c>
      <c r="R528" s="55">
        <v>0.08</v>
      </c>
      <c r="S528" s="56">
        <f t="shared" si="8"/>
        <v>0.33880000000000005</v>
      </c>
      <c r="T528" s="57">
        <v>4.5738000000000003</v>
      </c>
      <c r="U528" s="51">
        <v>6</v>
      </c>
      <c r="V528" s="58">
        <v>27.442800000000002</v>
      </c>
      <c r="W528" s="55">
        <v>9.9999999999999992E-2</v>
      </c>
      <c r="X528" s="59">
        <v>2.7442799999999998</v>
      </c>
      <c r="Y528" s="54">
        <v>0.75</v>
      </c>
      <c r="Z528" s="54">
        <v>25.448520000000002</v>
      </c>
    </row>
    <row r="529" spans="1:26" x14ac:dyDescent="0.3">
      <c r="A529" s="51" t="s">
        <v>1497</v>
      </c>
      <c r="B529" s="52">
        <v>42067</v>
      </c>
      <c r="C529" s="53">
        <v>2015</v>
      </c>
      <c r="D529" s="51" t="s">
        <v>793</v>
      </c>
      <c r="E529" s="51" t="s">
        <v>794</v>
      </c>
      <c r="F529" s="51" t="s">
        <v>214</v>
      </c>
      <c r="G529" s="51" t="s">
        <v>215</v>
      </c>
      <c r="H529" s="51" t="s">
        <v>265</v>
      </c>
      <c r="I529" s="51" t="s">
        <v>225</v>
      </c>
      <c r="J529" s="51" t="s">
        <v>218</v>
      </c>
      <c r="K529" s="51" t="s">
        <v>219</v>
      </c>
      <c r="L529" s="51" t="s">
        <v>220</v>
      </c>
      <c r="M529" s="51" t="s">
        <v>221</v>
      </c>
      <c r="N529" s="52">
        <v>42075</v>
      </c>
      <c r="O529" s="54">
        <v>5.8630000000000004</v>
      </c>
      <c r="P529" s="54">
        <v>9.4600000000000009</v>
      </c>
      <c r="Q529" s="55">
        <v>0.61350844277673544</v>
      </c>
      <c r="R529" s="55">
        <v>0.08</v>
      </c>
      <c r="S529" s="56">
        <f t="shared" si="8"/>
        <v>0.75680000000000014</v>
      </c>
      <c r="T529" s="57">
        <v>10.216800000000001</v>
      </c>
      <c r="U529" s="51">
        <v>4</v>
      </c>
      <c r="V529" s="58">
        <v>40.867200000000004</v>
      </c>
      <c r="W529" s="55">
        <v>6.0000000000000005E-2</v>
      </c>
      <c r="X529" s="59">
        <v>2.4520320000000004</v>
      </c>
      <c r="Y529" s="54">
        <v>6.24</v>
      </c>
      <c r="Z529" s="54">
        <v>44.655168000000003</v>
      </c>
    </row>
    <row r="530" spans="1:26" x14ac:dyDescent="0.3">
      <c r="A530" s="51" t="s">
        <v>1498</v>
      </c>
      <c r="B530" s="52">
        <v>42072</v>
      </c>
      <c r="C530" s="53">
        <v>2015</v>
      </c>
      <c r="D530" s="51" t="s">
        <v>1499</v>
      </c>
      <c r="E530" s="51" t="s">
        <v>1500</v>
      </c>
      <c r="F530" s="51" t="s">
        <v>230</v>
      </c>
      <c r="G530" s="51" t="s">
        <v>230</v>
      </c>
      <c r="H530" s="51" t="s">
        <v>265</v>
      </c>
      <c r="I530" s="51" t="s">
        <v>274</v>
      </c>
      <c r="J530" s="51" t="s">
        <v>218</v>
      </c>
      <c r="K530" s="51" t="s">
        <v>219</v>
      </c>
      <c r="L530" s="51" t="s">
        <v>226</v>
      </c>
      <c r="M530" s="51" t="s">
        <v>221</v>
      </c>
      <c r="N530" s="52">
        <v>42080</v>
      </c>
      <c r="O530" s="54">
        <v>4.125</v>
      </c>
      <c r="P530" s="54">
        <v>7.7880000000000011</v>
      </c>
      <c r="Q530" s="55">
        <v>0.88800000000000023</v>
      </c>
      <c r="R530" s="55">
        <v>0.08</v>
      </c>
      <c r="S530" s="56">
        <f t="shared" si="8"/>
        <v>0.62304000000000015</v>
      </c>
      <c r="T530" s="57">
        <v>8.4110400000000016</v>
      </c>
      <c r="U530" s="51">
        <v>14</v>
      </c>
      <c r="V530" s="58">
        <v>117.75456000000003</v>
      </c>
      <c r="W530" s="55">
        <v>0.11</v>
      </c>
      <c r="X530" s="59">
        <v>12.953001600000002</v>
      </c>
      <c r="Y530" s="54">
        <v>2.4</v>
      </c>
      <c r="Z530" s="54">
        <v>107.20155840000002</v>
      </c>
    </row>
    <row r="531" spans="1:26" x14ac:dyDescent="0.3">
      <c r="A531" s="51" t="s">
        <v>1501</v>
      </c>
      <c r="B531" s="52">
        <v>42073</v>
      </c>
      <c r="C531" s="53">
        <v>2015</v>
      </c>
      <c r="D531" s="51" t="s">
        <v>1502</v>
      </c>
      <c r="E531" s="51" t="s">
        <v>1503</v>
      </c>
      <c r="F531" s="51" t="s">
        <v>230</v>
      </c>
      <c r="G531" s="51" t="s">
        <v>230</v>
      </c>
      <c r="H531" s="51" t="s">
        <v>216</v>
      </c>
      <c r="I531" s="51" t="s">
        <v>258</v>
      </c>
      <c r="J531" s="51" t="s">
        <v>233</v>
      </c>
      <c r="K531" s="51" t="s">
        <v>219</v>
      </c>
      <c r="L531" s="51" t="s">
        <v>220</v>
      </c>
      <c r="M531" s="51" t="s">
        <v>221</v>
      </c>
      <c r="N531" s="52">
        <v>42081</v>
      </c>
      <c r="O531" s="54">
        <v>2.1339999999999999</v>
      </c>
      <c r="P531" s="54">
        <v>3.3880000000000003</v>
      </c>
      <c r="Q531" s="55">
        <v>0.58762886597938169</v>
      </c>
      <c r="R531" s="55">
        <v>0.08</v>
      </c>
      <c r="S531" s="56">
        <f t="shared" si="8"/>
        <v>0.27104000000000006</v>
      </c>
      <c r="T531" s="57">
        <v>3.6590400000000005</v>
      </c>
      <c r="U531" s="51">
        <v>6</v>
      </c>
      <c r="V531" s="58">
        <v>21.954240000000002</v>
      </c>
      <c r="W531" s="55">
        <v>0.04</v>
      </c>
      <c r="X531" s="59">
        <v>0.87816960000000011</v>
      </c>
      <c r="Y531" s="54">
        <v>1.04</v>
      </c>
      <c r="Z531" s="54">
        <v>22.116070400000002</v>
      </c>
    </row>
    <row r="532" spans="1:26" x14ac:dyDescent="0.3">
      <c r="A532" s="51" t="s">
        <v>1504</v>
      </c>
      <c r="B532" s="52">
        <v>42076</v>
      </c>
      <c r="C532" s="53">
        <v>2015</v>
      </c>
      <c r="D532" s="51" t="s">
        <v>1457</v>
      </c>
      <c r="E532" s="51" t="s">
        <v>1458</v>
      </c>
      <c r="F532" s="51" t="s">
        <v>230</v>
      </c>
      <c r="G532" s="51" t="s">
        <v>230</v>
      </c>
      <c r="H532" s="51" t="s">
        <v>244</v>
      </c>
      <c r="I532" s="51" t="s">
        <v>342</v>
      </c>
      <c r="J532" s="51" t="s">
        <v>218</v>
      </c>
      <c r="K532" s="51" t="s">
        <v>219</v>
      </c>
      <c r="L532" s="51" t="s">
        <v>220</v>
      </c>
      <c r="M532" s="51" t="s">
        <v>221</v>
      </c>
      <c r="N532" s="52">
        <v>42085</v>
      </c>
      <c r="O532" s="54">
        <v>2.3980000000000006</v>
      </c>
      <c r="P532" s="54">
        <v>3.8720000000000003</v>
      </c>
      <c r="Q532" s="55">
        <v>0.61467889908256856</v>
      </c>
      <c r="R532" s="55">
        <v>0.08</v>
      </c>
      <c r="S532" s="56">
        <f t="shared" si="8"/>
        <v>0.30976000000000004</v>
      </c>
      <c r="T532" s="57">
        <v>4.1817600000000006</v>
      </c>
      <c r="U532" s="51">
        <v>51</v>
      </c>
      <c r="V532" s="58">
        <v>213.26976000000002</v>
      </c>
      <c r="W532" s="55">
        <v>0.09</v>
      </c>
      <c r="X532" s="59">
        <v>19.194278400000002</v>
      </c>
      <c r="Y532" s="54">
        <v>6.88</v>
      </c>
      <c r="Z532" s="54">
        <v>200.95548160000001</v>
      </c>
    </row>
    <row r="533" spans="1:26" x14ac:dyDescent="0.3">
      <c r="A533" s="51" t="s">
        <v>1505</v>
      </c>
      <c r="B533" s="52">
        <v>42077</v>
      </c>
      <c r="C533" s="53">
        <v>2015</v>
      </c>
      <c r="D533" s="51" t="s">
        <v>1506</v>
      </c>
      <c r="E533" s="51" t="s">
        <v>1507</v>
      </c>
      <c r="F533" s="51" t="s">
        <v>230</v>
      </c>
      <c r="G533" s="51" t="s">
        <v>230</v>
      </c>
      <c r="H533" s="51" t="s">
        <v>216</v>
      </c>
      <c r="I533" s="51" t="s">
        <v>270</v>
      </c>
      <c r="J533" s="51" t="s">
        <v>266</v>
      </c>
      <c r="K533" s="51" t="s">
        <v>238</v>
      </c>
      <c r="L533" s="51" t="s">
        <v>239</v>
      </c>
      <c r="M533" s="51" t="s">
        <v>240</v>
      </c>
      <c r="N533" s="52">
        <v>42085</v>
      </c>
      <c r="O533" s="54">
        <v>347.17100000000005</v>
      </c>
      <c r="P533" s="54">
        <v>551.06700000000012</v>
      </c>
      <c r="Q533" s="55">
        <v>0.58730711954627557</v>
      </c>
      <c r="R533" s="55">
        <v>0.08</v>
      </c>
      <c r="S533" s="56">
        <f t="shared" si="8"/>
        <v>44.085360000000009</v>
      </c>
      <c r="T533" s="57">
        <v>595.15236000000016</v>
      </c>
      <c r="U533" s="51">
        <v>5</v>
      </c>
      <c r="V533" s="58">
        <v>2975.7618000000007</v>
      </c>
      <c r="W533" s="55">
        <v>6.9999999999999993E-2</v>
      </c>
      <c r="X533" s="59">
        <v>208.30332600000003</v>
      </c>
      <c r="Y533" s="54">
        <v>69.349999999999994</v>
      </c>
      <c r="Z533" s="54">
        <v>2836.8084740000004</v>
      </c>
    </row>
    <row r="534" spans="1:26" x14ac:dyDescent="0.3">
      <c r="A534" s="51" t="s">
        <v>1508</v>
      </c>
      <c r="B534" s="52">
        <v>42077</v>
      </c>
      <c r="C534" s="53">
        <v>2015</v>
      </c>
      <c r="D534" s="51" t="s">
        <v>1509</v>
      </c>
      <c r="E534" s="51" t="s">
        <v>1127</v>
      </c>
      <c r="F534" s="51" t="s">
        <v>214</v>
      </c>
      <c r="G534" s="51" t="s">
        <v>215</v>
      </c>
      <c r="H534" s="51" t="s">
        <v>265</v>
      </c>
      <c r="I534" s="51" t="s">
        <v>225</v>
      </c>
      <c r="J534" s="51" t="s">
        <v>218</v>
      </c>
      <c r="K534" s="51" t="s">
        <v>219</v>
      </c>
      <c r="L534" s="51" t="s">
        <v>220</v>
      </c>
      <c r="M534" s="51" t="s">
        <v>221</v>
      </c>
      <c r="N534" s="52">
        <v>42084</v>
      </c>
      <c r="O534" s="54">
        <v>16.445</v>
      </c>
      <c r="P534" s="54">
        <v>38.236000000000004</v>
      </c>
      <c r="Q534" s="55">
        <v>1.3250836120401339</v>
      </c>
      <c r="R534" s="55">
        <v>0.08</v>
      </c>
      <c r="S534" s="56">
        <f t="shared" si="8"/>
        <v>3.0588800000000003</v>
      </c>
      <c r="T534" s="57">
        <v>41.294880000000006</v>
      </c>
      <c r="U534" s="51">
        <v>45</v>
      </c>
      <c r="V534" s="58">
        <v>1858.2696000000003</v>
      </c>
      <c r="W534" s="55">
        <v>0.01</v>
      </c>
      <c r="X534" s="59">
        <v>18.582696000000002</v>
      </c>
      <c r="Y534" s="54">
        <v>8.2700000000000014</v>
      </c>
      <c r="Z534" s="54">
        <v>1847.9569040000003</v>
      </c>
    </row>
    <row r="535" spans="1:26" x14ac:dyDescent="0.3">
      <c r="A535" s="51" t="s">
        <v>1510</v>
      </c>
      <c r="B535" s="52">
        <v>42078</v>
      </c>
      <c r="C535" s="53">
        <v>2015</v>
      </c>
      <c r="D535" s="51" t="s">
        <v>283</v>
      </c>
      <c r="E535" s="51" t="s">
        <v>284</v>
      </c>
      <c r="F535" s="51" t="s">
        <v>230</v>
      </c>
      <c r="G535" s="51" t="s">
        <v>230</v>
      </c>
      <c r="H535" s="51" t="s">
        <v>244</v>
      </c>
      <c r="I535" s="51" t="s">
        <v>258</v>
      </c>
      <c r="J535" s="51" t="s">
        <v>233</v>
      </c>
      <c r="K535" s="51" t="s">
        <v>219</v>
      </c>
      <c r="L535" s="51" t="s">
        <v>226</v>
      </c>
      <c r="M535" s="51" t="s">
        <v>221</v>
      </c>
      <c r="N535" s="52">
        <v>42087</v>
      </c>
      <c r="O535" s="54">
        <v>23.716000000000001</v>
      </c>
      <c r="P535" s="54">
        <v>40.204999999999998</v>
      </c>
      <c r="Q535" s="55">
        <v>0.695269016697588</v>
      </c>
      <c r="R535" s="55">
        <v>0.08</v>
      </c>
      <c r="S535" s="56">
        <f t="shared" si="8"/>
        <v>3.2164000000000001</v>
      </c>
      <c r="T535" s="57">
        <v>43.421399999999998</v>
      </c>
      <c r="U535" s="51">
        <v>4</v>
      </c>
      <c r="V535" s="58">
        <v>173.68559999999999</v>
      </c>
      <c r="W535" s="55">
        <v>0.04</v>
      </c>
      <c r="X535" s="59">
        <v>6.9474239999999998</v>
      </c>
      <c r="Y535" s="54">
        <v>13.940000000000001</v>
      </c>
      <c r="Z535" s="54">
        <v>180.67817599999998</v>
      </c>
    </row>
    <row r="536" spans="1:26" x14ac:dyDescent="0.3">
      <c r="A536" s="51" t="s">
        <v>1511</v>
      </c>
      <c r="B536" s="52">
        <v>42078</v>
      </c>
      <c r="C536" s="53">
        <v>2015</v>
      </c>
      <c r="D536" s="51" t="s">
        <v>1512</v>
      </c>
      <c r="E536" s="51" t="s">
        <v>1137</v>
      </c>
      <c r="F536" s="51" t="s">
        <v>214</v>
      </c>
      <c r="G536" s="51" t="s">
        <v>215</v>
      </c>
      <c r="H536" s="51" t="s">
        <v>244</v>
      </c>
      <c r="I536" s="51" t="s">
        <v>225</v>
      </c>
      <c r="J536" s="51" t="s">
        <v>250</v>
      </c>
      <c r="K536" s="51" t="s">
        <v>219</v>
      </c>
      <c r="L536" s="51" t="s">
        <v>220</v>
      </c>
      <c r="M536" s="51" t="s">
        <v>221</v>
      </c>
      <c r="N536" s="52">
        <v>42085</v>
      </c>
      <c r="O536" s="54">
        <v>13.629000000000001</v>
      </c>
      <c r="P536" s="54">
        <v>21.978000000000002</v>
      </c>
      <c r="Q536" s="55">
        <v>0.61259079903147695</v>
      </c>
      <c r="R536" s="55">
        <v>0.08</v>
      </c>
      <c r="S536" s="56">
        <f t="shared" si="8"/>
        <v>1.7582400000000002</v>
      </c>
      <c r="T536" s="57">
        <v>23.736240000000002</v>
      </c>
      <c r="U536" s="51">
        <v>34</v>
      </c>
      <c r="V536" s="58">
        <v>807.03216000000009</v>
      </c>
      <c r="W536" s="55">
        <v>6.0000000000000005E-2</v>
      </c>
      <c r="X536" s="59">
        <v>48.421929600000006</v>
      </c>
      <c r="Y536" s="54">
        <v>5.8199999999999994</v>
      </c>
      <c r="Z536" s="54">
        <v>764.43023040000014</v>
      </c>
    </row>
    <row r="537" spans="1:26" x14ac:dyDescent="0.3">
      <c r="A537" s="51" t="s">
        <v>1513</v>
      </c>
      <c r="B537" s="52">
        <v>42079</v>
      </c>
      <c r="C537" s="53">
        <v>2015</v>
      </c>
      <c r="D537" s="51" t="s">
        <v>1514</v>
      </c>
      <c r="E537" s="51" t="s">
        <v>1515</v>
      </c>
      <c r="F537" s="51" t="s">
        <v>230</v>
      </c>
      <c r="G537" s="51" t="s">
        <v>230</v>
      </c>
      <c r="H537" s="51" t="s">
        <v>231</v>
      </c>
      <c r="I537" s="51" t="s">
        <v>312</v>
      </c>
      <c r="J537" s="51" t="s">
        <v>233</v>
      </c>
      <c r="K537" s="51" t="s">
        <v>219</v>
      </c>
      <c r="L537" s="51" t="s">
        <v>292</v>
      </c>
      <c r="M537" s="51" t="s">
        <v>221</v>
      </c>
      <c r="N537" s="52">
        <v>42089</v>
      </c>
      <c r="O537" s="54">
        <v>3.1570000000000005</v>
      </c>
      <c r="P537" s="54">
        <v>7.524</v>
      </c>
      <c r="Q537" s="55">
        <v>1.3832752613240413</v>
      </c>
      <c r="R537" s="55">
        <v>0.08</v>
      </c>
      <c r="S537" s="56">
        <f t="shared" si="8"/>
        <v>0.60192000000000001</v>
      </c>
      <c r="T537" s="57">
        <v>8.1259200000000007</v>
      </c>
      <c r="U537" s="51">
        <v>37</v>
      </c>
      <c r="V537" s="58">
        <v>300.65904</v>
      </c>
      <c r="W537" s="55">
        <v>0.03</v>
      </c>
      <c r="X537" s="59">
        <v>9.0197711999999992</v>
      </c>
      <c r="Y537" s="54">
        <v>4.47</v>
      </c>
      <c r="Z537" s="54">
        <v>296.10926880000005</v>
      </c>
    </row>
    <row r="538" spans="1:26" x14ac:dyDescent="0.3">
      <c r="A538" s="51" t="s">
        <v>1516</v>
      </c>
      <c r="B538" s="52">
        <v>42081</v>
      </c>
      <c r="C538" s="53">
        <v>2015</v>
      </c>
      <c r="D538" s="51" t="s">
        <v>1517</v>
      </c>
      <c r="E538" s="51" t="s">
        <v>1154</v>
      </c>
      <c r="F538" s="51" t="s">
        <v>214</v>
      </c>
      <c r="G538" s="51" t="s">
        <v>215</v>
      </c>
      <c r="H538" s="51" t="s">
        <v>265</v>
      </c>
      <c r="I538" s="51" t="s">
        <v>225</v>
      </c>
      <c r="J538" s="51" t="s">
        <v>233</v>
      </c>
      <c r="K538" s="51" t="s">
        <v>238</v>
      </c>
      <c r="L538" s="51" t="s">
        <v>220</v>
      </c>
      <c r="M538" s="51" t="s">
        <v>234</v>
      </c>
      <c r="N538" s="52">
        <v>42089</v>
      </c>
      <c r="O538" s="54">
        <v>7.0400000000000009</v>
      </c>
      <c r="P538" s="54">
        <v>32.010000000000005</v>
      </c>
      <c r="Q538" s="55">
        <v>3.5468750000000004</v>
      </c>
      <c r="R538" s="55">
        <v>0.08</v>
      </c>
      <c r="S538" s="56">
        <f t="shared" si="8"/>
        <v>2.5608000000000004</v>
      </c>
      <c r="T538" s="57">
        <v>34.570800000000006</v>
      </c>
      <c r="U538" s="51">
        <v>52</v>
      </c>
      <c r="V538" s="58">
        <v>1797.6816000000003</v>
      </c>
      <c r="W538" s="55">
        <v>9.9999999999999992E-2</v>
      </c>
      <c r="X538" s="59">
        <v>179.76816000000002</v>
      </c>
      <c r="Y538" s="54">
        <v>4.05</v>
      </c>
      <c r="Z538" s="54">
        <v>1621.9634400000002</v>
      </c>
    </row>
    <row r="539" spans="1:26" x14ac:dyDescent="0.3">
      <c r="A539" s="51" t="s">
        <v>1518</v>
      </c>
      <c r="B539" s="52">
        <v>42082</v>
      </c>
      <c r="C539" s="53">
        <v>2015</v>
      </c>
      <c r="D539" s="51" t="s">
        <v>586</v>
      </c>
      <c r="E539" s="51" t="s">
        <v>587</v>
      </c>
      <c r="F539" s="51" t="s">
        <v>214</v>
      </c>
      <c r="G539" s="51" t="s">
        <v>215</v>
      </c>
      <c r="H539" s="51" t="s">
        <v>265</v>
      </c>
      <c r="I539" s="51" t="s">
        <v>217</v>
      </c>
      <c r="J539" s="51" t="s">
        <v>233</v>
      </c>
      <c r="K539" s="51" t="s">
        <v>219</v>
      </c>
      <c r="L539" s="51" t="s">
        <v>226</v>
      </c>
      <c r="M539" s="51" t="s">
        <v>221</v>
      </c>
      <c r="N539" s="52">
        <v>42090</v>
      </c>
      <c r="O539" s="54">
        <v>4.125</v>
      </c>
      <c r="P539" s="54">
        <v>7.7880000000000011</v>
      </c>
      <c r="Q539" s="55">
        <v>0.88800000000000023</v>
      </c>
      <c r="R539" s="55">
        <v>0.08</v>
      </c>
      <c r="S539" s="56">
        <f t="shared" si="8"/>
        <v>0.62304000000000015</v>
      </c>
      <c r="T539" s="57">
        <v>8.4110400000000016</v>
      </c>
      <c r="U539" s="51">
        <v>33</v>
      </c>
      <c r="V539" s="58">
        <v>277.56432000000007</v>
      </c>
      <c r="W539" s="55">
        <v>0.02</v>
      </c>
      <c r="X539" s="59">
        <v>5.5512864000000013</v>
      </c>
      <c r="Y539" s="54">
        <v>2.4</v>
      </c>
      <c r="Z539" s="54">
        <v>274.41303360000006</v>
      </c>
    </row>
    <row r="540" spans="1:26" x14ac:dyDescent="0.3">
      <c r="A540" s="51" t="s">
        <v>1519</v>
      </c>
      <c r="B540" s="52">
        <v>42083</v>
      </c>
      <c r="C540" s="53">
        <v>2015</v>
      </c>
      <c r="D540" s="51" t="s">
        <v>1520</v>
      </c>
      <c r="E540" s="51" t="s">
        <v>1521</v>
      </c>
      <c r="F540" s="51" t="s">
        <v>230</v>
      </c>
      <c r="G540" s="51" t="s">
        <v>230</v>
      </c>
      <c r="H540" s="51" t="s">
        <v>216</v>
      </c>
      <c r="I540" s="51" t="s">
        <v>270</v>
      </c>
      <c r="J540" s="51" t="s">
        <v>218</v>
      </c>
      <c r="K540" s="51" t="s">
        <v>219</v>
      </c>
      <c r="L540" s="51" t="s">
        <v>220</v>
      </c>
      <c r="M540" s="51" t="s">
        <v>234</v>
      </c>
      <c r="N540" s="52">
        <v>42091</v>
      </c>
      <c r="O540" s="54">
        <v>5.0490000000000004</v>
      </c>
      <c r="P540" s="54">
        <v>8.0080000000000009</v>
      </c>
      <c r="Q540" s="55">
        <v>0.58605664488017439</v>
      </c>
      <c r="R540" s="55">
        <v>0.08</v>
      </c>
      <c r="S540" s="56">
        <f t="shared" si="8"/>
        <v>0.6406400000000001</v>
      </c>
      <c r="T540" s="57">
        <v>8.6486400000000021</v>
      </c>
      <c r="U540" s="51">
        <v>42</v>
      </c>
      <c r="V540" s="58">
        <v>363.24288000000007</v>
      </c>
      <c r="W540" s="55">
        <v>0.05</v>
      </c>
      <c r="X540" s="59">
        <v>18.162144000000005</v>
      </c>
      <c r="Y540" s="54">
        <v>11.200000000000001</v>
      </c>
      <c r="Z540" s="54">
        <v>356.28073600000005</v>
      </c>
    </row>
    <row r="541" spans="1:26" x14ac:dyDescent="0.3">
      <c r="A541" s="51" t="s">
        <v>1522</v>
      </c>
      <c r="B541" s="52">
        <v>42085</v>
      </c>
      <c r="C541" s="53">
        <v>2015</v>
      </c>
      <c r="D541" s="51" t="s">
        <v>1523</v>
      </c>
      <c r="E541" s="51" t="s">
        <v>1524</v>
      </c>
      <c r="F541" s="51" t="s">
        <v>230</v>
      </c>
      <c r="G541" s="51" t="s">
        <v>230</v>
      </c>
      <c r="H541" s="51" t="s">
        <v>231</v>
      </c>
      <c r="I541" s="51" t="s">
        <v>232</v>
      </c>
      <c r="J541" s="51" t="s">
        <v>250</v>
      </c>
      <c r="K541" s="51" t="s">
        <v>219</v>
      </c>
      <c r="L541" s="51" t="s">
        <v>220</v>
      </c>
      <c r="M541" s="51" t="s">
        <v>221</v>
      </c>
      <c r="N541" s="52">
        <v>42094</v>
      </c>
      <c r="O541" s="54">
        <v>3.7070000000000003</v>
      </c>
      <c r="P541" s="54">
        <v>6.0830000000000011</v>
      </c>
      <c r="Q541" s="55">
        <v>0.64094955489614258</v>
      </c>
      <c r="R541" s="55">
        <v>0.08</v>
      </c>
      <c r="S541" s="56">
        <f t="shared" si="8"/>
        <v>0.48664000000000007</v>
      </c>
      <c r="T541" s="57">
        <v>6.5696400000000015</v>
      </c>
      <c r="U541" s="51">
        <v>25</v>
      </c>
      <c r="V541" s="58">
        <v>164.24100000000004</v>
      </c>
      <c r="W541" s="55">
        <v>0.11</v>
      </c>
      <c r="X541" s="59">
        <v>18.066510000000005</v>
      </c>
      <c r="Y541" s="54">
        <v>7.03</v>
      </c>
      <c r="Z541" s="54">
        <v>153.20449000000005</v>
      </c>
    </row>
    <row r="542" spans="1:26" x14ac:dyDescent="0.3">
      <c r="A542" s="51" t="s">
        <v>1525</v>
      </c>
      <c r="B542" s="52">
        <v>42085</v>
      </c>
      <c r="C542" s="53">
        <v>2015</v>
      </c>
      <c r="D542" s="51" t="s">
        <v>1526</v>
      </c>
      <c r="E542" s="51" t="s">
        <v>1164</v>
      </c>
      <c r="F542" s="51" t="s">
        <v>214</v>
      </c>
      <c r="G542" s="51" t="s">
        <v>215</v>
      </c>
      <c r="H542" s="51" t="s">
        <v>231</v>
      </c>
      <c r="I542" s="51" t="s">
        <v>217</v>
      </c>
      <c r="J542" s="51" t="s">
        <v>233</v>
      </c>
      <c r="K542" s="51" t="s">
        <v>219</v>
      </c>
      <c r="L542" s="51" t="s">
        <v>220</v>
      </c>
      <c r="M542" s="51" t="s">
        <v>221</v>
      </c>
      <c r="N542" s="52">
        <v>42093</v>
      </c>
      <c r="O542" s="54">
        <v>3.8720000000000003</v>
      </c>
      <c r="P542" s="54">
        <v>6.2480000000000002</v>
      </c>
      <c r="Q542" s="55">
        <v>0.61363636363636354</v>
      </c>
      <c r="R542" s="55">
        <v>0.08</v>
      </c>
      <c r="S542" s="56">
        <f t="shared" si="8"/>
        <v>0.49984000000000001</v>
      </c>
      <c r="T542" s="57">
        <v>6.7478400000000009</v>
      </c>
      <c r="U542" s="51">
        <v>10</v>
      </c>
      <c r="V542" s="58">
        <v>67.478400000000008</v>
      </c>
      <c r="W542" s="55">
        <v>0.03</v>
      </c>
      <c r="X542" s="59">
        <v>2.0243520000000004</v>
      </c>
      <c r="Y542" s="54">
        <v>1.44</v>
      </c>
      <c r="Z542" s="54">
        <v>66.894047999999998</v>
      </c>
    </row>
    <row r="543" spans="1:26" x14ac:dyDescent="0.3">
      <c r="A543" s="51" t="s">
        <v>1527</v>
      </c>
      <c r="B543" s="52">
        <v>42086</v>
      </c>
      <c r="C543" s="53">
        <v>2015</v>
      </c>
      <c r="D543" s="51" t="s">
        <v>1342</v>
      </c>
      <c r="E543" s="51" t="s">
        <v>1343</v>
      </c>
      <c r="F543" s="51" t="s">
        <v>214</v>
      </c>
      <c r="G543" s="51" t="s">
        <v>215</v>
      </c>
      <c r="H543" s="51" t="s">
        <v>216</v>
      </c>
      <c r="I543" s="51" t="s">
        <v>217</v>
      </c>
      <c r="J543" s="51" t="s">
        <v>266</v>
      </c>
      <c r="K543" s="51" t="s">
        <v>238</v>
      </c>
      <c r="L543" s="51" t="s">
        <v>332</v>
      </c>
      <c r="M543" s="51" t="s">
        <v>221</v>
      </c>
      <c r="N543" s="52">
        <v>42095</v>
      </c>
      <c r="O543" s="54">
        <v>9.7020000000000017</v>
      </c>
      <c r="P543" s="54">
        <v>23.088999999999999</v>
      </c>
      <c r="Q543" s="55">
        <v>1.3798185941043077</v>
      </c>
      <c r="R543" s="55">
        <v>0.08</v>
      </c>
      <c r="S543" s="56">
        <f t="shared" si="8"/>
        <v>1.8471199999999999</v>
      </c>
      <c r="T543" s="57">
        <v>24.936119999999999</v>
      </c>
      <c r="U543" s="51">
        <v>47</v>
      </c>
      <c r="V543" s="58">
        <v>1171.99764</v>
      </c>
      <c r="W543" s="55">
        <v>0.04</v>
      </c>
      <c r="X543" s="59">
        <v>46.879905600000001</v>
      </c>
      <c r="Y543" s="54">
        <v>4.8599999999999994</v>
      </c>
      <c r="Z543" s="54">
        <v>1129.9777343999999</v>
      </c>
    </row>
    <row r="544" spans="1:26" x14ac:dyDescent="0.3">
      <c r="A544" s="51" t="s">
        <v>1528</v>
      </c>
      <c r="B544" s="52">
        <v>42086</v>
      </c>
      <c r="C544" s="53">
        <v>2015</v>
      </c>
      <c r="D544" s="51" t="s">
        <v>1514</v>
      </c>
      <c r="E544" s="51" t="s">
        <v>1515</v>
      </c>
      <c r="F544" s="51" t="s">
        <v>230</v>
      </c>
      <c r="G544" s="51" t="s">
        <v>230</v>
      </c>
      <c r="H544" s="51" t="s">
        <v>231</v>
      </c>
      <c r="I544" s="51" t="s">
        <v>312</v>
      </c>
      <c r="J544" s="51" t="s">
        <v>266</v>
      </c>
      <c r="K544" s="51" t="s">
        <v>219</v>
      </c>
      <c r="L544" s="51" t="s">
        <v>226</v>
      </c>
      <c r="M544" s="51" t="s">
        <v>234</v>
      </c>
      <c r="N544" s="52">
        <v>42095</v>
      </c>
      <c r="O544" s="54">
        <v>1.6830000000000003</v>
      </c>
      <c r="P544" s="54">
        <v>3.0579999999999998</v>
      </c>
      <c r="Q544" s="55">
        <v>0.81699346405228723</v>
      </c>
      <c r="R544" s="55">
        <v>0.08</v>
      </c>
      <c r="S544" s="56">
        <f t="shared" si="8"/>
        <v>0.24464</v>
      </c>
      <c r="T544" s="57">
        <v>3.3026400000000002</v>
      </c>
      <c r="U544" s="51">
        <v>36</v>
      </c>
      <c r="V544" s="58">
        <v>118.89504000000001</v>
      </c>
      <c r="W544" s="55">
        <v>0.01</v>
      </c>
      <c r="X544" s="59">
        <v>1.1889504000000002</v>
      </c>
      <c r="Y544" s="54">
        <v>1.3900000000000001</v>
      </c>
      <c r="Z544" s="54">
        <v>119.09608960000001</v>
      </c>
    </row>
    <row r="545" spans="1:26" x14ac:dyDescent="0.3">
      <c r="A545" s="51" t="s">
        <v>1529</v>
      </c>
      <c r="B545" s="52">
        <v>42091</v>
      </c>
      <c r="C545" s="53">
        <v>2015</v>
      </c>
      <c r="D545" s="51" t="s">
        <v>998</v>
      </c>
      <c r="E545" s="51" t="s">
        <v>999</v>
      </c>
      <c r="F545" s="51" t="s">
        <v>214</v>
      </c>
      <c r="G545" s="51" t="s">
        <v>215</v>
      </c>
      <c r="H545" s="51" t="s">
        <v>265</v>
      </c>
      <c r="I545" s="51" t="s">
        <v>225</v>
      </c>
      <c r="J545" s="51" t="s">
        <v>250</v>
      </c>
      <c r="K545" s="51" t="s">
        <v>238</v>
      </c>
      <c r="L545" s="51" t="s">
        <v>220</v>
      </c>
      <c r="M545" s="51" t="s">
        <v>221</v>
      </c>
      <c r="N545" s="52">
        <v>42100</v>
      </c>
      <c r="O545" s="54">
        <v>59.972000000000008</v>
      </c>
      <c r="P545" s="54">
        <v>111.06700000000001</v>
      </c>
      <c r="Q545" s="55">
        <v>0.85198092443140117</v>
      </c>
      <c r="R545" s="55">
        <v>0.08</v>
      </c>
      <c r="S545" s="56">
        <f t="shared" si="8"/>
        <v>8.8853600000000004</v>
      </c>
      <c r="T545" s="57">
        <v>119.95236000000001</v>
      </c>
      <c r="U545" s="51">
        <v>15</v>
      </c>
      <c r="V545" s="58">
        <v>1799.2854000000002</v>
      </c>
      <c r="W545" s="55">
        <v>6.9999999999999993E-2</v>
      </c>
      <c r="X545" s="59">
        <v>125.949978</v>
      </c>
      <c r="Y545" s="54">
        <v>7.2299999999999995</v>
      </c>
      <c r="Z545" s="54">
        <v>1680.5654220000001</v>
      </c>
    </row>
    <row r="546" spans="1:26" x14ac:dyDescent="0.3">
      <c r="A546" s="51" t="s">
        <v>1530</v>
      </c>
      <c r="B546" s="52">
        <v>42096</v>
      </c>
      <c r="C546" s="53">
        <v>2015</v>
      </c>
      <c r="D546" s="51" t="s">
        <v>1531</v>
      </c>
      <c r="E546" s="51" t="s">
        <v>1532</v>
      </c>
      <c r="F546" s="51" t="s">
        <v>230</v>
      </c>
      <c r="G546" s="51" t="s">
        <v>230</v>
      </c>
      <c r="H546" s="51" t="s">
        <v>216</v>
      </c>
      <c r="I546" s="51" t="s">
        <v>270</v>
      </c>
      <c r="J546" s="51" t="s">
        <v>250</v>
      </c>
      <c r="K546" s="51" t="s">
        <v>238</v>
      </c>
      <c r="L546" s="51" t="s">
        <v>239</v>
      </c>
      <c r="M546" s="51" t="s">
        <v>240</v>
      </c>
      <c r="N546" s="52">
        <v>42104</v>
      </c>
      <c r="O546" s="54">
        <v>82.5</v>
      </c>
      <c r="P546" s="54">
        <v>133.06700000000001</v>
      </c>
      <c r="Q546" s="55">
        <v>0.61293333333333344</v>
      </c>
      <c r="R546" s="55">
        <v>0.08</v>
      </c>
      <c r="S546" s="56">
        <f t="shared" si="8"/>
        <v>10.64536</v>
      </c>
      <c r="T546" s="57">
        <v>143.71236000000002</v>
      </c>
      <c r="U546" s="51">
        <v>40</v>
      </c>
      <c r="V546" s="58">
        <v>5748.4944000000005</v>
      </c>
      <c r="W546" s="55">
        <v>9.9999999999999992E-2</v>
      </c>
      <c r="X546" s="59">
        <v>574.84943999999996</v>
      </c>
      <c r="Y546" s="54">
        <v>26.35</v>
      </c>
      <c r="Z546" s="54">
        <v>5199.9949600000009</v>
      </c>
    </row>
    <row r="547" spans="1:26" x14ac:dyDescent="0.3">
      <c r="A547" s="51" t="s">
        <v>1533</v>
      </c>
      <c r="B547" s="52">
        <v>42096</v>
      </c>
      <c r="C547" s="53">
        <v>2015</v>
      </c>
      <c r="D547" s="51" t="s">
        <v>975</v>
      </c>
      <c r="E547" s="51" t="s">
        <v>976</v>
      </c>
      <c r="F547" s="51" t="s">
        <v>214</v>
      </c>
      <c r="G547" s="51" t="s">
        <v>215</v>
      </c>
      <c r="H547" s="51" t="s">
        <v>265</v>
      </c>
      <c r="I547" s="51" t="s">
        <v>225</v>
      </c>
      <c r="J547" s="51" t="s">
        <v>218</v>
      </c>
      <c r="K547" s="51" t="s">
        <v>219</v>
      </c>
      <c r="L547" s="51" t="s">
        <v>226</v>
      </c>
      <c r="M547" s="51" t="s">
        <v>221</v>
      </c>
      <c r="N547" s="52">
        <v>42104</v>
      </c>
      <c r="O547" s="54">
        <v>2.8490000000000002</v>
      </c>
      <c r="P547" s="54">
        <v>4.3780000000000001</v>
      </c>
      <c r="Q547" s="55">
        <v>0.53667953667953661</v>
      </c>
      <c r="R547" s="55">
        <v>0.08</v>
      </c>
      <c r="S547" s="56">
        <f t="shared" si="8"/>
        <v>0.35024</v>
      </c>
      <c r="T547" s="57">
        <v>4.7282400000000004</v>
      </c>
      <c r="U547" s="51">
        <v>4</v>
      </c>
      <c r="V547" s="58">
        <v>18.912960000000002</v>
      </c>
      <c r="W547" s="55">
        <v>0.05</v>
      </c>
      <c r="X547" s="59">
        <v>0.94564800000000016</v>
      </c>
      <c r="Y547" s="54">
        <v>3.02</v>
      </c>
      <c r="Z547" s="54">
        <v>20.987312000000003</v>
      </c>
    </row>
    <row r="548" spans="1:26" x14ac:dyDescent="0.3">
      <c r="A548" s="51" t="s">
        <v>1534</v>
      </c>
      <c r="B548" s="52">
        <v>42100</v>
      </c>
      <c r="C548" s="53">
        <v>2015</v>
      </c>
      <c r="D548" s="51" t="s">
        <v>633</v>
      </c>
      <c r="E548" s="51" t="s">
        <v>634</v>
      </c>
      <c r="F548" s="51" t="s">
        <v>230</v>
      </c>
      <c r="G548" s="51" t="s">
        <v>230</v>
      </c>
      <c r="H548" s="51" t="s">
        <v>216</v>
      </c>
      <c r="I548" s="51" t="s">
        <v>249</v>
      </c>
      <c r="J548" s="51" t="s">
        <v>233</v>
      </c>
      <c r="K548" s="51" t="s">
        <v>219</v>
      </c>
      <c r="L548" s="51" t="s">
        <v>220</v>
      </c>
      <c r="M548" s="51" t="s">
        <v>221</v>
      </c>
      <c r="N548" s="52">
        <v>42108</v>
      </c>
      <c r="O548" s="54">
        <v>3.7070000000000003</v>
      </c>
      <c r="P548" s="54">
        <v>6.0830000000000011</v>
      </c>
      <c r="Q548" s="55">
        <v>0.64094955489614258</v>
      </c>
      <c r="R548" s="55">
        <v>0.08</v>
      </c>
      <c r="S548" s="56">
        <f t="shared" si="8"/>
        <v>0.48664000000000007</v>
      </c>
      <c r="T548" s="57">
        <v>6.5696400000000015</v>
      </c>
      <c r="U548" s="51">
        <v>11</v>
      </c>
      <c r="V548" s="58">
        <v>72.266040000000018</v>
      </c>
      <c r="W548" s="55">
        <v>9.9999999999999992E-2</v>
      </c>
      <c r="X548" s="59">
        <v>7.2266040000000009</v>
      </c>
      <c r="Y548" s="54">
        <v>7.03</v>
      </c>
      <c r="Z548" s="54">
        <v>72.069436000000024</v>
      </c>
    </row>
    <row r="549" spans="1:26" x14ac:dyDescent="0.3">
      <c r="A549" s="51" t="s">
        <v>1535</v>
      </c>
      <c r="B549" s="52">
        <v>42100</v>
      </c>
      <c r="C549" s="53">
        <v>2015</v>
      </c>
      <c r="D549" s="51" t="s">
        <v>1536</v>
      </c>
      <c r="E549" s="51" t="s">
        <v>1537</v>
      </c>
      <c r="F549" s="51" t="s">
        <v>230</v>
      </c>
      <c r="G549" s="51" t="s">
        <v>230</v>
      </c>
      <c r="H549" s="51" t="s">
        <v>265</v>
      </c>
      <c r="I549" s="51" t="s">
        <v>258</v>
      </c>
      <c r="J549" s="51" t="s">
        <v>266</v>
      </c>
      <c r="K549" s="51" t="s">
        <v>219</v>
      </c>
      <c r="L549" s="51" t="s">
        <v>226</v>
      </c>
      <c r="M549" s="51" t="s">
        <v>221</v>
      </c>
      <c r="N549" s="52">
        <v>42108</v>
      </c>
      <c r="O549" s="54">
        <v>3.8280000000000003</v>
      </c>
      <c r="P549" s="54">
        <v>5.9729999999999999</v>
      </c>
      <c r="Q549" s="55">
        <v>0.56034482758620674</v>
      </c>
      <c r="R549" s="55">
        <v>0.08</v>
      </c>
      <c r="S549" s="56">
        <f t="shared" si="8"/>
        <v>0.47783999999999999</v>
      </c>
      <c r="T549" s="57">
        <v>6.4508400000000004</v>
      </c>
      <c r="U549" s="51">
        <v>15</v>
      </c>
      <c r="V549" s="58">
        <v>96.762600000000006</v>
      </c>
      <c r="W549" s="55">
        <v>0.03</v>
      </c>
      <c r="X549" s="59">
        <v>2.9028780000000003</v>
      </c>
      <c r="Y549" s="54">
        <v>1</v>
      </c>
      <c r="Z549" s="54">
        <v>94.859722000000005</v>
      </c>
    </row>
    <row r="550" spans="1:26" x14ac:dyDescent="0.3">
      <c r="A550" s="51" t="s">
        <v>1538</v>
      </c>
      <c r="B550" s="52">
        <v>42102</v>
      </c>
      <c r="C550" s="53">
        <v>2015</v>
      </c>
      <c r="D550" s="51" t="s">
        <v>1539</v>
      </c>
      <c r="E550" s="51" t="s">
        <v>1540</v>
      </c>
      <c r="F550" s="51" t="s">
        <v>230</v>
      </c>
      <c r="G550" s="51" t="s">
        <v>230</v>
      </c>
      <c r="H550" s="51" t="s">
        <v>244</v>
      </c>
      <c r="I550" s="51" t="s">
        <v>331</v>
      </c>
      <c r="J550" s="51" t="s">
        <v>218</v>
      </c>
      <c r="K550" s="51" t="s">
        <v>219</v>
      </c>
      <c r="L550" s="51" t="s">
        <v>220</v>
      </c>
      <c r="M550" s="51" t="s">
        <v>221</v>
      </c>
      <c r="N550" s="52">
        <v>42112</v>
      </c>
      <c r="O550" s="54">
        <v>3.883</v>
      </c>
      <c r="P550" s="54">
        <v>9.4819999999999993</v>
      </c>
      <c r="Q550" s="55">
        <v>1.441926345609065</v>
      </c>
      <c r="R550" s="55">
        <v>0.08</v>
      </c>
      <c r="S550" s="56">
        <f t="shared" si="8"/>
        <v>0.75856000000000001</v>
      </c>
      <c r="T550" s="57">
        <v>10.24056</v>
      </c>
      <c r="U550" s="51">
        <v>52</v>
      </c>
      <c r="V550" s="58">
        <v>532.50912000000005</v>
      </c>
      <c r="W550" s="55">
        <v>0.08</v>
      </c>
      <c r="X550" s="59">
        <v>42.600729600000008</v>
      </c>
      <c r="Y550" s="54">
        <v>4.55</v>
      </c>
      <c r="Z550" s="54">
        <v>494.45839040000004</v>
      </c>
    </row>
    <row r="551" spans="1:26" x14ac:dyDescent="0.3">
      <c r="A551" s="51" t="s">
        <v>1541</v>
      </c>
      <c r="B551" s="52">
        <v>42102</v>
      </c>
      <c r="C551" s="53">
        <v>2015</v>
      </c>
      <c r="D551" s="51" t="s">
        <v>1450</v>
      </c>
      <c r="E551" s="51" t="s">
        <v>1451</v>
      </c>
      <c r="F551" s="51" t="s">
        <v>230</v>
      </c>
      <c r="G551" s="51" t="s">
        <v>230</v>
      </c>
      <c r="H551" s="51" t="s">
        <v>265</v>
      </c>
      <c r="I551" s="51" t="s">
        <v>312</v>
      </c>
      <c r="J551" s="51" t="s">
        <v>233</v>
      </c>
      <c r="K551" s="51" t="s">
        <v>238</v>
      </c>
      <c r="L551" s="51" t="s">
        <v>220</v>
      </c>
      <c r="M551" s="51" t="s">
        <v>221</v>
      </c>
      <c r="N551" s="52">
        <v>42111</v>
      </c>
      <c r="O551" s="54">
        <v>7.0289999999999999</v>
      </c>
      <c r="P551" s="54">
        <v>21.978000000000002</v>
      </c>
      <c r="Q551" s="55">
        <v>2.126760563380282</v>
      </c>
      <c r="R551" s="55">
        <v>0.08</v>
      </c>
      <c r="S551" s="56">
        <f t="shared" si="8"/>
        <v>1.7582400000000002</v>
      </c>
      <c r="T551" s="57">
        <v>23.736240000000002</v>
      </c>
      <c r="U551" s="51">
        <v>37</v>
      </c>
      <c r="V551" s="58">
        <v>878.24088000000006</v>
      </c>
      <c r="W551" s="55">
        <v>0.11</v>
      </c>
      <c r="X551" s="59">
        <v>96.606496800000002</v>
      </c>
      <c r="Y551" s="54">
        <v>4.05</v>
      </c>
      <c r="Z551" s="54">
        <v>785.68438319999996</v>
      </c>
    </row>
    <row r="552" spans="1:26" x14ac:dyDescent="0.3">
      <c r="A552" s="51" t="s">
        <v>1542</v>
      </c>
      <c r="B552" s="52">
        <v>42102</v>
      </c>
      <c r="C552" s="53">
        <v>2015</v>
      </c>
      <c r="D552" s="51" t="s">
        <v>1543</v>
      </c>
      <c r="E552" s="51" t="s">
        <v>1544</v>
      </c>
      <c r="F552" s="51" t="s">
        <v>230</v>
      </c>
      <c r="G552" s="51" t="s">
        <v>230</v>
      </c>
      <c r="H552" s="51" t="s">
        <v>231</v>
      </c>
      <c r="I552" s="51" t="s">
        <v>445</v>
      </c>
      <c r="J552" s="51" t="s">
        <v>233</v>
      </c>
      <c r="K552" s="51" t="s">
        <v>219</v>
      </c>
      <c r="L552" s="51" t="s">
        <v>226</v>
      </c>
      <c r="M552" s="51" t="s">
        <v>221</v>
      </c>
      <c r="N552" s="52">
        <v>42110</v>
      </c>
      <c r="O552" s="54">
        <v>1.6830000000000003</v>
      </c>
      <c r="P552" s="54">
        <v>3.0579999999999998</v>
      </c>
      <c r="Q552" s="55">
        <v>0.81699346405228723</v>
      </c>
      <c r="R552" s="55">
        <v>0.08</v>
      </c>
      <c r="S552" s="56">
        <f t="shared" si="8"/>
        <v>0.24464</v>
      </c>
      <c r="T552" s="57">
        <v>3.3026400000000002</v>
      </c>
      <c r="U552" s="51">
        <v>21</v>
      </c>
      <c r="V552" s="58">
        <v>69.355440000000002</v>
      </c>
      <c r="W552" s="55">
        <v>6.9999999999999993E-2</v>
      </c>
      <c r="X552" s="59">
        <v>4.8548807999999992</v>
      </c>
      <c r="Y552" s="54">
        <v>1.3900000000000001</v>
      </c>
      <c r="Z552" s="54">
        <v>65.890559199999998</v>
      </c>
    </row>
    <row r="553" spans="1:26" x14ac:dyDescent="0.3">
      <c r="A553" s="51" t="s">
        <v>1545</v>
      </c>
      <c r="B553" s="52">
        <v>42103</v>
      </c>
      <c r="C553" s="53">
        <v>2015</v>
      </c>
      <c r="D553" s="51" t="s">
        <v>428</v>
      </c>
      <c r="E553" s="51" t="s">
        <v>429</v>
      </c>
      <c r="F553" s="51" t="s">
        <v>230</v>
      </c>
      <c r="G553" s="51" t="s">
        <v>230</v>
      </c>
      <c r="H553" s="51" t="s">
        <v>265</v>
      </c>
      <c r="I553" s="51" t="s">
        <v>331</v>
      </c>
      <c r="J553" s="51" t="s">
        <v>250</v>
      </c>
      <c r="K553" s="51" t="s">
        <v>238</v>
      </c>
      <c r="L553" s="51" t="s">
        <v>220</v>
      </c>
      <c r="M553" s="51" t="s">
        <v>221</v>
      </c>
      <c r="N553" s="52">
        <v>42111</v>
      </c>
      <c r="O553" s="54">
        <v>11.077000000000002</v>
      </c>
      <c r="P553" s="54">
        <v>17.578000000000003</v>
      </c>
      <c r="Q553" s="55">
        <v>0.58689175769612711</v>
      </c>
      <c r="R553" s="55">
        <v>0.08</v>
      </c>
      <c r="S553" s="56">
        <f t="shared" si="8"/>
        <v>1.4062400000000002</v>
      </c>
      <c r="T553" s="57">
        <v>18.984240000000003</v>
      </c>
      <c r="U553" s="51">
        <v>42</v>
      </c>
      <c r="V553" s="58">
        <v>797.3380800000001</v>
      </c>
      <c r="W553" s="55">
        <v>0.02</v>
      </c>
      <c r="X553" s="59">
        <v>15.946761600000002</v>
      </c>
      <c r="Y553" s="54">
        <v>4.05</v>
      </c>
      <c r="Z553" s="54">
        <v>785.4413184</v>
      </c>
    </row>
    <row r="554" spans="1:26" x14ac:dyDescent="0.3">
      <c r="A554" s="51" t="s">
        <v>1546</v>
      </c>
      <c r="B554" s="52">
        <v>42105</v>
      </c>
      <c r="C554" s="53">
        <v>2015</v>
      </c>
      <c r="D554" s="51" t="s">
        <v>1547</v>
      </c>
      <c r="E554" s="51" t="s">
        <v>1548</v>
      </c>
      <c r="F554" s="51" t="s">
        <v>230</v>
      </c>
      <c r="G554" s="51" t="s">
        <v>230</v>
      </c>
      <c r="H554" s="51" t="s">
        <v>231</v>
      </c>
      <c r="I554" s="51" t="s">
        <v>281</v>
      </c>
      <c r="J554" s="51" t="s">
        <v>218</v>
      </c>
      <c r="K554" s="51" t="s">
        <v>219</v>
      </c>
      <c r="L554" s="51" t="s">
        <v>226</v>
      </c>
      <c r="M554" s="51" t="s">
        <v>221</v>
      </c>
      <c r="N554" s="52">
        <v>42113</v>
      </c>
      <c r="O554" s="54">
        <v>2.3760000000000003</v>
      </c>
      <c r="P554" s="54">
        <v>4.2350000000000003</v>
      </c>
      <c r="Q554" s="55">
        <v>0.78240740740740733</v>
      </c>
      <c r="R554" s="55">
        <v>0.08</v>
      </c>
      <c r="S554" s="56">
        <f t="shared" si="8"/>
        <v>0.33880000000000005</v>
      </c>
      <c r="T554" s="57">
        <v>4.5738000000000003</v>
      </c>
      <c r="U554" s="51">
        <v>44</v>
      </c>
      <c r="V554" s="58">
        <v>201.24720000000002</v>
      </c>
      <c r="W554" s="55">
        <v>0.02</v>
      </c>
      <c r="X554" s="59">
        <v>4.0249440000000005</v>
      </c>
      <c r="Y554" s="54">
        <v>0.75</v>
      </c>
      <c r="Z554" s="54">
        <v>197.97225600000002</v>
      </c>
    </row>
    <row r="555" spans="1:26" x14ac:dyDescent="0.3">
      <c r="A555" s="51" t="s">
        <v>1549</v>
      </c>
      <c r="B555" s="52">
        <v>42110</v>
      </c>
      <c r="C555" s="53">
        <v>2015</v>
      </c>
      <c r="D555" s="51" t="s">
        <v>1153</v>
      </c>
      <c r="E555" s="51" t="s">
        <v>1154</v>
      </c>
      <c r="F555" s="51" t="s">
        <v>214</v>
      </c>
      <c r="G555" s="51" t="s">
        <v>215</v>
      </c>
      <c r="H555" s="51" t="s">
        <v>231</v>
      </c>
      <c r="I555" s="51" t="s">
        <v>217</v>
      </c>
      <c r="J555" s="51" t="s">
        <v>250</v>
      </c>
      <c r="K555" s="51" t="s">
        <v>219</v>
      </c>
      <c r="L555" s="51" t="s">
        <v>220</v>
      </c>
      <c r="M555" s="51" t="s">
        <v>221</v>
      </c>
      <c r="N555" s="52">
        <v>42118</v>
      </c>
      <c r="O555" s="54">
        <v>3.7070000000000003</v>
      </c>
      <c r="P555" s="54">
        <v>6.0830000000000011</v>
      </c>
      <c r="Q555" s="55">
        <v>0.64094955489614258</v>
      </c>
      <c r="R555" s="55">
        <v>0.08</v>
      </c>
      <c r="S555" s="56">
        <f t="shared" si="8"/>
        <v>0.48664000000000007</v>
      </c>
      <c r="T555" s="57">
        <v>6.5696400000000015</v>
      </c>
      <c r="U555" s="51">
        <v>32</v>
      </c>
      <c r="V555" s="58">
        <v>210.22848000000005</v>
      </c>
      <c r="W555" s="55">
        <v>0.02</v>
      </c>
      <c r="X555" s="59">
        <v>4.204569600000001</v>
      </c>
      <c r="Y555" s="54">
        <v>7.03</v>
      </c>
      <c r="Z555" s="54">
        <v>213.05391040000003</v>
      </c>
    </row>
    <row r="556" spans="1:26" x14ac:dyDescent="0.3">
      <c r="A556" s="51" t="s">
        <v>1550</v>
      </c>
      <c r="B556" s="52">
        <v>42110</v>
      </c>
      <c r="C556" s="53">
        <v>2015</v>
      </c>
      <c r="D556" s="51" t="s">
        <v>1065</v>
      </c>
      <c r="E556" s="51" t="s">
        <v>1066</v>
      </c>
      <c r="F556" s="51" t="s">
        <v>214</v>
      </c>
      <c r="G556" s="51" t="s">
        <v>215</v>
      </c>
      <c r="H556" s="51" t="s">
        <v>231</v>
      </c>
      <c r="I556" s="51" t="s">
        <v>225</v>
      </c>
      <c r="J556" s="51" t="s">
        <v>250</v>
      </c>
      <c r="K556" s="51" t="s">
        <v>219</v>
      </c>
      <c r="L556" s="51" t="s">
        <v>220</v>
      </c>
      <c r="M556" s="51" t="s">
        <v>221</v>
      </c>
      <c r="N556" s="52">
        <v>42118</v>
      </c>
      <c r="O556" s="54">
        <v>3.7070000000000003</v>
      </c>
      <c r="P556" s="54">
        <v>6.0830000000000011</v>
      </c>
      <c r="Q556" s="55">
        <v>0.64094955489614258</v>
      </c>
      <c r="R556" s="55">
        <v>0.08</v>
      </c>
      <c r="S556" s="56">
        <f t="shared" si="8"/>
        <v>0.48664000000000007</v>
      </c>
      <c r="T556" s="57">
        <v>6.5696400000000015</v>
      </c>
      <c r="U556" s="51">
        <v>29</v>
      </c>
      <c r="V556" s="58">
        <v>190.51956000000004</v>
      </c>
      <c r="W556" s="55">
        <v>0.05</v>
      </c>
      <c r="X556" s="59">
        <v>9.5259780000000021</v>
      </c>
      <c r="Y556" s="54">
        <v>7.03</v>
      </c>
      <c r="Z556" s="54">
        <v>188.02358200000003</v>
      </c>
    </row>
    <row r="557" spans="1:26" x14ac:dyDescent="0.3">
      <c r="A557" s="51" t="s">
        <v>1551</v>
      </c>
      <c r="B557" s="52">
        <v>42110</v>
      </c>
      <c r="C557" s="53">
        <v>2015</v>
      </c>
      <c r="D557" s="51" t="s">
        <v>1552</v>
      </c>
      <c r="E557" s="51" t="s">
        <v>1553</v>
      </c>
      <c r="F557" s="51" t="s">
        <v>230</v>
      </c>
      <c r="G557" s="51" t="s">
        <v>230</v>
      </c>
      <c r="H557" s="51" t="s">
        <v>265</v>
      </c>
      <c r="I557" s="51" t="s">
        <v>445</v>
      </c>
      <c r="J557" s="51" t="s">
        <v>250</v>
      </c>
      <c r="K557" s="51" t="s">
        <v>219</v>
      </c>
      <c r="L557" s="51" t="s">
        <v>220</v>
      </c>
      <c r="M557" s="51" t="s">
        <v>221</v>
      </c>
      <c r="N557" s="52">
        <v>42117</v>
      </c>
      <c r="O557" s="54">
        <v>3.8500000000000005</v>
      </c>
      <c r="P557" s="54">
        <v>6.3140000000000009</v>
      </c>
      <c r="Q557" s="55">
        <v>0.64</v>
      </c>
      <c r="R557" s="55">
        <v>0.08</v>
      </c>
      <c r="S557" s="56">
        <f t="shared" si="8"/>
        <v>0.50512000000000012</v>
      </c>
      <c r="T557" s="57">
        <v>6.8191200000000016</v>
      </c>
      <c r="U557" s="51">
        <v>25</v>
      </c>
      <c r="V557" s="58">
        <v>170.47800000000004</v>
      </c>
      <c r="W557" s="55">
        <v>6.9999999999999993E-2</v>
      </c>
      <c r="X557" s="59">
        <v>11.933460000000002</v>
      </c>
      <c r="Y557" s="54">
        <v>5.0599999999999996</v>
      </c>
      <c r="Z557" s="54">
        <v>163.60454000000004</v>
      </c>
    </row>
    <row r="558" spans="1:26" x14ac:dyDescent="0.3">
      <c r="A558" s="51" t="s">
        <v>1554</v>
      </c>
      <c r="B558" s="52">
        <v>42111</v>
      </c>
      <c r="C558" s="53">
        <v>2015</v>
      </c>
      <c r="D558" s="51" t="s">
        <v>303</v>
      </c>
      <c r="E558" s="51" t="s">
        <v>304</v>
      </c>
      <c r="F558" s="51" t="s">
        <v>230</v>
      </c>
      <c r="G558" s="51" t="s">
        <v>230</v>
      </c>
      <c r="H558" s="51" t="s">
        <v>231</v>
      </c>
      <c r="I558" s="51" t="s">
        <v>274</v>
      </c>
      <c r="J558" s="51" t="s">
        <v>266</v>
      </c>
      <c r="K558" s="51" t="s">
        <v>238</v>
      </c>
      <c r="L558" s="51" t="s">
        <v>220</v>
      </c>
      <c r="M558" s="51" t="s">
        <v>234</v>
      </c>
      <c r="N558" s="52">
        <v>42118</v>
      </c>
      <c r="O558" s="54">
        <v>7.0289999999999999</v>
      </c>
      <c r="P558" s="54">
        <v>21.978000000000002</v>
      </c>
      <c r="Q558" s="55">
        <v>2.126760563380282</v>
      </c>
      <c r="R558" s="55">
        <v>0.08</v>
      </c>
      <c r="S558" s="56">
        <f t="shared" si="8"/>
        <v>1.7582400000000002</v>
      </c>
      <c r="T558" s="57">
        <v>23.736240000000002</v>
      </c>
      <c r="U558" s="51">
        <v>8</v>
      </c>
      <c r="V558" s="58">
        <v>189.88992000000002</v>
      </c>
      <c r="W558" s="55">
        <v>0.09</v>
      </c>
      <c r="X558" s="59">
        <v>17.090092800000001</v>
      </c>
      <c r="Y558" s="54">
        <v>4.05</v>
      </c>
      <c r="Z558" s="54">
        <v>176.84982720000002</v>
      </c>
    </row>
    <row r="559" spans="1:26" x14ac:dyDescent="0.3">
      <c r="A559" s="51" t="s">
        <v>1555</v>
      </c>
      <c r="B559" s="52">
        <v>42112</v>
      </c>
      <c r="C559" s="53">
        <v>2015</v>
      </c>
      <c r="D559" s="51" t="s">
        <v>1556</v>
      </c>
      <c r="E559" s="51" t="s">
        <v>1557</v>
      </c>
      <c r="F559" s="51" t="s">
        <v>230</v>
      </c>
      <c r="G559" s="51" t="s">
        <v>230</v>
      </c>
      <c r="H559" s="51" t="s">
        <v>231</v>
      </c>
      <c r="I559" s="51" t="s">
        <v>331</v>
      </c>
      <c r="J559" s="51" t="s">
        <v>218</v>
      </c>
      <c r="K559" s="51" t="s">
        <v>219</v>
      </c>
      <c r="L559" s="51" t="s">
        <v>226</v>
      </c>
      <c r="M559" s="51" t="s">
        <v>234</v>
      </c>
      <c r="N559" s="52">
        <v>42121</v>
      </c>
      <c r="O559" s="54">
        <v>3.278</v>
      </c>
      <c r="P559" s="54">
        <v>6.4240000000000004</v>
      </c>
      <c r="Q559" s="55">
        <v>0.95973154362416113</v>
      </c>
      <c r="R559" s="55">
        <v>0.08</v>
      </c>
      <c r="S559" s="56">
        <f t="shared" si="8"/>
        <v>0.51392000000000004</v>
      </c>
      <c r="T559" s="57">
        <v>6.937920000000001</v>
      </c>
      <c r="U559" s="51">
        <v>14</v>
      </c>
      <c r="V559" s="58">
        <v>97.130880000000019</v>
      </c>
      <c r="W559" s="55">
        <v>0.03</v>
      </c>
      <c r="X559" s="59">
        <v>2.9139264000000002</v>
      </c>
      <c r="Y559" s="54">
        <v>0.88</v>
      </c>
      <c r="Z559" s="54">
        <v>95.09695360000002</v>
      </c>
    </row>
    <row r="560" spans="1:26" x14ac:dyDescent="0.3">
      <c r="A560" s="51" t="s">
        <v>1558</v>
      </c>
      <c r="B560" s="52">
        <v>42115</v>
      </c>
      <c r="C560" s="53">
        <v>2015</v>
      </c>
      <c r="D560" s="51" t="s">
        <v>450</v>
      </c>
      <c r="E560" s="51" t="s">
        <v>451</v>
      </c>
      <c r="F560" s="51" t="s">
        <v>230</v>
      </c>
      <c r="G560" s="51" t="s">
        <v>230</v>
      </c>
      <c r="H560" s="51" t="s">
        <v>265</v>
      </c>
      <c r="I560" s="51" t="s">
        <v>281</v>
      </c>
      <c r="J560" s="51" t="s">
        <v>218</v>
      </c>
      <c r="K560" s="51" t="s">
        <v>238</v>
      </c>
      <c r="L560" s="51" t="s">
        <v>588</v>
      </c>
      <c r="M560" s="51" t="s">
        <v>221</v>
      </c>
      <c r="N560" s="52">
        <v>42122</v>
      </c>
      <c r="O560" s="54">
        <v>415.78900000000004</v>
      </c>
      <c r="P560" s="54">
        <v>659.98900000000003</v>
      </c>
      <c r="Q560" s="55">
        <v>0.58731712479166109</v>
      </c>
      <c r="R560" s="55">
        <v>0.08</v>
      </c>
      <c r="S560" s="56">
        <f t="shared" si="8"/>
        <v>52.799120000000002</v>
      </c>
      <c r="T560" s="57">
        <v>712.78812000000005</v>
      </c>
      <c r="U560" s="51">
        <v>52</v>
      </c>
      <c r="V560" s="58">
        <v>37064.982240000005</v>
      </c>
      <c r="W560" s="55">
        <v>9.9999999999999992E-2</v>
      </c>
      <c r="X560" s="59">
        <v>3706.4982240000004</v>
      </c>
      <c r="Y560" s="54">
        <v>24.54</v>
      </c>
      <c r="Z560" s="54">
        <v>33383.024016000003</v>
      </c>
    </row>
    <row r="561" spans="1:26" x14ac:dyDescent="0.3">
      <c r="A561" s="51" t="s">
        <v>1559</v>
      </c>
      <c r="B561" s="52">
        <v>42116</v>
      </c>
      <c r="C561" s="53">
        <v>2015</v>
      </c>
      <c r="D561" s="51" t="s">
        <v>368</v>
      </c>
      <c r="E561" s="51" t="s">
        <v>369</v>
      </c>
      <c r="F561" s="51" t="s">
        <v>230</v>
      </c>
      <c r="G561" s="51" t="s">
        <v>230</v>
      </c>
      <c r="H561" s="51" t="s">
        <v>231</v>
      </c>
      <c r="I561" s="51" t="s">
        <v>274</v>
      </c>
      <c r="J561" s="51" t="s">
        <v>254</v>
      </c>
      <c r="K561" s="51" t="s">
        <v>219</v>
      </c>
      <c r="L561" s="51" t="s">
        <v>226</v>
      </c>
      <c r="M561" s="51" t="s">
        <v>221</v>
      </c>
      <c r="N561" s="52">
        <v>42123</v>
      </c>
      <c r="O561" s="54">
        <v>1.9360000000000002</v>
      </c>
      <c r="P561" s="54">
        <v>3.718</v>
      </c>
      <c r="Q561" s="55">
        <v>0.9204545454545453</v>
      </c>
      <c r="R561" s="55">
        <v>0.08</v>
      </c>
      <c r="S561" s="56">
        <f t="shared" si="8"/>
        <v>0.29743999999999998</v>
      </c>
      <c r="T561" s="57">
        <v>4.0154399999999999</v>
      </c>
      <c r="U561" s="51">
        <v>33</v>
      </c>
      <c r="V561" s="58">
        <v>132.50952000000001</v>
      </c>
      <c r="W561" s="55">
        <v>0.05</v>
      </c>
      <c r="X561" s="59">
        <v>6.6254760000000008</v>
      </c>
      <c r="Y561" s="54">
        <v>0.9</v>
      </c>
      <c r="Z561" s="54">
        <v>126.78404400000001</v>
      </c>
    </row>
    <row r="562" spans="1:26" x14ac:dyDescent="0.3">
      <c r="A562" s="51" t="s">
        <v>1560</v>
      </c>
      <c r="B562" s="52">
        <v>42117</v>
      </c>
      <c r="C562" s="53">
        <v>2015</v>
      </c>
      <c r="D562" s="51" t="s">
        <v>1561</v>
      </c>
      <c r="E562" s="51" t="s">
        <v>1562</v>
      </c>
      <c r="F562" s="51" t="s">
        <v>214</v>
      </c>
      <c r="G562" s="51" t="s">
        <v>215</v>
      </c>
      <c r="H562" s="51" t="s">
        <v>265</v>
      </c>
      <c r="I562" s="51" t="s">
        <v>225</v>
      </c>
      <c r="J562" s="51" t="s">
        <v>233</v>
      </c>
      <c r="K562" s="51" t="s">
        <v>219</v>
      </c>
      <c r="L562" s="51" t="s">
        <v>226</v>
      </c>
      <c r="M562" s="51" t="s">
        <v>221</v>
      </c>
      <c r="N562" s="52">
        <v>42125</v>
      </c>
      <c r="O562" s="54">
        <v>0.26400000000000001</v>
      </c>
      <c r="P562" s="54">
        <v>1.3860000000000001</v>
      </c>
      <c r="Q562" s="55">
        <v>4.25</v>
      </c>
      <c r="R562" s="55">
        <v>0.08</v>
      </c>
      <c r="S562" s="56">
        <f t="shared" si="8"/>
        <v>0.11088000000000001</v>
      </c>
      <c r="T562" s="57">
        <v>1.4968800000000002</v>
      </c>
      <c r="U562" s="51">
        <v>37</v>
      </c>
      <c r="V562" s="58">
        <v>55.384560000000008</v>
      </c>
      <c r="W562" s="55">
        <v>0.11</v>
      </c>
      <c r="X562" s="59">
        <v>6.0923016000000008</v>
      </c>
      <c r="Y562" s="54">
        <v>0.75</v>
      </c>
      <c r="Z562" s="54">
        <v>50.042258400000009</v>
      </c>
    </row>
    <row r="563" spans="1:26" x14ac:dyDescent="0.3">
      <c r="A563" s="51" t="s">
        <v>1563</v>
      </c>
      <c r="B563" s="52">
        <v>42117</v>
      </c>
      <c r="C563" s="53">
        <v>2015</v>
      </c>
      <c r="D563" s="51" t="s">
        <v>1561</v>
      </c>
      <c r="E563" s="51" t="s">
        <v>1562</v>
      </c>
      <c r="F563" s="51" t="s">
        <v>214</v>
      </c>
      <c r="G563" s="51" t="s">
        <v>215</v>
      </c>
      <c r="H563" s="51" t="s">
        <v>265</v>
      </c>
      <c r="I563" s="51" t="s">
        <v>225</v>
      </c>
      <c r="J563" s="51" t="s">
        <v>233</v>
      </c>
      <c r="K563" s="51" t="s">
        <v>219</v>
      </c>
      <c r="L563" s="51" t="s">
        <v>226</v>
      </c>
      <c r="M563" s="51" t="s">
        <v>221</v>
      </c>
      <c r="N563" s="52">
        <v>42126</v>
      </c>
      <c r="O563" s="54">
        <v>2.6290000000000004</v>
      </c>
      <c r="P563" s="54">
        <v>4.6859999999999999</v>
      </c>
      <c r="Q563" s="55">
        <v>0.78242677824267748</v>
      </c>
      <c r="R563" s="55">
        <v>0.08</v>
      </c>
      <c r="S563" s="56">
        <f t="shared" si="8"/>
        <v>0.37487999999999999</v>
      </c>
      <c r="T563" s="57">
        <v>5.06088</v>
      </c>
      <c r="U563" s="51">
        <v>10</v>
      </c>
      <c r="V563" s="58">
        <v>50.608800000000002</v>
      </c>
      <c r="W563" s="55">
        <v>0.11</v>
      </c>
      <c r="X563" s="59">
        <v>5.5669680000000001</v>
      </c>
      <c r="Y563" s="54">
        <v>1.25</v>
      </c>
      <c r="Z563" s="54">
        <v>46.291831999999999</v>
      </c>
    </row>
    <row r="564" spans="1:26" x14ac:dyDescent="0.3">
      <c r="A564" s="51" t="s">
        <v>1564</v>
      </c>
      <c r="B564" s="52">
        <v>42117</v>
      </c>
      <c r="C564" s="53">
        <v>2015</v>
      </c>
      <c r="D564" s="51" t="s">
        <v>1565</v>
      </c>
      <c r="E564" s="51" t="s">
        <v>1170</v>
      </c>
      <c r="F564" s="51" t="s">
        <v>214</v>
      </c>
      <c r="G564" s="51" t="s">
        <v>215</v>
      </c>
      <c r="H564" s="51" t="s">
        <v>265</v>
      </c>
      <c r="I564" s="51" t="s">
        <v>225</v>
      </c>
      <c r="J564" s="51" t="s">
        <v>233</v>
      </c>
      <c r="K564" s="51" t="s">
        <v>238</v>
      </c>
      <c r="L564" s="51" t="s">
        <v>588</v>
      </c>
      <c r="M564" s="51" t="s">
        <v>221</v>
      </c>
      <c r="N564" s="52">
        <v>42126</v>
      </c>
      <c r="O564" s="54">
        <v>237.60000000000002</v>
      </c>
      <c r="P564" s="54">
        <v>494.98900000000003</v>
      </c>
      <c r="Q564" s="55">
        <v>1.0832870370370369</v>
      </c>
      <c r="R564" s="55">
        <v>0.08</v>
      </c>
      <c r="S564" s="56">
        <f t="shared" si="8"/>
        <v>39.599120000000006</v>
      </c>
      <c r="T564" s="57">
        <v>534.58812000000012</v>
      </c>
      <c r="U564" s="51">
        <v>4</v>
      </c>
      <c r="V564" s="58">
        <v>2138.3524800000005</v>
      </c>
      <c r="W564" s="55">
        <v>0.09</v>
      </c>
      <c r="X564" s="59">
        <v>192.45172320000003</v>
      </c>
      <c r="Y564" s="54">
        <v>24.54</v>
      </c>
      <c r="Z564" s="54">
        <v>1970.4407568000004</v>
      </c>
    </row>
    <row r="565" spans="1:26" x14ac:dyDescent="0.3">
      <c r="A565" s="51" t="s">
        <v>1566</v>
      </c>
      <c r="B565" s="52">
        <v>42118</v>
      </c>
      <c r="C565" s="53">
        <v>2015</v>
      </c>
      <c r="D565" s="51" t="s">
        <v>1567</v>
      </c>
      <c r="E565" s="51" t="s">
        <v>1176</v>
      </c>
      <c r="F565" s="51" t="s">
        <v>214</v>
      </c>
      <c r="G565" s="51" t="s">
        <v>215</v>
      </c>
      <c r="H565" s="51" t="s">
        <v>216</v>
      </c>
      <c r="I565" s="51" t="s">
        <v>217</v>
      </c>
      <c r="J565" s="51" t="s">
        <v>233</v>
      </c>
      <c r="K565" s="51" t="s">
        <v>219</v>
      </c>
      <c r="L565" s="51" t="s">
        <v>220</v>
      </c>
      <c r="M565" s="51" t="s">
        <v>221</v>
      </c>
      <c r="N565" s="52">
        <v>42127</v>
      </c>
      <c r="O565" s="54">
        <v>15.268000000000002</v>
      </c>
      <c r="P565" s="54">
        <v>24.618000000000002</v>
      </c>
      <c r="Q565" s="55">
        <v>0.61239193083573473</v>
      </c>
      <c r="R565" s="55">
        <v>0.08</v>
      </c>
      <c r="S565" s="56">
        <f t="shared" si="8"/>
        <v>1.9694400000000003</v>
      </c>
      <c r="T565" s="57">
        <v>26.587440000000004</v>
      </c>
      <c r="U565" s="51">
        <v>8</v>
      </c>
      <c r="V565" s="58">
        <v>212.69952000000004</v>
      </c>
      <c r="W565" s="55">
        <v>0.01</v>
      </c>
      <c r="X565" s="59">
        <v>2.1269952000000005</v>
      </c>
      <c r="Y565" s="54">
        <v>15.15</v>
      </c>
      <c r="Z565" s="54">
        <v>225.72252480000003</v>
      </c>
    </row>
    <row r="566" spans="1:26" x14ac:dyDescent="0.3">
      <c r="A566" s="51" t="s">
        <v>1568</v>
      </c>
      <c r="B566" s="52">
        <v>42120</v>
      </c>
      <c r="C566" s="53">
        <v>2015</v>
      </c>
      <c r="D566" s="51" t="s">
        <v>1569</v>
      </c>
      <c r="E566" s="51" t="s">
        <v>1189</v>
      </c>
      <c r="F566" s="51" t="s">
        <v>214</v>
      </c>
      <c r="G566" s="51" t="s">
        <v>215</v>
      </c>
      <c r="H566" s="51" t="s">
        <v>216</v>
      </c>
      <c r="I566" s="51" t="s">
        <v>225</v>
      </c>
      <c r="J566" s="51" t="s">
        <v>254</v>
      </c>
      <c r="K566" s="51" t="s">
        <v>219</v>
      </c>
      <c r="L566" s="51" t="s">
        <v>220</v>
      </c>
      <c r="M566" s="51" t="s">
        <v>234</v>
      </c>
      <c r="N566" s="52">
        <v>42129</v>
      </c>
      <c r="O566" s="54">
        <v>4.0150000000000006</v>
      </c>
      <c r="P566" s="54">
        <v>6.5780000000000012</v>
      </c>
      <c r="Q566" s="55">
        <v>0.63835616438356169</v>
      </c>
      <c r="R566" s="55">
        <v>0.08</v>
      </c>
      <c r="S566" s="56">
        <f t="shared" si="8"/>
        <v>0.52624000000000015</v>
      </c>
      <c r="T566" s="57">
        <v>7.1042400000000017</v>
      </c>
      <c r="U566" s="51">
        <v>52</v>
      </c>
      <c r="V566" s="58">
        <v>369.42048000000011</v>
      </c>
      <c r="W566" s="55">
        <v>9.9999999999999992E-2</v>
      </c>
      <c r="X566" s="59">
        <v>36.942048000000007</v>
      </c>
      <c r="Y566" s="54">
        <v>1.54</v>
      </c>
      <c r="Z566" s="54">
        <v>334.01843200000013</v>
      </c>
    </row>
    <row r="567" spans="1:26" x14ac:dyDescent="0.3">
      <c r="A567" s="51" t="s">
        <v>1570</v>
      </c>
      <c r="B567" s="52">
        <v>42120</v>
      </c>
      <c r="C567" s="53">
        <v>2015</v>
      </c>
      <c r="D567" s="51" t="s">
        <v>1571</v>
      </c>
      <c r="E567" s="51" t="s">
        <v>1192</v>
      </c>
      <c r="F567" s="51" t="s">
        <v>214</v>
      </c>
      <c r="G567" s="51" t="s">
        <v>215</v>
      </c>
      <c r="H567" s="51" t="s">
        <v>231</v>
      </c>
      <c r="I567" s="51" t="s">
        <v>225</v>
      </c>
      <c r="J567" s="51" t="s">
        <v>266</v>
      </c>
      <c r="K567" s="51" t="s">
        <v>238</v>
      </c>
      <c r="L567" s="51" t="s">
        <v>239</v>
      </c>
      <c r="M567" s="51" t="s">
        <v>240</v>
      </c>
      <c r="N567" s="52">
        <v>42130</v>
      </c>
      <c r="O567" s="54">
        <v>347.17100000000005</v>
      </c>
      <c r="P567" s="54">
        <v>551.06700000000012</v>
      </c>
      <c r="Q567" s="55">
        <v>0.58730711954627557</v>
      </c>
      <c r="R567" s="55">
        <v>0.08</v>
      </c>
      <c r="S567" s="56">
        <f t="shared" si="8"/>
        <v>44.085360000000009</v>
      </c>
      <c r="T567" s="57">
        <v>595.15236000000016</v>
      </c>
      <c r="U567" s="51">
        <v>46</v>
      </c>
      <c r="V567" s="58">
        <v>27377.008560000006</v>
      </c>
      <c r="W567" s="55">
        <v>9.9999999999999992E-2</v>
      </c>
      <c r="X567" s="59">
        <v>2737.7008560000004</v>
      </c>
      <c r="Y567" s="54">
        <v>69.349999999999994</v>
      </c>
      <c r="Z567" s="54">
        <v>24708.657704000005</v>
      </c>
    </row>
    <row r="568" spans="1:26" x14ac:dyDescent="0.3">
      <c r="A568" s="51" t="s">
        <v>1572</v>
      </c>
      <c r="B568" s="52">
        <v>42121</v>
      </c>
      <c r="C568" s="53">
        <v>2015</v>
      </c>
      <c r="D568" s="51" t="s">
        <v>1573</v>
      </c>
      <c r="E568" s="51" t="s">
        <v>1574</v>
      </c>
      <c r="F568" s="51" t="s">
        <v>230</v>
      </c>
      <c r="G568" s="51" t="s">
        <v>230</v>
      </c>
      <c r="H568" s="51" t="s">
        <v>231</v>
      </c>
      <c r="I568" s="51" t="s">
        <v>274</v>
      </c>
      <c r="J568" s="51" t="s">
        <v>254</v>
      </c>
      <c r="K568" s="51" t="s">
        <v>219</v>
      </c>
      <c r="L568" s="51" t="s">
        <v>220</v>
      </c>
      <c r="M568" s="51" t="s">
        <v>221</v>
      </c>
      <c r="N568" s="52">
        <v>42133</v>
      </c>
      <c r="O568" s="54">
        <v>2.0240000000000005</v>
      </c>
      <c r="P568" s="54">
        <v>3.1680000000000001</v>
      </c>
      <c r="Q568" s="55">
        <v>0.56521739130434756</v>
      </c>
      <c r="R568" s="55">
        <v>0.08</v>
      </c>
      <c r="S568" s="56">
        <f t="shared" si="8"/>
        <v>0.25344</v>
      </c>
      <c r="T568" s="57">
        <v>3.4214400000000005</v>
      </c>
      <c r="U568" s="51">
        <v>31</v>
      </c>
      <c r="V568" s="58">
        <v>106.06464000000001</v>
      </c>
      <c r="W568" s="55">
        <v>0.04</v>
      </c>
      <c r="X568" s="59">
        <v>4.2425856000000008</v>
      </c>
      <c r="Y568" s="54">
        <v>1.04</v>
      </c>
      <c r="Z568" s="54">
        <v>102.86205440000002</v>
      </c>
    </row>
    <row r="569" spans="1:26" x14ac:dyDescent="0.3">
      <c r="A569" s="51" t="s">
        <v>1575</v>
      </c>
      <c r="B569" s="52">
        <v>42122</v>
      </c>
      <c r="C569" s="53">
        <v>2015</v>
      </c>
      <c r="D569" s="51" t="s">
        <v>533</v>
      </c>
      <c r="E569" s="51" t="s">
        <v>534</v>
      </c>
      <c r="F569" s="51" t="s">
        <v>214</v>
      </c>
      <c r="G569" s="51" t="s">
        <v>215</v>
      </c>
      <c r="H569" s="51" t="s">
        <v>244</v>
      </c>
      <c r="I569" s="51" t="s">
        <v>217</v>
      </c>
      <c r="J569" s="51" t="s">
        <v>218</v>
      </c>
      <c r="K569" s="51" t="s">
        <v>219</v>
      </c>
      <c r="L569" s="51" t="s">
        <v>220</v>
      </c>
      <c r="M569" s="51" t="s">
        <v>221</v>
      </c>
      <c r="N569" s="52">
        <v>42131</v>
      </c>
      <c r="O569" s="54">
        <v>2.4859999999999998</v>
      </c>
      <c r="P569" s="54">
        <v>3.9380000000000006</v>
      </c>
      <c r="Q569" s="55">
        <v>0.58407079646017734</v>
      </c>
      <c r="R569" s="55">
        <v>0.08</v>
      </c>
      <c r="S569" s="56">
        <f t="shared" si="8"/>
        <v>0.31504000000000004</v>
      </c>
      <c r="T569" s="57">
        <v>4.2530400000000013</v>
      </c>
      <c r="U569" s="51">
        <v>9</v>
      </c>
      <c r="V569" s="58">
        <v>38.277360000000009</v>
      </c>
      <c r="W569" s="55">
        <v>9.9999999999999992E-2</v>
      </c>
      <c r="X569" s="59">
        <v>3.8277360000000007</v>
      </c>
      <c r="Y569" s="54">
        <v>5.52</v>
      </c>
      <c r="Z569" s="54">
        <v>39.96962400000001</v>
      </c>
    </row>
    <row r="570" spans="1:26" x14ac:dyDescent="0.3">
      <c r="A570" s="51" t="s">
        <v>1576</v>
      </c>
      <c r="B570" s="52">
        <v>42123</v>
      </c>
      <c r="C570" s="53">
        <v>2015</v>
      </c>
      <c r="D570" s="51" t="s">
        <v>938</v>
      </c>
      <c r="E570" s="51" t="s">
        <v>939</v>
      </c>
      <c r="F570" s="51" t="s">
        <v>230</v>
      </c>
      <c r="G570" s="51" t="s">
        <v>230</v>
      </c>
      <c r="H570" s="51" t="s">
        <v>265</v>
      </c>
      <c r="I570" s="51" t="s">
        <v>270</v>
      </c>
      <c r="J570" s="51" t="s">
        <v>266</v>
      </c>
      <c r="K570" s="51" t="s">
        <v>219</v>
      </c>
      <c r="L570" s="51" t="s">
        <v>220</v>
      </c>
      <c r="M570" s="51" t="s">
        <v>221</v>
      </c>
      <c r="N570" s="52">
        <v>42131</v>
      </c>
      <c r="O570" s="54">
        <v>4.4330000000000007</v>
      </c>
      <c r="P570" s="54">
        <v>10.318000000000001</v>
      </c>
      <c r="Q570" s="55">
        <v>1.3275434243176178</v>
      </c>
      <c r="R570" s="55">
        <v>0.08</v>
      </c>
      <c r="S570" s="56">
        <f t="shared" si="8"/>
        <v>0.82544000000000017</v>
      </c>
      <c r="T570" s="57">
        <v>11.143440000000002</v>
      </c>
      <c r="U570" s="51">
        <v>33</v>
      </c>
      <c r="V570" s="58">
        <v>367.73352000000006</v>
      </c>
      <c r="W570" s="55">
        <v>0.09</v>
      </c>
      <c r="X570" s="59">
        <v>33.096016800000001</v>
      </c>
      <c r="Y570" s="54">
        <v>7.33</v>
      </c>
      <c r="Z570" s="54">
        <v>341.96750320000007</v>
      </c>
    </row>
    <row r="571" spans="1:26" x14ac:dyDescent="0.3">
      <c r="A571" s="51" t="s">
        <v>1577</v>
      </c>
      <c r="B571" s="52">
        <v>42124</v>
      </c>
      <c r="C571" s="53">
        <v>2015</v>
      </c>
      <c r="D571" s="51" t="s">
        <v>1578</v>
      </c>
      <c r="E571" s="51" t="s">
        <v>1579</v>
      </c>
      <c r="F571" s="51" t="s">
        <v>230</v>
      </c>
      <c r="G571" s="51" t="s">
        <v>230</v>
      </c>
      <c r="H571" s="51" t="s">
        <v>216</v>
      </c>
      <c r="I571" s="51" t="s">
        <v>342</v>
      </c>
      <c r="J571" s="51" t="s">
        <v>233</v>
      </c>
      <c r="K571" s="51" t="s">
        <v>219</v>
      </c>
      <c r="L571" s="51" t="s">
        <v>292</v>
      </c>
      <c r="M571" s="51" t="s">
        <v>221</v>
      </c>
      <c r="N571" s="52">
        <v>42132</v>
      </c>
      <c r="O571" s="54">
        <v>3.762</v>
      </c>
      <c r="P571" s="54">
        <v>9.1740000000000013</v>
      </c>
      <c r="Q571" s="55">
        <v>1.4385964912280704</v>
      </c>
      <c r="R571" s="55">
        <v>0.08</v>
      </c>
      <c r="S571" s="56">
        <f t="shared" si="8"/>
        <v>0.73392000000000013</v>
      </c>
      <c r="T571" s="57">
        <v>9.9079200000000025</v>
      </c>
      <c r="U571" s="51">
        <v>23</v>
      </c>
      <c r="V571" s="58">
        <v>227.88216000000006</v>
      </c>
      <c r="W571" s="55">
        <v>0.04</v>
      </c>
      <c r="X571" s="59">
        <v>9.1152864000000022</v>
      </c>
      <c r="Y571" s="54">
        <v>2.69</v>
      </c>
      <c r="Z571" s="54">
        <v>221.45687360000005</v>
      </c>
    </row>
    <row r="572" spans="1:26" x14ac:dyDescent="0.3">
      <c r="A572" s="51" t="s">
        <v>1580</v>
      </c>
      <c r="B572" s="52">
        <v>42125</v>
      </c>
      <c r="C572" s="53">
        <v>2015</v>
      </c>
      <c r="D572" s="51" t="s">
        <v>897</v>
      </c>
      <c r="E572" s="51" t="s">
        <v>898</v>
      </c>
      <c r="F572" s="51" t="s">
        <v>214</v>
      </c>
      <c r="G572" s="51" t="s">
        <v>215</v>
      </c>
      <c r="H572" s="51" t="s">
        <v>231</v>
      </c>
      <c r="I572" s="51" t="s">
        <v>225</v>
      </c>
      <c r="J572" s="51" t="s">
        <v>233</v>
      </c>
      <c r="K572" s="51" t="s">
        <v>238</v>
      </c>
      <c r="L572" s="51" t="s">
        <v>220</v>
      </c>
      <c r="M572" s="51" t="s">
        <v>221</v>
      </c>
      <c r="N572" s="52">
        <v>42134</v>
      </c>
      <c r="O572" s="54">
        <v>11.077000000000002</v>
      </c>
      <c r="P572" s="54">
        <v>17.578000000000003</v>
      </c>
      <c r="Q572" s="55">
        <v>0.58689175769612711</v>
      </c>
      <c r="R572" s="55">
        <v>0.08</v>
      </c>
      <c r="S572" s="56">
        <f t="shared" si="8"/>
        <v>1.4062400000000002</v>
      </c>
      <c r="T572" s="57">
        <v>18.984240000000003</v>
      </c>
      <c r="U572" s="51">
        <v>28</v>
      </c>
      <c r="V572" s="58">
        <v>531.55872000000011</v>
      </c>
      <c r="W572" s="55">
        <v>0.04</v>
      </c>
      <c r="X572" s="59">
        <v>21.262348800000005</v>
      </c>
      <c r="Y572" s="54">
        <v>4.05</v>
      </c>
      <c r="Z572" s="54">
        <v>514.34637120000014</v>
      </c>
    </row>
    <row r="573" spans="1:26" x14ac:dyDescent="0.3">
      <c r="A573" s="51" t="s">
        <v>1581</v>
      </c>
      <c r="B573" s="52">
        <v>42126</v>
      </c>
      <c r="C573" s="53">
        <v>2015</v>
      </c>
      <c r="D573" s="51" t="s">
        <v>1582</v>
      </c>
      <c r="E573" s="51" t="s">
        <v>1583</v>
      </c>
      <c r="F573" s="51" t="s">
        <v>230</v>
      </c>
      <c r="G573" s="51" t="s">
        <v>230</v>
      </c>
      <c r="H573" s="51" t="s">
        <v>231</v>
      </c>
      <c r="I573" s="51" t="s">
        <v>281</v>
      </c>
      <c r="J573" s="51" t="s">
        <v>218</v>
      </c>
      <c r="K573" s="51" t="s">
        <v>219</v>
      </c>
      <c r="L573" s="51" t="s">
        <v>220</v>
      </c>
      <c r="M573" s="51" t="s">
        <v>221</v>
      </c>
      <c r="N573" s="52">
        <v>42134</v>
      </c>
      <c r="O573" s="54">
        <v>92.64200000000001</v>
      </c>
      <c r="P573" s="54">
        <v>231.60500000000002</v>
      </c>
      <c r="Q573" s="55">
        <v>1.5</v>
      </c>
      <c r="R573" s="55">
        <v>0.08</v>
      </c>
      <c r="S573" s="56">
        <f t="shared" si="8"/>
        <v>18.528400000000001</v>
      </c>
      <c r="T573" s="57">
        <v>250.13340000000002</v>
      </c>
      <c r="U573" s="51">
        <v>20</v>
      </c>
      <c r="V573" s="58">
        <v>5002.6680000000006</v>
      </c>
      <c r="W573" s="55">
        <v>6.0000000000000005E-2</v>
      </c>
      <c r="X573" s="59">
        <v>300.16008000000005</v>
      </c>
      <c r="Y573" s="54">
        <v>10.040000000000001</v>
      </c>
      <c r="Z573" s="54">
        <v>4712.5479200000009</v>
      </c>
    </row>
    <row r="574" spans="1:26" x14ac:dyDescent="0.3">
      <c r="A574" s="51" t="s">
        <v>1584</v>
      </c>
      <c r="B574" s="52">
        <v>42128</v>
      </c>
      <c r="C574" s="53">
        <v>2015</v>
      </c>
      <c r="D574" s="51" t="s">
        <v>1585</v>
      </c>
      <c r="E574" s="51" t="s">
        <v>1204</v>
      </c>
      <c r="F574" s="51" t="s">
        <v>214</v>
      </c>
      <c r="G574" s="51" t="s">
        <v>215</v>
      </c>
      <c r="H574" s="51" t="s">
        <v>216</v>
      </c>
      <c r="I574" s="51" t="s">
        <v>225</v>
      </c>
      <c r="J574" s="51" t="s">
        <v>254</v>
      </c>
      <c r="K574" s="51" t="s">
        <v>219</v>
      </c>
      <c r="L574" s="51" t="s">
        <v>220</v>
      </c>
      <c r="M574" s="51" t="s">
        <v>221</v>
      </c>
      <c r="N574" s="52">
        <v>42137</v>
      </c>
      <c r="O574" s="54">
        <v>15.268000000000002</v>
      </c>
      <c r="P574" s="54">
        <v>24.618000000000002</v>
      </c>
      <c r="Q574" s="55">
        <v>0.61239193083573473</v>
      </c>
      <c r="R574" s="55">
        <v>0.08</v>
      </c>
      <c r="S574" s="56">
        <f t="shared" si="8"/>
        <v>1.9694400000000003</v>
      </c>
      <c r="T574" s="57">
        <v>26.587440000000004</v>
      </c>
      <c r="U574" s="51">
        <v>47</v>
      </c>
      <c r="V574" s="58">
        <v>1249.6096800000003</v>
      </c>
      <c r="W574" s="55">
        <v>6.0000000000000005E-2</v>
      </c>
      <c r="X574" s="59">
        <v>74.976580800000022</v>
      </c>
      <c r="Y574" s="54">
        <v>15.15</v>
      </c>
      <c r="Z574" s="54">
        <v>1189.7830992000004</v>
      </c>
    </row>
    <row r="575" spans="1:26" x14ac:dyDescent="0.3">
      <c r="A575" s="51" t="s">
        <v>1586</v>
      </c>
      <c r="B575" s="52">
        <v>42133</v>
      </c>
      <c r="C575" s="53">
        <v>2015</v>
      </c>
      <c r="D575" s="51" t="s">
        <v>806</v>
      </c>
      <c r="E575" s="51" t="s">
        <v>807</v>
      </c>
      <c r="F575" s="51" t="s">
        <v>230</v>
      </c>
      <c r="G575" s="51" t="s">
        <v>230</v>
      </c>
      <c r="H575" s="51" t="s">
        <v>231</v>
      </c>
      <c r="I575" s="51" t="s">
        <v>274</v>
      </c>
      <c r="J575" s="51" t="s">
        <v>250</v>
      </c>
      <c r="K575" s="51" t="s">
        <v>219</v>
      </c>
      <c r="L575" s="51" t="s">
        <v>292</v>
      </c>
      <c r="M575" s="51" t="s">
        <v>221</v>
      </c>
      <c r="N575" s="52">
        <v>42142</v>
      </c>
      <c r="O575" s="54">
        <v>4.6090000000000009</v>
      </c>
      <c r="P575" s="54">
        <v>11.253000000000002</v>
      </c>
      <c r="Q575" s="55">
        <v>1.4415274463007159</v>
      </c>
      <c r="R575" s="55">
        <v>0.08</v>
      </c>
      <c r="S575" s="56">
        <f t="shared" si="8"/>
        <v>0.90024000000000015</v>
      </c>
      <c r="T575" s="57">
        <v>12.153240000000002</v>
      </c>
      <c r="U575" s="51">
        <v>48</v>
      </c>
      <c r="V575" s="58">
        <v>583.35552000000007</v>
      </c>
      <c r="W575" s="55">
        <v>6.0000000000000005E-2</v>
      </c>
      <c r="X575" s="59">
        <v>35.00133120000001</v>
      </c>
      <c r="Y575" s="54">
        <v>4.7299999999999995</v>
      </c>
      <c r="Z575" s="54">
        <v>553.08418880000011</v>
      </c>
    </row>
    <row r="576" spans="1:26" x14ac:dyDescent="0.3">
      <c r="A576" s="51" t="s">
        <v>1587</v>
      </c>
      <c r="B576" s="52">
        <v>42133</v>
      </c>
      <c r="C576" s="53">
        <v>2015</v>
      </c>
      <c r="D576" s="51" t="s">
        <v>806</v>
      </c>
      <c r="E576" s="51" t="s">
        <v>807</v>
      </c>
      <c r="F576" s="51" t="s">
        <v>230</v>
      </c>
      <c r="G576" s="51" t="s">
        <v>230</v>
      </c>
      <c r="H576" s="51" t="s">
        <v>231</v>
      </c>
      <c r="I576" s="51" t="s">
        <v>274</v>
      </c>
      <c r="J576" s="51" t="s">
        <v>250</v>
      </c>
      <c r="K576" s="51" t="s">
        <v>219</v>
      </c>
      <c r="L576" s="51" t="s">
        <v>220</v>
      </c>
      <c r="M576" s="51" t="s">
        <v>221</v>
      </c>
      <c r="N576" s="52">
        <v>42142</v>
      </c>
      <c r="O576" s="54">
        <v>4.0150000000000006</v>
      </c>
      <c r="P576" s="54">
        <v>6.5780000000000012</v>
      </c>
      <c r="Q576" s="55">
        <v>0.63835616438356169</v>
      </c>
      <c r="R576" s="55">
        <v>0.08</v>
      </c>
      <c r="S576" s="56">
        <f t="shared" si="8"/>
        <v>0.52624000000000015</v>
      </c>
      <c r="T576" s="57">
        <v>7.1042400000000017</v>
      </c>
      <c r="U576" s="51">
        <v>6</v>
      </c>
      <c r="V576" s="58">
        <v>42.625440000000012</v>
      </c>
      <c r="W576" s="55">
        <v>0.08</v>
      </c>
      <c r="X576" s="59">
        <v>3.4100352000000012</v>
      </c>
      <c r="Y576" s="54">
        <v>1.54</v>
      </c>
      <c r="Z576" s="54">
        <v>40.755404800000008</v>
      </c>
    </row>
    <row r="577" spans="1:26" x14ac:dyDescent="0.3">
      <c r="A577" s="51" t="s">
        <v>1588</v>
      </c>
      <c r="B577" s="52">
        <v>42134</v>
      </c>
      <c r="C577" s="53">
        <v>2015</v>
      </c>
      <c r="D577" s="51" t="s">
        <v>286</v>
      </c>
      <c r="E577" s="51" t="s">
        <v>287</v>
      </c>
      <c r="F577" s="51" t="s">
        <v>214</v>
      </c>
      <c r="G577" s="51" t="s">
        <v>215</v>
      </c>
      <c r="H577" s="51" t="s">
        <v>231</v>
      </c>
      <c r="I577" s="51" t="s">
        <v>217</v>
      </c>
      <c r="J577" s="51" t="s">
        <v>218</v>
      </c>
      <c r="K577" s="51" t="s">
        <v>219</v>
      </c>
      <c r="L577" s="51" t="s">
        <v>226</v>
      </c>
      <c r="M577" s="51" t="s">
        <v>221</v>
      </c>
      <c r="N577" s="52">
        <v>42143</v>
      </c>
      <c r="O577" s="54">
        <v>2.0680000000000001</v>
      </c>
      <c r="P577" s="54">
        <v>3.4540000000000006</v>
      </c>
      <c r="Q577" s="55">
        <v>0.67021276595744705</v>
      </c>
      <c r="R577" s="55">
        <v>0.08</v>
      </c>
      <c r="S577" s="56">
        <f t="shared" si="8"/>
        <v>0.27632000000000007</v>
      </c>
      <c r="T577" s="57">
        <v>3.7303200000000007</v>
      </c>
      <c r="U577" s="51">
        <v>52</v>
      </c>
      <c r="V577" s="58">
        <v>193.97664000000003</v>
      </c>
      <c r="W577" s="55">
        <v>0.01</v>
      </c>
      <c r="X577" s="59">
        <v>1.9397664000000003</v>
      </c>
      <c r="Y577" s="54">
        <v>1.19</v>
      </c>
      <c r="Z577" s="54">
        <v>193.22687360000003</v>
      </c>
    </row>
    <row r="578" spans="1:26" x14ac:dyDescent="0.3">
      <c r="A578" s="51" t="s">
        <v>1589</v>
      </c>
      <c r="B578" s="52">
        <v>42136</v>
      </c>
      <c r="C578" s="53">
        <v>2015</v>
      </c>
      <c r="D578" s="51" t="s">
        <v>1590</v>
      </c>
      <c r="E578" s="51" t="s">
        <v>1591</v>
      </c>
      <c r="F578" s="51" t="s">
        <v>230</v>
      </c>
      <c r="G578" s="51" t="s">
        <v>230</v>
      </c>
      <c r="H578" s="51" t="s">
        <v>231</v>
      </c>
      <c r="I578" s="51" t="s">
        <v>232</v>
      </c>
      <c r="J578" s="51" t="s">
        <v>250</v>
      </c>
      <c r="K578" s="51" t="s">
        <v>219</v>
      </c>
      <c r="L578" s="51" t="s">
        <v>226</v>
      </c>
      <c r="M578" s="51" t="s">
        <v>234</v>
      </c>
      <c r="N578" s="52">
        <v>42143</v>
      </c>
      <c r="O578" s="54">
        <v>0.26400000000000001</v>
      </c>
      <c r="P578" s="54">
        <v>1.3860000000000001</v>
      </c>
      <c r="Q578" s="55">
        <v>4.25</v>
      </c>
      <c r="R578" s="55">
        <v>0.08</v>
      </c>
      <c r="S578" s="56">
        <f t="shared" ref="S578:S641" si="9">R578*P578</f>
        <v>0.11088000000000001</v>
      </c>
      <c r="T578" s="57">
        <v>1.4968800000000002</v>
      </c>
      <c r="U578" s="51">
        <v>37</v>
      </c>
      <c r="V578" s="58">
        <v>55.384560000000008</v>
      </c>
      <c r="W578" s="55">
        <v>6.9999999999999993E-2</v>
      </c>
      <c r="X578" s="59">
        <v>3.8769192000000001</v>
      </c>
      <c r="Y578" s="54">
        <v>0.75</v>
      </c>
      <c r="Z578" s="54">
        <v>52.257640800000004</v>
      </c>
    </row>
    <row r="579" spans="1:26" x14ac:dyDescent="0.3">
      <c r="A579" s="51" t="s">
        <v>1592</v>
      </c>
      <c r="B579" s="52">
        <v>42136</v>
      </c>
      <c r="C579" s="53">
        <v>2015</v>
      </c>
      <c r="D579" s="51" t="s">
        <v>1593</v>
      </c>
      <c r="E579" s="51" t="s">
        <v>1594</v>
      </c>
      <c r="F579" s="51" t="s">
        <v>230</v>
      </c>
      <c r="G579" s="51" t="s">
        <v>230</v>
      </c>
      <c r="H579" s="51" t="s">
        <v>216</v>
      </c>
      <c r="I579" s="51" t="s">
        <v>342</v>
      </c>
      <c r="J579" s="51" t="s">
        <v>218</v>
      </c>
      <c r="K579" s="51" t="s">
        <v>219</v>
      </c>
      <c r="L579" s="51" t="s">
        <v>220</v>
      </c>
      <c r="M579" s="51" t="s">
        <v>221</v>
      </c>
      <c r="N579" s="52">
        <v>42145</v>
      </c>
      <c r="O579" s="54">
        <v>196.71300000000002</v>
      </c>
      <c r="P579" s="54">
        <v>457.46800000000002</v>
      </c>
      <c r="Q579" s="55">
        <v>1.3255605882681876</v>
      </c>
      <c r="R579" s="55">
        <v>0.08</v>
      </c>
      <c r="S579" s="56">
        <f t="shared" si="9"/>
        <v>36.597439999999999</v>
      </c>
      <c r="T579" s="57">
        <v>494.06544000000002</v>
      </c>
      <c r="U579" s="51">
        <v>13</v>
      </c>
      <c r="V579" s="58">
        <v>6422.8507200000004</v>
      </c>
      <c r="W579" s="55">
        <v>6.9999999999999993E-2</v>
      </c>
      <c r="X579" s="59">
        <v>449.5995504</v>
      </c>
      <c r="Y579" s="54">
        <v>11.42</v>
      </c>
      <c r="Z579" s="54">
        <v>5984.6711696000002</v>
      </c>
    </row>
    <row r="580" spans="1:26" x14ac:dyDescent="0.3">
      <c r="A580" s="51" t="s">
        <v>1595</v>
      </c>
      <c r="B580" s="52">
        <v>42137</v>
      </c>
      <c r="C580" s="53">
        <v>2015</v>
      </c>
      <c r="D580" s="51" t="s">
        <v>1596</v>
      </c>
      <c r="E580" s="51" t="s">
        <v>1597</v>
      </c>
      <c r="F580" s="51" t="s">
        <v>230</v>
      </c>
      <c r="G580" s="51" t="s">
        <v>230</v>
      </c>
      <c r="H580" s="51" t="s">
        <v>216</v>
      </c>
      <c r="I580" s="51" t="s">
        <v>281</v>
      </c>
      <c r="J580" s="51" t="s">
        <v>218</v>
      </c>
      <c r="K580" s="51" t="s">
        <v>219</v>
      </c>
      <c r="L580" s="51" t="s">
        <v>292</v>
      </c>
      <c r="M580" s="51" t="s">
        <v>221</v>
      </c>
      <c r="N580" s="52">
        <v>42146</v>
      </c>
      <c r="O580" s="54">
        <v>5.7090000000000005</v>
      </c>
      <c r="P580" s="54">
        <v>14.278000000000002</v>
      </c>
      <c r="Q580" s="55">
        <v>1.5009633911368019</v>
      </c>
      <c r="R580" s="55">
        <v>0.08</v>
      </c>
      <c r="S580" s="56">
        <f t="shared" si="9"/>
        <v>1.1422400000000001</v>
      </c>
      <c r="T580" s="57">
        <v>15.420240000000003</v>
      </c>
      <c r="U580" s="51">
        <v>25</v>
      </c>
      <c r="V580" s="58">
        <v>385.50600000000009</v>
      </c>
      <c r="W580" s="55">
        <v>0.02</v>
      </c>
      <c r="X580" s="59">
        <v>7.7101200000000016</v>
      </c>
      <c r="Y580" s="54">
        <v>3.19</v>
      </c>
      <c r="Z580" s="54">
        <v>380.98588000000007</v>
      </c>
    </row>
    <row r="581" spans="1:26" x14ac:dyDescent="0.3">
      <c r="A581" s="51" t="s">
        <v>1598</v>
      </c>
      <c r="B581" s="52">
        <v>42139</v>
      </c>
      <c r="C581" s="53">
        <v>2015</v>
      </c>
      <c r="D581" s="51" t="s">
        <v>1599</v>
      </c>
      <c r="E581" s="51" t="s">
        <v>1600</v>
      </c>
      <c r="F581" s="51" t="s">
        <v>230</v>
      </c>
      <c r="G581" s="51" t="s">
        <v>230</v>
      </c>
      <c r="H581" s="51" t="s">
        <v>265</v>
      </c>
      <c r="I581" s="51" t="s">
        <v>232</v>
      </c>
      <c r="J581" s="51" t="s">
        <v>218</v>
      </c>
      <c r="K581" s="51" t="s">
        <v>219</v>
      </c>
      <c r="L581" s="51" t="s">
        <v>226</v>
      </c>
      <c r="M581" s="51" t="s">
        <v>221</v>
      </c>
      <c r="N581" s="52">
        <v>42147</v>
      </c>
      <c r="O581" s="54">
        <v>4.2679999999999998</v>
      </c>
      <c r="P581" s="54">
        <v>7.117</v>
      </c>
      <c r="Q581" s="55">
        <v>0.66752577319587636</v>
      </c>
      <c r="R581" s="55">
        <v>0.08</v>
      </c>
      <c r="S581" s="56">
        <f t="shared" si="9"/>
        <v>0.56935999999999998</v>
      </c>
      <c r="T581" s="57">
        <v>7.6863600000000005</v>
      </c>
      <c r="U581" s="51">
        <v>9</v>
      </c>
      <c r="V581" s="58">
        <v>69.177240000000012</v>
      </c>
      <c r="W581" s="55">
        <v>0.03</v>
      </c>
      <c r="X581" s="59">
        <v>2.0753172000000002</v>
      </c>
      <c r="Y581" s="54">
        <v>1.27</v>
      </c>
      <c r="Z581" s="54">
        <v>68.371922800000007</v>
      </c>
    </row>
    <row r="582" spans="1:26" x14ac:dyDescent="0.3">
      <c r="A582" s="51" t="s">
        <v>1601</v>
      </c>
      <c r="B582" s="52">
        <v>42139</v>
      </c>
      <c r="C582" s="53">
        <v>2015</v>
      </c>
      <c r="D582" s="51" t="s">
        <v>1108</v>
      </c>
      <c r="E582" s="51" t="s">
        <v>1109</v>
      </c>
      <c r="F582" s="51" t="s">
        <v>230</v>
      </c>
      <c r="G582" s="51" t="s">
        <v>230</v>
      </c>
      <c r="H582" s="51" t="s">
        <v>216</v>
      </c>
      <c r="I582" s="51" t="s">
        <v>258</v>
      </c>
      <c r="J582" s="51" t="s">
        <v>266</v>
      </c>
      <c r="K582" s="51" t="s">
        <v>219</v>
      </c>
      <c r="L582" s="51" t="s">
        <v>220</v>
      </c>
      <c r="M582" s="51" t="s">
        <v>221</v>
      </c>
      <c r="N582" s="52">
        <v>42149</v>
      </c>
      <c r="O582" s="54">
        <v>13.629000000000001</v>
      </c>
      <c r="P582" s="54">
        <v>21.978000000000002</v>
      </c>
      <c r="Q582" s="55">
        <v>0.61259079903147695</v>
      </c>
      <c r="R582" s="55">
        <v>0.08</v>
      </c>
      <c r="S582" s="56">
        <f t="shared" si="9"/>
        <v>1.7582400000000002</v>
      </c>
      <c r="T582" s="57">
        <v>23.736240000000002</v>
      </c>
      <c r="U582" s="51">
        <v>35</v>
      </c>
      <c r="V582" s="58">
        <v>830.76840000000004</v>
      </c>
      <c r="W582" s="55">
        <v>9.9999999999999992E-2</v>
      </c>
      <c r="X582" s="59">
        <v>83.076840000000004</v>
      </c>
      <c r="Y582" s="54">
        <v>5.8199999999999994</v>
      </c>
      <c r="Z582" s="54">
        <v>753.51156000000003</v>
      </c>
    </row>
    <row r="583" spans="1:26" x14ac:dyDescent="0.3">
      <c r="A583" s="51" t="s">
        <v>1602</v>
      </c>
      <c r="B583" s="52">
        <v>42140</v>
      </c>
      <c r="C583" s="53">
        <v>2015</v>
      </c>
      <c r="D583" s="51" t="s">
        <v>1517</v>
      </c>
      <c r="E583" s="51" t="s">
        <v>1154</v>
      </c>
      <c r="F583" s="51" t="s">
        <v>214</v>
      </c>
      <c r="G583" s="51" t="s">
        <v>215</v>
      </c>
      <c r="H583" s="51" t="s">
        <v>265</v>
      </c>
      <c r="I583" s="51" t="s">
        <v>225</v>
      </c>
      <c r="J583" s="51" t="s">
        <v>266</v>
      </c>
      <c r="K583" s="51" t="s">
        <v>219</v>
      </c>
      <c r="L583" s="51" t="s">
        <v>220</v>
      </c>
      <c r="M583" s="51" t="s">
        <v>221</v>
      </c>
      <c r="N583" s="52">
        <v>42147</v>
      </c>
      <c r="O583" s="54">
        <v>1.3089999999999999</v>
      </c>
      <c r="P583" s="54">
        <v>2.1779999999999999</v>
      </c>
      <c r="Q583" s="55">
        <v>0.66386554621848737</v>
      </c>
      <c r="R583" s="55">
        <v>0.08</v>
      </c>
      <c r="S583" s="56">
        <f t="shared" si="9"/>
        <v>0.17424000000000001</v>
      </c>
      <c r="T583" s="57">
        <v>2.3522400000000001</v>
      </c>
      <c r="U583" s="51">
        <v>31</v>
      </c>
      <c r="V583" s="58">
        <v>72.919440000000009</v>
      </c>
      <c r="W583" s="55">
        <v>9.9999999999999992E-2</v>
      </c>
      <c r="X583" s="59">
        <v>7.291944</v>
      </c>
      <c r="Y583" s="54">
        <v>4.8199999999999994</v>
      </c>
      <c r="Z583" s="54">
        <v>70.447496000000001</v>
      </c>
    </row>
    <row r="584" spans="1:26" x14ac:dyDescent="0.3">
      <c r="A584" s="51" t="s">
        <v>1603</v>
      </c>
      <c r="B584" s="52">
        <v>42140</v>
      </c>
      <c r="C584" s="53">
        <v>2015</v>
      </c>
      <c r="D584" s="51" t="s">
        <v>1604</v>
      </c>
      <c r="E584" s="51" t="s">
        <v>1605</v>
      </c>
      <c r="F584" s="51" t="s">
        <v>230</v>
      </c>
      <c r="G584" s="51" t="s">
        <v>230</v>
      </c>
      <c r="H584" s="51" t="s">
        <v>231</v>
      </c>
      <c r="I584" s="51" t="s">
        <v>312</v>
      </c>
      <c r="J584" s="51" t="s">
        <v>254</v>
      </c>
      <c r="K584" s="51" t="s">
        <v>238</v>
      </c>
      <c r="L584" s="51" t="s">
        <v>292</v>
      </c>
      <c r="M584" s="51" t="s">
        <v>221</v>
      </c>
      <c r="N584" s="52">
        <v>42154</v>
      </c>
      <c r="O584" s="54">
        <v>22.198</v>
      </c>
      <c r="P584" s="54">
        <v>38.951000000000001</v>
      </c>
      <c r="Q584" s="55">
        <v>0.75470763131813678</v>
      </c>
      <c r="R584" s="55">
        <v>0.08</v>
      </c>
      <c r="S584" s="56">
        <f t="shared" si="9"/>
        <v>3.1160800000000002</v>
      </c>
      <c r="T584" s="57">
        <v>42.067080000000004</v>
      </c>
      <c r="U584" s="51">
        <v>3</v>
      </c>
      <c r="V584" s="58">
        <v>126.20124000000001</v>
      </c>
      <c r="W584" s="55">
        <v>0.11</v>
      </c>
      <c r="X584" s="59">
        <v>13.882136400000002</v>
      </c>
      <c r="Y584" s="54">
        <v>2.04</v>
      </c>
      <c r="Z584" s="54">
        <v>114.35910360000001</v>
      </c>
    </row>
    <row r="585" spans="1:26" x14ac:dyDescent="0.3">
      <c r="A585" s="51" t="s">
        <v>1606</v>
      </c>
      <c r="B585" s="52">
        <v>42141</v>
      </c>
      <c r="C585" s="53">
        <v>2015</v>
      </c>
      <c r="D585" s="51" t="s">
        <v>478</v>
      </c>
      <c r="E585" s="51" t="s">
        <v>479</v>
      </c>
      <c r="F585" s="51" t="s">
        <v>230</v>
      </c>
      <c r="G585" s="51" t="s">
        <v>230</v>
      </c>
      <c r="H585" s="51" t="s">
        <v>231</v>
      </c>
      <c r="I585" s="51" t="s">
        <v>274</v>
      </c>
      <c r="J585" s="51" t="s">
        <v>233</v>
      </c>
      <c r="K585" s="51" t="s">
        <v>219</v>
      </c>
      <c r="L585" s="51" t="s">
        <v>220</v>
      </c>
      <c r="M585" s="51" t="s">
        <v>221</v>
      </c>
      <c r="N585" s="52">
        <v>42149</v>
      </c>
      <c r="O585" s="54">
        <v>2.0240000000000005</v>
      </c>
      <c r="P585" s="54">
        <v>3.1680000000000001</v>
      </c>
      <c r="Q585" s="55">
        <v>0.56521739130434756</v>
      </c>
      <c r="R585" s="55">
        <v>0.08</v>
      </c>
      <c r="S585" s="56">
        <f t="shared" si="9"/>
        <v>0.25344</v>
      </c>
      <c r="T585" s="57">
        <v>3.4214400000000005</v>
      </c>
      <c r="U585" s="51">
        <v>18</v>
      </c>
      <c r="V585" s="58">
        <v>61.585920000000009</v>
      </c>
      <c r="W585" s="55">
        <v>6.0000000000000005E-2</v>
      </c>
      <c r="X585" s="59">
        <v>3.6951552000000008</v>
      </c>
      <c r="Y585" s="54">
        <v>1.54</v>
      </c>
      <c r="Z585" s="54">
        <v>59.430764800000006</v>
      </c>
    </row>
    <row r="586" spans="1:26" x14ac:dyDescent="0.3">
      <c r="A586" s="51" t="s">
        <v>1607</v>
      </c>
      <c r="B586" s="52">
        <v>42142</v>
      </c>
      <c r="C586" s="53">
        <v>2015</v>
      </c>
      <c r="D586" s="51" t="s">
        <v>998</v>
      </c>
      <c r="E586" s="51" t="s">
        <v>999</v>
      </c>
      <c r="F586" s="51" t="s">
        <v>214</v>
      </c>
      <c r="G586" s="51" t="s">
        <v>215</v>
      </c>
      <c r="H586" s="51" t="s">
        <v>231</v>
      </c>
      <c r="I586" s="51" t="s">
        <v>225</v>
      </c>
      <c r="J586" s="51" t="s">
        <v>218</v>
      </c>
      <c r="K586" s="51" t="s">
        <v>219</v>
      </c>
      <c r="L586" s="51" t="s">
        <v>220</v>
      </c>
      <c r="M586" s="51" t="s">
        <v>221</v>
      </c>
      <c r="N586" s="52">
        <v>42152</v>
      </c>
      <c r="O586" s="54">
        <v>2.0240000000000005</v>
      </c>
      <c r="P586" s="54">
        <v>3.1680000000000001</v>
      </c>
      <c r="Q586" s="55">
        <v>0.56521739130434756</v>
      </c>
      <c r="R586" s="55">
        <v>0.08</v>
      </c>
      <c r="S586" s="56">
        <f t="shared" si="9"/>
        <v>0.25344</v>
      </c>
      <c r="T586" s="57">
        <v>3.4214400000000005</v>
      </c>
      <c r="U586" s="51">
        <v>28</v>
      </c>
      <c r="V586" s="58">
        <v>95.800320000000013</v>
      </c>
      <c r="W586" s="55">
        <v>0.09</v>
      </c>
      <c r="X586" s="59">
        <v>8.6220288000000007</v>
      </c>
      <c r="Y586" s="54">
        <v>1.54</v>
      </c>
      <c r="Z586" s="54">
        <v>88.718291200000024</v>
      </c>
    </row>
    <row r="587" spans="1:26" x14ac:dyDescent="0.3">
      <c r="A587" s="51" t="s">
        <v>1608</v>
      </c>
      <c r="B587" s="52">
        <v>42142</v>
      </c>
      <c r="C587" s="53">
        <v>2015</v>
      </c>
      <c r="D587" s="51" t="s">
        <v>768</v>
      </c>
      <c r="E587" s="51" t="s">
        <v>769</v>
      </c>
      <c r="F587" s="51" t="s">
        <v>214</v>
      </c>
      <c r="G587" s="51" t="s">
        <v>215</v>
      </c>
      <c r="H587" s="51" t="s">
        <v>216</v>
      </c>
      <c r="I587" s="51" t="s">
        <v>225</v>
      </c>
      <c r="J587" s="51" t="s">
        <v>233</v>
      </c>
      <c r="K587" s="51" t="s">
        <v>238</v>
      </c>
      <c r="L587" s="51" t="s">
        <v>292</v>
      </c>
      <c r="M587" s="51" t="s">
        <v>221</v>
      </c>
      <c r="N587" s="52">
        <v>42151</v>
      </c>
      <c r="O587" s="54">
        <v>22.198</v>
      </c>
      <c r="P587" s="54">
        <v>38.951000000000001</v>
      </c>
      <c r="Q587" s="55">
        <v>0.75470763131813678</v>
      </c>
      <c r="R587" s="55">
        <v>0.08</v>
      </c>
      <c r="S587" s="56">
        <f t="shared" si="9"/>
        <v>3.1160800000000002</v>
      </c>
      <c r="T587" s="57">
        <v>42.067080000000004</v>
      </c>
      <c r="U587" s="51">
        <v>51</v>
      </c>
      <c r="V587" s="58">
        <v>2145.4210800000001</v>
      </c>
      <c r="W587" s="55">
        <v>0.03</v>
      </c>
      <c r="X587" s="59">
        <v>64.362632399999995</v>
      </c>
      <c r="Y587" s="54">
        <v>2.04</v>
      </c>
      <c r="Z587" s="54">
        <v>2083.0984475999999</v>
      </c>
    </row>
    <row r="588" spans="1:26" x14ac:dyDescent="0.3">
      <c r="A588" s="51" t="s">
        <v>1609</v>
      </c>
      <c r="B588" s="52">
        <v>42142</v>
      </c>
      <c r="C588" s="53">
        <v>2015</v>
      </c>
      <c r="D588" s="51" t="s">
        <v>1610</v>
      </c>
      <c r="E588" s="51" t="s">
        <v>1611</v>
      </c>
      <c r="F588" s="51" t="s">
        <v>230</v>
      </c>
      <c r="G588" s="51" t="s">
        <v>230</v>
      </c>
      <c r="H588" s="51" t="s">
        <v>265</v>
      </c>
      <c r="I588" s="51" t="s">
        <v>245</v>
      </c>
      <c r="J588" s="51" t="s">
        <v>233</v>
      </c>
      <c r="K588" s="51" t="s">
        <v>238</v>
      </c>
      <c r="L588" s="51" t="s">
        <v>220</v>
      </c>
      <c r="M588" s="51" t="s">
        <v>221</v>
      </c>
      <c r="N588" s="52">
        <v>42150</v>
      </c>
      <c r="O588" s="54">
        <v>89.749000000000009</v>
      </c>
      <c r="P588" s="54">
        <v>175.98900000000003</v>
      </c>
      <c r="Q588" s="55">
        <v>0.96090207133227123</v>
      </c>
      <c r="R588" s="55">
        <v>0.08</v>
      </c>
      <c r="S588" s="56">
        <f t="shared" si="9"/>
        <v>14.079120000000003</v>
      </c>
      <c r="T588" s="57">
        <v>190.06812000000005</v>
      </c>
      <c r="U588" s="51">
        <v>21</v>
      </c>
      <c r="V588" s="58">
        <v>3991.4305200000013</v>
      </c>
      <c r="W588" s="55">
        <v>0.11</v>
      </c>
      <c r="X588" s="59">
        <v>439.05735720000013</v>
      </c>
      <c r="Y588" s="54">
        <v>5.55</v>
      </c>
      <c r="Z588" s="54">
        <v>3557.9231628000011</v>
      </c>
    </row>
    <row r="589" spans="1:26" x14ac:dyDescent="0.3">
      <c r="A589" s="51" t="s">
        <v>1612</v>
      </c>
      <c r="B589" s="52">
        <v>42144</v>
      </c>
      <c r="C589" s="53">
        <v>2015</v>
      </c>
      <c r="D589" s="51" t="s">
        <v>329</v>
      </c>
      <c r="E589" s="51" t="s">
        <v>330</v>
      </c>
      <c r="F589" s="51" t="s">
        <v>230</v>
      </c>
      <c r="G589" s="51" t="s">
        <v>230</v>
      </c>
      <c r="H589" s="51" t="s">
        <v>231</v>
      </c>
      <c r="I589" s="51" t="s">
        <v>331</v>
      </c>
      <c r="J589" s="51" t="s">
        <v>233</v>
      </c>
      <c r="K589" s="51" t="s">
        <v>219</v>
      </c>
      <c r="L589" s="51" t="s">
        <v>226</v>
      </c>
      <c r="M589" s="51" t="s">
        <v>221</v>
      </c>
      <c r="N589" s="52">
        <v>42153</v>
      </c>
      <c r="O589" s="54">
        <v>2.5410000000000004</v>
      </c>
      <c r="P589" s="54">
        <v>4.1580000000000004</v>
      </c>
      <c r="Q589" s="55">
        <v>0.63636363636363624</v>
      </c>
      <c r="R589" s="55">
        <v>0.08</v>
      </c>
      <c r="S589" s="56">
        <f t="shared" si="9"/>
        <v>0.33264000000000005</v>
      </c>
      <c r="T589" s="57">
        <v>4.4906400000000009</v>
      </c>
      <c r="U589" s="51">
        <v>21</v>
      </c>
      <c r="V589" s="58">
        <v>94.303440000000023</v>
      </c>
      <c r="W589" s="55">
        <v>0.04</v>
      </c>
      <c r="X589" s="59">
        <v>3.7721376000000011</v>
      </c>
      <c r="Y589" s="54">
        <v>0.76</v>
      </c>
      <c r="Z589" s="54">
        <v>91.291302400000021</v>
      </c>
    </row>
    <row r="590" spans="1:26" x14ac:dyDescent="0.3">
      <c r="A590" s="51" t="s">
        <v>1613</v>
      </c>
      <c r="B590" s="52">
        <v>42146</v>
      </c>
      <c r="C590" s="53">
        <v>2015</v>
      </c>
      <c r="D590" s="51" t="s">
        <v>1334</v>
      </c>
      <c r="E590" s="51" t="s">
        <v>1335</v>
      </c>
      <c r="F590" s="51" t="s">
        <v>230</v>
      </c>
      <c r="G590" s="51" t="s">
        <v>230</v>
      </c>
      <c r="H590" s="51" t="s">
        <v>231</v>
      </c>
      <c r="I590" s="51" t="s">
        <v>274</v>
      </c>
      <c r="J590" s="51" t="s">
        <v>250</v>
      </c>
      <c r="K590" s="51" t="s">
        <v>219</v>
      </c>
      <c r="L590" s="51" t="s">
        <v>226</v>
      </c>
      <c r="M590" s="51" t="s">
        <v>221</v>
      </c>
      <c r="N590" s="52">
        <v>42154</v>
      </c>
      <c r="O590" s="54">
        <v>0.9900000000000001</v>
      </c>
      <c r="P590" s="54">
        <v>2.3100000000000005</v>
      </c>
      <c r="Q590" s="55">
        <v>1.3333333333333335</v>
      </c>
      <c r="R590" s="55">
        <v>0.08</v>
      </c>
      <c r="S590" s="56">
        <f t="shared" si="9"/>
        <v>0.18480000000000005</v>
      </c>
      <c r="T590" s="57">
        <v>2.4948000000000006</v>
      </c>
      <c r="U590" s="51">
        <v>19</v>
      </c>
      <c r="V590" s="58">
        <v>47.40120000000001</v>
      </c>
      <c r="W590" s="55">
        <v>9.9999999999999992E-2</v>
      </c>
      <c r="X590" s="59">
        <v>4.740120000000001</v>
      </c>
      <c r="Y590" s="54">
        <v>0.75</v>
      </c>
      <c r="Z590" s="54">
        <v>43.411080000000013</v>
      </c>
    </row>
    <row r="591" spans="1:26" x14ac:dyDescent="0.3">
      <c r="A591" s="51" t="s">
        <v>1614</v>
      </c>
      <c r="B591" s="52">
        <v>42146</v>
      </c>
      <c r="C591" s="53">
        <v>2015</v>
      </c>
      <c r="D591" s="51" t="s">
        <v>1126</v>
      </c>
      <c r="E591" s="51" t="s">
        <v>1127</v>
      </c>
      <c r="F591" s="51" t="s">
        <v>214</v>
      </c>
      <c r="G591" s="51" t="s">
        <v>215</v>
      </c>
      <c r="H591" s="51" t="s">
        <v>244</v>
      </c>
      <c r="I591" s="51" t="s">
        <v>225</v>
      </c>
      <c r="J591" s="51" t="s">
        <v>254</v>
      </c>
      <c r="K591" s="51" t="s">
        <v>219</v>
      </c>
      <c r="L591" s="51" t="s">
        <v>226</v>
      </c>
      <c r="M591" s="51" t="s">
        <v>221</v>
      </c>
      <c r="N591" s="52">
        <v>42157</v>
      </c>
      <c r="O591" s="54">
        <v>4.125</v>
      </c>
      <c r="P591" s="54">
        <v>7.7880000000000011</v>
      </c>
      <c r="Q591" s="55">
        <v>0.88800000000000023</v>
      </c>
      <c r="R591" s="55">
        <v>0.08</v>
      </c>
      <c r="S591" s="56">
        <f t="shared" si="9"/>
        <v>0.62304000000000015</v>
      </c>
      <c r="T591" s="57">
        <v>8.4110400000000016</v>
      </c>
      <c r="U591" s="51">
        <v>51</v>
      </c>
      <c r="V591" s="58">
        <v>428.96304000000009</v>
      </c>
      <c r="W591" s="55">
        <v>0.01</v>
      </c>
      <c r="X591" s="59">
        <v>4.289630400000001</v>
      </c>
      <c r="Y591" s="54">
        <v>2.4</v>
      </c>
      <c r="Z591" s="54">
        <v>427.07340960000005</v>
      </c>
    </row>
    <row r="592" spans="1:26" x14ac:dyDescent="0.3">
      <c r="A592" s="51" t="s">
        <v>1615</v>
      </c>
      <c r="B592" s="52">
        <v>42148</v>
      </c>
      <c r="C592" s="53">
        <v>2015</v>
      </c>
      <c r="D592" s="51" t="s">
        <v>1616</v>
      </c>
      <c r="E592" s="51" t="s">
        <v>1238</v>
      </c>
      <c r="F592" s="51" t="s">
        <v>214</v>
      </c>
      <c r="G592" s="51" t="s">
        <v>215</v>
      </c>
      <c r="H592" s="51" t="s">
        <v>231</v>
      </c>
      <c r="I592" s="51" t="s">
        <v>217</v>
      </c>
      <c r="J592" s="51" t="s">
        <v>233</v>
      </c>
      <c r="K592" s="51" t="s">
        <v>219</v>
      </c>
      <c r="L592" s="51" t="s">
        <v>226</v>
      </c>
      <c r="M592" s="51" t="s">
        <v>221</v>
      </c>
      <c r="N592" s="52">
        <v>42157</v>
      </c>
      <c r="O592" s="54">
        <v>1.1990000000000003</v>
      </c>
      <c r="P592" s="54">
        <v>2.8600000000000003</v>
      </c>
      <c r="Q592" s="55">
        <v>1.3853211009174309</v>
      </c>
      <c r="R592" s="55">
        <v>0.08</v>
      </c>
      <c r="S592" s="56">
        <f t="shared" si="9"/>
        <v>0.22880000000000003</v>
      </c>
      <c r="T592" s="57">
        <v>3.0888000000000004</v>
      </c>
      <c r="U592" s="51">
        <v>10</v>
      </c>
      <c r="V592" s="58">
        <v>30.888000000000005</v>
      </c>
      <c r="W592" s="55">
        <v>0.05</v>
      </c>
      <c r="X592" s="59">
        <v>1.5444000000000004</v>
      </c>
      <c r="Y592" s="54">
        <v>2.4499999999999997</v>
      </c>
      <c r="Z592" s="54">
        <v>31.793600000000005</v>
      </c>
    </row>
    <row r="593" spans="1:26" x14ac:dyDescent="0.3">
      <c r="A593" s="51" t="s">
        <v>1617</v>
      </c>
      <c r="B593" s="52">
        <v>42149</v>
      </c>
      <c r="C593" s="53">
        <v>2015</v>
      </c>
      <c r="D593" s="51" t="s">
        <v>347</v>
      </c>
      <c r="E593" s="51" t="s">
        <v>348</v>
      </c>
      <c r="F593" s="51" t="s">
        <v>230</v>
      </c>
      <c r="G593" s="51" t="s">
        <v>230</v>
      </c>
      <c r="H593" s="51" t="s">
        <v>265</v>
      </c>
      <c r="I593" s="51" t="s">
        <v>331</v>
      </c>
      <c r="J593" s="51" t="s">
        <v>266</v>
      </c>
      <c r="K593" s="51" t="s">
        <v>238</v>
      </c>
      <c r="L593" s="51" t="s">
        <v>220</v>
      </c>
      <c r="M593" s="51" t="s">
        <v>221</v>
      </c>
      <c r="N593" s="52">
        <v>42158</v>
      </c>
      <c r="O593" s="54">
        <v>7.0289999999999999</v>
      </c>
      <c r="P593" s="54">
        <v>21.978000000000002</v>
      </c>
      <c r="Q593" s="55">
        <v>2.126760563380282</v>
      </c>
      <c r="R593" s="55">
        <v>0.08</v>
      </c>
      <c r="S593" s="56">
        <f t="shared" si="9"/>
        <v>1.7582400000000002</v>
      </c>
      <c r="T593" s="57">
        <v>23.736240000000002</v>
      </c>
      <c r="U593" s="51">
        <v>9</v>
      </c>
      <c r="V593" s="58">
        <v>213.62616000000003</v>
      </c>
      <c r="W593" s="55">
        <v>9.9999999999999992E-2</v>
      </c>
      <c r="X593" s="59">
        <v>21.362615999999999</v>
      </c>
      <c r="Y593" s="54">
        <v>4.05</v>
      </c>
      <c r="Z593" s="54">
        <v>196.31354400000004</v>
      </c>
    </row>
    <row r="594" spans="1:26" x14ac:dyDescent="0.3">
      <c r="A594" s="51" t="s">
        <v>1618</v>
      </c>
      <c r="B594" s="52">
        <v>42150</v>
      </c>
      <c r="C594" s="53">
        <v>2015</v>
      </c>
      <c r="D594" s="51" t="s">
        <v>365</v>
      </c>
      <c r="E594" s="51" t="s">
        <v>366</v>
      </c>
      <c r="F594" s="51" t="s">
        <v>230</v>
      </c>
      <c r="G594" s="51" t="s">
        <v>230</v>
      </c>
      <c r="H594" s="51" t="s">
        <v>231</v>
      </c>
      <c r="I594" s="51" t="s">
        <v>281</v>
      </c>
      <c r="J594" s="51" t="s">
        <v>266</v>
      </c>
      <c r="K594" s="51" t="s">
        <v>219</v>
      </c>
      <c r="L594" s="51" t="s">
        <v>226</v>
      </c>
      <c r="M594" s="51" t="s">
        <v>234</v>
      </c>
      <c r="N594" s="52">
        <v>42158</v>
      </c>
      <c r="O594" s="54">
        <v>1.1990000000000003</v>
      </c>
      <c r="P594" s="54">
        <v>2.8600000000000003</v>
      </c>
      <c r="Q594" s="55">
        <v>1.3853211009174309</v>
      </c>
      <c r="R594" s="55">
        <v>0.08</v>
      </c>
      <c r="S594" s="56">
        <f t="shared" si="9"/>
        <v>0.22880000000000003</v>
      </c>
      <c r="T594" s="57">
        <v>3.0888000000000004</v>
      </c>
      <c r="U594" s="51">
        <v>44</v>
      </c>
      <c r="V594" s="58">
        <v>135.90720000000002</v>
      </c>
      <c r="W594" s="55">
        <v>6.0000000000000005E-2</v>
      </c>
      <c r="X594" s="59">
        <v>8.1544320000000017</v>
      </c>
      <c r="Y594" s="54">
        <v>2.4499999999999997</v>
      </c>
      <c r="Z594" s="54">
        <v>130.20276800000002</v>
      </c>
    </row>
    <row r="595" spans="1:26" x14ac:dyDescent="0.3">
      <c r="A595" s="51" t="s">
        <v>1619</v>
      </c>
      <c r="B595" s="52">
        <v>42151</v>
      </c>
      <c r="C595" s="53">
        <v>2015</v>
      </c>
      <c r="D595" s="51" t="s">
        <v>1571</v>
      </c>
      <c r="E595" s="51" t="s">
        <v>1192</v>
      </c>
      <c r="F595" s="51" t="s">
        <v>214</v>
      </c>
      <c r="G595" s="51" t="s">
        <v>215</v>
      </c>
      <c r="H595" s="51" t="s">
        <v>231</v>
      </c>
      <c r="I595" s="51" t="s">
        <v>225</v>
      </c>
      <c r="J595" s="51" t="s">
        <v>218</v>
      </c>
      <c r="K595" s="51" t="s">
        <v>219</v>
      </c>
      <c r="L595" s="51" t="s">
        <v>220</v>
      </c>
      <c r="M595" s="51" t="s">
        <v>221</v>
      </c>
      <c r="N595" s="52">
        <v>42160</v>
      </c>
      <c r="O595" s="54">
        <v>2.0240000000000005</v>
      </c>
      <c r="P595" s="54">
        <v>3.1680000000000001</v>
      </c>
      <c r="Q595" s="55">
        <v>0.56521739130434756</v>
      </c>
      <c r="R595" s="55">
        <v>0.08</v>
      </c>
      <c r="S595" s="56">
        <f t="shared" si="9"/>
        <v>0.25344</v>
      </c>
      <c r="T595" s="57">
        <v>3.4214400000000005</v>
      </c>
      <c r="U595" s="51">
        <v>26</v>
      </c>
      <c r="V595" s="58">
        <v>88.95744000000002</v>
      </c>
      <c r="W595" s="55">
        <v>0.08</v>
      </c>
      <c r="X595" s="59">
        <v>7.1165952000000017</v>
      </c>
      <c r="Y595" s="54">
        <v>1.04</v>
      </c>
      <c r="Z595" s="54">
        <v>82.88084480000002</v>
      </c>
    </row>
    <row r="596" spans="1:26" x14ac:dyDescent="0.3">
      <c r="A596" s="51" t="s">
        <v>1620</v>
      </c>
      <c r="B596" s="52">
        <v>42153</v>
      </c>
      <c r="C596" s="53">
        <v>2015</v>
      </c>
      <c r="D596" s="51" t="s">
        <v>1621</v>
      </c>
      <c r="E596" s="51" t="s">
        <v>1280</v>
      </c>
      <c r="F596" s="51" t="s">
        <v>214</v>
      </c>
      <c r="G596" s="51" t="s">
        <v>215</v>
      </c>
      <c r="H596" s="51" t="s">
        <v>231</v>
      </c>
      <c r="I596" s="51" t="s">
        <v>217</v>
      </c>
      <c r="J596" s="51" t="s">
        <v>266</v>
      </c>
      <c r="K596" s="51" t="s">
        <v>238</v>
      </c>
      <c r="L596" s="51" t="s">
        <v>332</v>
      </c>
      <c r="M596" s="51" t="s">
        <v>234</v>
      </c>
      <c r="N596" s="52">
        <v>42162</v>
      </c>
      <c r="O596" s="54">
        <v>9.7020000000000017</v>
      </c>
      <c r="P596" s="54">
        <v>23.088999999999999</v>
      </c>
      <c r="Q596" s="55">
        <v>1.3798185941043077</v>
      </c>
      <c r="R596" s="55">
        <v>0.08</v>
      </c>
      <c r="S596" s="56">
        <f t="shared" si="9"/>
        <v>1.8471199999999999</v>
      </c>
      <c r="T596" s="57">
        <v>24.936119999999999</v>
      </c>
      <c r="U596" s="51">
        <v>20</v>
      </c>
      <c r="V596" s="58">
        <v>498.72239999999999</v>
      </c>
      <c r="W596" s="55">
        <v>0.01</v>
      </c>
      <c r="X596" s="59">
        <v>4.9872240000000003</v>
      </c>
      <c r="Y596" s="54">
        <v>4.8599999999999994</v>
      </c>
      <c r="Z596" s="54">
        <v>498.59517599999998</v>
      </c>
    </row>
    <row r="597" spans="1:26" x14ac:dyDescent="0.3">
      <c r="A597" s="51" t="s">
        <v>1622</v>
      </c>
      <c r="B597" s="52">
        <v>42153</v>
      </c>
      <c r="C597" s="53">
        <v>2015</v>
      </c>
      <c r="D597" s="51" t="s">
        <v>1305</v>
      </c>
      <c r="E597" s="51" t="s">
        <v>1306</v>
      </c>
      <c r="F597" s="51" t="s">
        <v>214</v>
      </c>
      <c r="G597" s="51" t="s">
        <v>215</v>
      </c>
      <c r="H597" s="51" t="s">
        <v>244</v>
      </c>
      <c r="I597" s="51" t="s">
        <v>225</v>
      </c>
      <c r="J597" s="51" t="s">
        <v>250</v>
      </c>
      <c r="K597" s="51" t="s">
        <v>238</v>
      </c>
      <c r="L597" s="51" t="s">
        <v>292</v>
      </c>
      <c r="M597" s="51" t="s">
        <v>221</v>
      </c>
      <c r="N597" s="52">
        <v>42161</v>
      </c>
      <c r="O597" s="54">
        <v>2.0570000000000004</v>
      </c>
      <c r="P597" s="54">
        <v>8.9320000000000004</v>
      </c>
      <c r="Q597" s="55">
        <v>3.3422459893048124</v>
      </c>
      <c r="R597" s="55">
        <v>0.08</v>
      </c>
      <c r="S597" s="56">
        <f t="shared" si="9"/>
        <v>0.71456000000000008</v>
      </c>
      <c r="T597" s="57">
        <v>9.6465600000000009</v>
      </c>
      <c r="U597" s="51">
        <v>5</v>
      </c>
      <c r="V597" s="58">
        <v>48.232800000000005</v>
      </c>
      <c r="W597" s="55">
        <v>0.04</v>
      </c>
      <c r="X597" s="59">
        <v>1.9293120000000001</v>
      </c>
      <c r="Y597" s="54">
        <v>2.88</v>
      </c>
      <c r="Z597" s="54">
        <v>49.183488000000004</v>
      </c>
    </row>
    <row r="598" spans="1:26" x14ac:dyDescent="0.3">
      <c r="A598" s="51" t="s">
        <v>1623</v>
      </c>
      <c r="B598" s="52">
        <v>42153</v>
      </c>
      <c r="C598" s="53">
        <v>2015</v>
      </c>
      <c r="D598" s="51" t="s">
        <v>1624</v>
      </c>
      <c r="E598" s="51" t="s">
        <v>1625</v>
      </c>
      <c r="F598" s="51" t="s">
        <v>230</v>
      </c>
      <c r="G598" s="51" t="s">
        <v>230</v>
      </c>
      <c r="H598" s="51" t="s">
        <v>216</v>
      </c>
      <c r="I598" s="51" t="s">
        <v>245</v>
      </c>
      <c r="J598" s="51" t="s">
        <v>254</v>
      </c>
      <c r="K598" s="51" t="s">
        <v>219</v>
      </c>
      <c r="L598" s="51" t="s">
        <v>220</v>
      </c>
      <c r="M598" s="51" t="s">
        <v>221</v>
      </c>
      <c r="N598" s="52">
        <v>42165</v>
      </c>
      <c r="O598" s="54">
        <v>16.445</v>
      </c>
      <c r="P598" s="54">
        <v>38.236000000000004</v>
      </c>
      <c r="Q598" s="55">
        <v>1.3250836120401339</v>
      </c>
      <c r="R598" s="55">
        <v>0.08</v>
      </c>
      <c r="S598" s="56">
        <f t="shared" si="9"/>
        <v>3.0588800000000003</v>
      </c>
      <c r="T598" s="57">
        <v>41.294880000000006</v>
      </c>
      <c r="U598" s="51">
        <v>45</v>
      </c>
      <c r="V598" s="58">
        <v>1858.2696000000003</v>
      </c>
      <c r="W598" s="55">
        <v>0.09</v>
      </c>
      <c r="X598" s="59">
        <v>167.24426400000002</v>
      </c>
      <c r="Y598" s="54">
        <v>8.2700000000000014</v>
      </c>
      <c r="Z598" s="54">
        <v>1699.2953360000004</v>
      </c>
    </row>
    <row r="599" spans="1:26" x14ac:dyDescent="0.3">
      <c r="A599" s="51" t="s">
        <v>1626</v>
      </c>
      <c r="B599" s="52">
        <v>42154</v>
      </c>
      <c r="C599" s="53">
        <v>2015</v>
      </c>
      <c r="D599" s="51" t="s">
        <v>1237</v>
      </c>
      <c r="E599" s="51" t="s">
        <v>1238</v>
      </c>
      <c r="F599" s="51" t="s">
        <v>214</v>
      </c>
      <c r="G599" s="51" t="s">
        <v>215</v>
      </c>
      <c r="H599" s="51" t="s">
        <v>231</v>
      </c>
      <c r="I599" s="51" t="s">
        <v>225</v>
      </c>
      <c r="J599" s="51" t="s">
        <v>254</v>
      </c>
      <c r="K599" s="51" t="s">
        <v>219</v>
      </c>
      <c r="L599" s="51" t="s">
        <v>292</v>
      </c>
      <c r="M599" s="51" t="s">
        <v>221</v>
      </c>
      <c r="N599" s="52">
        <v>42166</v>
      </c>
      <c r="O599" s="54">
        <v>4.6090000000000009</v>
      </c>
      <c r="P599" s="54">
        <v>11.253000000000002</v>
      </c>
      <c r="Q599" s="55">
        <v>1.4415274463007159</v>
      </c>
      <c r="R599" s="55">
        <v>0.08</v>
      </c>
      <c r="S599" s="56">
        <f t="shared" si="9"/>
        <v>0.90024000000000015</v>
      </c>
      <c r="T599" s="57">
        <v>12.153240000000002</v>
      </c>
      <c r="U599" s="51">
        <v>37</v>
      </c>
      <c r="V599" s="58">
        <v>449.66988000000009</v>
      </c>
      <c r="W599" s="55">
        <v>0.02</v>
      </c>
      <c r="X599" s="59">
        <v>8.9933976000000015</v>
      </c>
      <c r="Y599" s="54">
        <v>4.7299999999999995</v>
      </c>
      <c r="Z599" s="54">
        <v>445.40648240000013</v>
      </c>
    </row>
    <row r="600" spans="1:26" x14ac:dyDescent="0.3">
      <c r="A600" s="51" t="s">
        <v>1627</v>
      </c>
      <c r="B600" s="52">
        <v>42161</v>
      </c>
      <c r="C600" s="53">
        <v>2015</v>
      </c>
      <c r="D600" s="51" t="s">
        <v>1628</v>
      </c>
      <c r="E600" s="51" t="s">
        <v>1629</v>
      </c>
      <c r="F600" s="51" t="s">
        <v>230</v>
      </c>
      <c r="G600" s="51" t="s">
        <v>230</v>
      </c>
      <c r="H600" s="51" t="s">
        <v>244</v>
      </c>
      <c r="I600" s="51" t="s">
        <v>281</v>
      </c>
      <c r="J600" s="51" t="s">
        <v>233</v>
      </c>
      <c r="K600" s="51" t="s">
        <v>238</v>
      </c>
      <c r="L600" s="51" t="s">
        <v>220</v>
      </c>
      <c r="M600" s="51" t="s">
        <v>221</v>
      </c>
      <c r="N600" s="52">
        <v>42170</v>
      </c>
      <c r="O600" s="54">
        <v>68.64</v>
      </c>
      <c r="P600" s="54">
        <v>171.58900000000003</v>
      </c>
      <c r="Q600" s="55">
        <v>1.4998397435897439</v>
      </c>
      <c r="R600" s="55">
        <v>0.08</v>
      </c>
      <c r="S600" s="56">
        <f t="shared" si="9"/>
        <v>13.727120000000003</v>
      </c>
      <c r="T600" s="57">
        <v>185.31612000000004</v>
      </c>
      <c r="U600" s="51">
        <v>23</v>
      </c>
      <c r="V600" s="58">
        <v>4262.2707600000012</v>
      </c>
      <c r="W600" s="55">
        <v>0.09</v>
      </c>
      <c r="X600" s="59">
        <v>383.60436840000011</v>
      </c>
      <c r="Y600" s="54">
        <v>8.1300000000000008</v>
      </c>
      <c r="Z600" s="54">
        <v>3886.7963916000012</v>
      </c>
    </row>
    <row r="601" spans="1:26" x14ac:dyDescent="0.3">
      <c r="A601" s="51" t="s">
        <v>1630</v>
      </c>
      <c r="B601" s="52">
        <v>42161</v>
      </c>
      <c r="C601" s="53">
        <v>2015</v>
      </c>
      <c r="D601" s="51" t="s">
        <v>347</v>
      </c>
      <c r="E601" s="51" t="s">
        <v>348</v>
      </c>
      <c r="F601" s="51" t="s">
        <v>230</v>
      </c>
      <c r="G601" s="51" t="s">
        <v>230</v>
      </c>
      <c r="H601" s="51" t="s">
        <v>216</v>
      </c>
      <c r="I601" s="51" t="s">
        <v>331</v>
      </c>
      <c r="J601" s="51" t="s">
        <v>266</v>
      </c>
      <c r="K601" s="51" t="s">
        <v>238</v>
      </c>
      <c r="L601" s="51" t="s">
        <v>588</v>
      </c>
      <c r="M601" s="51" t="s">
        <v>221</v>
      </c>
      <c r="N601" s="52">
        <v>42169</v>
      </c>
      <c r="O601" s="54">
        <v>415.78900000000004</v>
      </c>
      <c r="P601" s="54">
        <v>659.98900000000003</v>
      </c>
      <c r="Q601" s="55">
        <v>0.58731712479166109</v>
      </c>
      <c r="R601" s="55">
        <v>0.08</v>
      </c>
      <c r="S601" s="56">
        <f t="shared" si="9"/>
        <v>52.799120000000002</v>
      </c>
      <c r="T601" s="57">
        <v>712.78812000000005</v>
      </c>
      <c r="U601" s="51">
        <v>43</v>
      </c>
      <c r="V601" s="58">
        <v>30649.889160000002</v>
      </c>
      <c r="W601" s="55">
        <v>9.9999999999999992E-2</v>
      </c>
      <c r="X601" s="59">
        <v>3064.9889159999998</v>
      </c>
      <c r="Y601" s="54">
        <v>24.54</v>
      </c>
      <c r="Z601" s="54">
        <v>27609.440244000005</v>
      </c>
    </row>
    <row r="602" spans="1:26" x14ac:dyDescent="0.3">
      <c r="A602" s="51" t="s">
        <v>1631</v>
      </c>
      <c r="B602" s="52">
        <v>42163</v>
      </c>
      <c r="C602" s="53">
        <v>2015</v>
      </c>
      <c r="D602" s="51" t="s">
        <v>1632</v>
      </c>
      <c r="E602" s="51" t="s">
        <v>1633</v>
      </c>
      <c r="F602" s="51" t="s">
        <v>230</v>
      </c>
      <c r="G602" s="51" t="s">
        <v>230</v>
      </c>
      <c r="H602" s="51" t="s">
        <v>231</v>
      </c>
      <c r="I602" s="51" t="s">
        <v>445</v>
      </c>
      <c r="J602" s="51" t="s">
        <v>233</v>
      </c>
      <c r="K602" s="51" t="s">
        <v>219</v>
      </c>
      <c r="L602" s="51" t="s">
        <v>220</v>
      </c>
      <c r="M602" s="51" t="s">
        <v>221</v>
      </c>
      <c r="N602" s="52">
        <v>42172</v>
      </c>
      <c r="O602" s="54">
        <v>109.32900000000001</v>
      </c>
      <c r="P602" s="54">
        <v>179.22300000000001</v>
      </c>
      <c r="Q602" s="55">
        <v>0.63929972834289162</v>
      </c>
      <c r="R602" s="55">
        <v>0.08</v>
      </c>
      <c r="S602" s="56">
        <f t="shared" si="9"/>
        <v>14.337840000000002</v>
      </c>
      <c r="T602" s="57">
        <v>193.56084000000001</v>
      </c>
      <c r="U602" s="51">
        <v>38</v>
      </c>
      <c r="V602" s="58">
        <v>7355.3119200000001</v>
      </c>
      <c r="W602" s="55">
        <v>9.9999999999999992E-2</v>
      </c>
      <c r="X602" s="59">
        <v>735.53119199999992</v>
      </c>
      <c r="Y602" s="54">
        <v>20.04</v>
      </c>
      <c r="Z602" s="54">
        <v>6639.8207279999997</v>
      </c>
    </row>
    <row r="603" spans="1:26" x14ac:dyDescent="0.3">
      <c r="A603" s="51" t="s">
        <v>1634</v>
      </c>
      <c r="B603" s="52">
        <v>42163</v>
      </c>
      <c r="C603" s="53">
        <v>2015</v>
      </c>
      <c r="D603" s="51" t="s">
        <v>474</v>
      </c>
      <c r="E603" s="51" t="s">
        <v>475</v>
      </c>
      <c r="F603" s="51" t="s">
        <v>214</v>
      </c>
      <c r="G603" s="51" t="s">
        <v>215</v>
      </c>
      <c r="H603" s="51" t="s">
        <v>231</v>
      </c>
      <c r="I603" s="51" t="s">
        <v>225</v>
      </c>
      <c r="J603" s="51" t="s">
        <v>254</v>
      </c>
      <c r="K603" s="51" t="s">
        <v>219</v>
      </c>
      <c r="L603" s="51" t="s">
        <v>220</v>
      </c>
      <c r="M603" s="51" t="s">
        <v>221</v>
      </c>
      <c r="N603" s="52">
        <v>42174</v>
      </c>
      <c r="O603" s="54">
        <v>3.8720000000000003</v>
      </c>
      <c r="P603" s="54">
        <v>6.2480000000000002</v>
      </c>
      <c r="Q603" s="55">
        <v>0.61363636363636354</v>
      </c>
      <c r="R603" s="55">
        <v>0.08</v>
      </c>
      <c r="S603" s="56">
        <f t="shared" si="9"/>
        <v>0.49984000000000001</v>
      </c>
      <c r="T603" s="57">
        <v>6.7478400000000009</v>
      </c>
      <c r="U603" s="51">
        <v>10</v>
      </c>
      <c r="V603" s="58">
        <v>67.478400000000008</v>
      </c>
      <c r="W603" s="55">
        <v>6.0000000000000005E-2</v>
      </c>
      <c r="X603" s="59">
        <v>4.0487040000000007</v>
      </c>
      <c r="Y603" s="54">
        <v>1.44</v>
      </c>
      <c r="Z603" s="54">
        <v>64.869696000000005</v>
      </c>
    </row>
    <row r="604" spans="1:26" x14ac:dyDescent="0.3">
      <c r="A604" s="51" t="s">
        <v>1635</v>
      </c>
      <c r="B604" s="52">
        <v>42164</v>
      </c>
      <c r="C604" s="53">
        <v>2015</v>
      </c>
      <c r="D604" s="51" t="s">
        <v>1636</v>
      </c>
      <c r="E604" s="51" t="s">
        <v>1637</v>
      </c>
      <c r="F604" s="51" t="s">
        <v>230</v>
      </c>
      <c r="G604" s="51" t="s">
        <v>230</v>
      </c>
      <c r="H604" s="51" t="s">
        <v>244</v>
      </c>
      <c r="I604" s="51" t="s">
        <v>281</v>
      </c>
      <c r="J604" s="51" t="s">
        <v>254</v>
      </c>
      <c r="K604" s="51" t="s">
        <v>219</v>
      </c>
      <c r="L604" s="51" t="s">
        <v>292</v>
      </c>
      <c r="M604" s="51" t="s">
        <v>221</v>
      </c>
      <c r="N604" s="52">
        <v>42171</v>
      </c>
      <c r="O604" s="54">
        <v>3.8610000000000002</v>
      </c>
      <c r="P604" s="54">
        <v>9.4270000000000014</v>
      </c>
      <c r="Q604" s="55">
        <v>1.4415954415954417</v>
      </c>
      <c r="R604" s="55">
        <v>0.08</v>
      </c>
      <c r="S604" s="56">
        <f t="shared" si="9"/>
        <v>0.75416000000000016</v>
      </c>
      <c r="T604" s="57">
        <v>10.181160000000002</v>
      </c>
      <c r="U604" s="51">
        <v>24</v>
      </c>
      <c r="V604" s="58">
        <v>244.34784000000005</v>
      </c>
      <c r="W604" s="55">
        <v>0.11</v>
      </c>
      <c r="X604" s="59">
        <v>26.878262400000004</v>
      </c>
      <c r="Y604" s="54">
        <v>6.1899999999999995</v>
      </c>
      <c r="Z604" s="54">
        <v>223.65957760000003</v>
      </c>
    </row>
    <row r="605" spans="1:26" x14ac:dyDescent="0.3">
      <c r="A605" s="51" t="s">
        <v>1638</v>
      </c>
      <c r="B605" s="52">
        <v>42164</v>
      </c>
      <c r="C605" s="53">
        <v>2015</v>
      </c>
      <c r="D605" s="51" t="s">
        <v>1378</v>
      </c>
      <c r="E605" s="51" t="s">
        <v>1379</v>
      </c>
      <c r="F605" s="51" t="s">
        <v>230</v>
      </c>
      <c r="G605" s="51" t="s">
        <v>230</v>
      </c>
      <c r="H605" s="51" t="s">
        <v>244</v>
      </c>
      <c r="I605" s="51" t="s">
        <v>258</v>
      </c>
      <c r="J605" s="51" t="s">
        <v>218</v>
      </c>
      <c r="K605" s="51" t="s">
        <v>219</v>
      </c>
      <c r="L605" s="51" t="s">
        <v>226</v>
      </c>
      <c r="M605" s="51" t="s">
        <v>234</v>
      </c>
      <c r="N605" s="52">
        <v>42173</v>
      </c>
      <c r="O605" s="54">
        <v>1.0230000000000001</v>
      </c>
      <c r="P605" s="54">
        <v>1.7600000000000002</v>
      </c>
      <c r="Q605" s="55">
        <v>0.72043010752688175</v>
      </c>
      <c r="R605" s="55">
        <v>0.08</v>
      </c>
      <c r="S605" s="56">
        <f t="shared" si="9"/>
        <v>0.14080000000000001</v>
      </c>
      <c r="T605" s="57">
        <v>1.9008000000000003</v>
      </c>
      <c r="U605" s="51">
        <v>26</v>
      </c>
      <c r="V605" s="58">
        <v>49.420800000000007</v>
      </c>
      <c r="W605" s="55">
        <v>0.05</v>
      </c>
      <c r="X605" s="59">
        <v>2.4710400000000003</v>
      </c>
      <c r="Y605" s="54">
        <v>1.34</v>
      </c>
      <c r="Z605" s="54">
        <v>48.289760000000008</v>
      </c>
    </row>
    <row r="606" spans="1:26" x14ac:dyDescent="0.3">
      <c r="A606" s="51" t="s">
        <v>1639</v>
      </c>
      <c r="B606" s="52">
        <v>42166</v>
      </c>
      <c r="C606" s="53">
        <v>2015</v>
      </c>
      <c r="D606" s="51" t="s">
        <v>543</v>
      </c>
      <c r="E606" s="51" t="s">
        <v>544</v>
      </c>
      <c r="F606" s="51" t="s">
        <v>230</v>
      </c>
      <c r="G606" s="51" t="s">
        <v>230</v>
      </c>
      <c r="H606" s="51" t="s">
        <v>231</v>
      </c>
      <c r="I606" s="51" t="s">
        <v>245</v>
      </c>
      <c r="J606" s="51" t="s">
        <v>266</v>
      </c>
      <c r="K606" s="51" t="s">
        <v>305</v>
      </c>
      <c r="L606" s="51" t="s">
        <v>292</v>
      </c>
      <c r="M606" s="51" t="s">
        <v>221</v>
      </c>
      <c r="N606" s="52">
        <v>42176</v>
      </c>
      <c r="O606" s="54">
        <v>6.0500000000000007</v>
      </c>
      <c r="P606" s="54">
        <v>13.442000000000002</v>
      </c>
      <c r="Q606" s="55">
        <v>1.2218181818181819</v>
      </c>
      <c r="R606" s="55">
        <v>0.08</v>
      </c>
      <c r="S606" s="56">
        <f t="shared" si="9"/>
        <v>1.0753600000000001</v>
      </c>
      <c r="T606" s="57">
        <v>14.517360000000004</v>
      </c>
      <c r="U606" s="51">
        <v>10</v>
      </c>
      <c r="V606" s="58">
        <v>145.17360000000002</v>
      </c>
      <c r="W606" s="55">
        <v>0.11</v>
      </c>
      <c r="X606" s="59">
        <v>15.969096000000002</v>
      </c>
      <c r="Y606" s="54">
        <v>2.9</v>
      </c>
      <c r="Z606" s="54">
        <v>132.10450400000002</v>
      </c>
    </row>
    <row r="607" spans="1:26" x14ac:dyDescent="0.3">
      <c r="A607" s="51" t="s">
        <v>1640</v>
      </c>
      <c r="B607" s="52">
        <v>42167</v>
      </c>
      <c r="C607" s="53">
        <v>2015</v>
      </c>
      <c r="D607" s="51" t="s">
        <v>1641</v>
      </c>
      <c r="E607" s="51" t="s">
        <v>1306</v>
      </c>
      <c r="F607" s="51" t="s">
        <v>214</v>
      </c>
      <c r="G607" s="51" t="s">
        <v>215</v>
      </c>
      <c r="H607" s="51" t="s">
        <v>216</v>
      </c>
      <c r="I607" s="51" t="s">
        <v>225</v>
      </c>
      <c r="J607" s="51" t="s">
        <v>218</v>
      </c>
      <c r="K607" s="51" t="s">
        <v>219</v>
      </c>
      <c r="L607" s="51" t="s">
        <v>226</v>
      </c>
      <c r="M607" s="51" t="s">
        <v>221</v>
      </c>
      <c r="N607" s="52">
        <v>42175</v>
      </c>
      <c r="O607" s="54">
        <v>1.4410000000000003</v>
      </c>
      <c r="P607" s="54">
        <v>3.1240000000000001</v>
      </c>
      <c r="Q607" s="55">
        <v>1.1679389312977095</v>
      </c>
      <c r="R607" s="55">
        <v>0.08</v>
      </c>
      <c r="S607" s="56">
        <f t="shared" si="9"/>
        <v>0.24992</v>
      </c>
      <c r="T607" s="57">
        <v>3.3739200000000005</v>
      </c>
      <c r="U607" s="51">
        <v>25</v>
      </c>
      <c r="V607" s="58">
        <v>84.348000000000013</v>
      </c>
      <c r="W607" s="55">
        <v>6.9999999999999993E-2</v>
      </c>
      <c r="X607" s="59">
        <v>5.9043600000000005</v>
      </c>
      <c r="Y607" s="54">
        <v>0.98000000000000009</v>
      </c>
      <c r="Z607" s="54">
        <v>79.42364000000002</v>
      </c>
    </row>
    <row r="608" spans="1:26" x14ac:dyDescent="0.3">
      <c r="A608" s="51" t="s">
        <v>1642</v>
      </c>
      <c r="B608" s="52">
        <v>42173</v>
      </c>
      <c r="C608" s="53">
        <v>2015</v>
      </c>
      <c r="D608" s="51" t="s">
        <v>1643</v>
      </c>
      <c r="E608" s="51" t="s">
        <v>1343</v>
      </c>
      <c r="F608" s="51" t="s">
        <v>214</v>
      </c>
      <c r="G608" s="51" t="s">
        <v>215</v>
      </c>
      <c r="H608" s="51" t="s">
        <v>265</v>
      </c>
      <c r="I608" s="51" t="s">
        <v>225</v>
      </c>
      <c r="J608" s="51" t="s">
        <v>266</v>
      </c>
      <c r="K608" s="51" t="s">
        <v>219</v>
      </c>
      <c r="L608" s="51" t="s">
        <v>220</v>
      </c>
      <c r="M608" s="51" t="s">
        <v>221</v>
      </c>
      <c r="N608" s="52">
        <v>42182</v>
      </c>
      <c r="O608" s="54">
        <v>5.0490000000000004</v>
      </c>
      <c r="P608" s="54">
        <v>8.0080000000000009</v>
      </c>
      <c r="Q608" s="55">
        <v>0.58605664488017439</v>
      </c>
      <c r="R608" s="55">
        <v>0.08</v>
      </c>
      <c r="S608" s="56">
        <f t="shared" si="9"/>
        <v>0.6406400000000001</v>
      </c>
      <c r="T608" s="57">
        <v>8.6486400000000021</v>
      </c>
      <c r="U608" s="51">
        <v>18</v>
      </c>
      <c r="V608" s="58">
        <v>155.67552000000003</v>
      </c>
      <c r="W608" s="55">
        <v>0.08</v>
      </c>
      <c r="X608" s="59">
        <v>12.454041600000004</v>
      </c>
      <c r="Y608" s="54">
        <v>11.200000000000001</v>
      </c>
      <c r="Z608" s="54">
        <v>154.42147840000001</v>
      </c>
    </row>
    <row r="609" spans="1:26" x14ac:dyDescent="0.3">
      <c r="A609" s="51" t="s">
        <v>1644</v>
      </c>
      <c r="B609" s="52">
        <v>42174</v>
      </c>
      <c r="C609" s="53">
        <v>2015</v>
      </c>
      <c r="D609" s="51" t="s">
        <v>1645</v>
      </c>
      <c r="E609" s="51" t="s">
        <v>1646</v>
      </c>
      <c r="F609" s="51" t="s">
        <v>230</v>
      </c>
      <c r="G609" s="51" t="s">
        <v>230</v>
      </c>
      <c r="H609" s="51" t="s">
        <v>231</v>
      </c>
      <c r="I609" s="51" t="s">
        <v>312</v>
      </c>
      <c r="J609" s="51" t="s">
        <v>250</v>
      </c>
      <c r="K609" s="51" t="s">
        <v>219</v>
      </c>
      <c r="L609" s="51" t="s">
        <v>220</v>
      </c>
      <c r="M609" s="51" t="s">
        <v>221</v>
      </c>
      <c r="N609" s="52">
        <v>42183</v>
      </c>
      <c r="O609" s="54">
        <v>2.4750000000000001</v>
      </c>
      <c r="P609" s="54">
        <v>4.0590000000000002</v>
      </c>
      <c r="Q609" s="55">
        <v>0.64</v>
      </c>
      <c r="R609" s="55">
        <v>0.08</v>
      </c>
      <c r="S609" s="56">
        <f t="shared" si="9"/>
        <v>0.32472000000000001</v>
      </c>
      <c r="T609" s="57">
        <v>4.3837200000000003</v>
      </c>
      <c r="U609" s="51">
        <v>44</v>
      </c>
      <c r="V609" s="58">
        <v>192.88368000000003</v>
      </c>
      <c r="W609" s="55">
        <v>6.9999999999999993E-2</v>
      </c>
      <c r="X609" s="59">
        <v>13.501857600000001</v>
      </c>
      <c r="Y609" s="54">
        <v>2.5499999999999998</v>
      </c>
      <c r="Z609" s="54">
        <v>181.93182240000004</v>
      </c>
    </row>
    <row r="610" spans="1:26" x14ac:dyDescent="0.3">
      <c r="A610" s="51" t="s">
        <v>1647</v>
      </c>
      <c r="B610" s="52">
        <v>42178</v>
      </c>
      <c r="C610" s="53">
        <v>2015</v>
      </c>
      <c r="D610" s="51" t="s">
        <v>828</v>
      </c>
      <c r="E610" s="51" t="s">
        <v>829</v>
      </c>
      <c r="F610" s="51" t="s">
        <v>230</v>
      </c>
      <c r="G610" s="51" t="s">
        <v>230</v>
      </c>
      <c r="H610" s="51" t="s">
        <v>216</v>
      </c>
      <c r="I610" s="51" t="s">
        <v>281</v>
      </c>
      <c r="J610" s="51" t="s">
        <v>250</v>
      </c>
      <c r="K610" s="51" t="s">
        <v>219</v>
      </c>
      <c r="L610" s="51" t="s">
        <v>226</v>
      </c>
      <c r="M610" s="51" t="s">
        <v>221</v>
      </c>
      <c r="N610" s="52">
        <v>42185</v>
      </c>
      <c r="O610" s="54">
        <v>1.1990000000000003</v>
      </c>
      <c r="P610" s="54">
        <v>2.8600000000000003</v>
      </c>
      <c r="Q610" s="55">
        <v>1.3853211009174309</v>
      </c>
      <c r="R610" s="55">
        <v>0.08</v>
      </c>
      <c r="S610" s="56">
        <f t="shared" si="9"/>
        <v>0.22880000000000003</v>
      </c>
      <c r="T610" s="57">
        <v>3.0888000000000004</v>
      </c>
      <c r="U610" s="51">
        <v>28</v>
      </c>
      <c r="V610" s="58">
        <v>86.486400000000017</v>
      </c>
      <c r="W610" s="55">
        <v>0.09</v>
      </c>
      <c r="X610" s="59">
        <v>7.7837760000000014</v>
      </c>
      <c r="Y610" s="54">
        <v>2.4499999999999997</v>
      </c>
      <c r="Z610" s="54">
        <v>81.152624000000017</v>
      </c>
    </row>
    <row r="611" spans="1:26" x14ac:dyDescent="0.3">
      <c r="A611" s="51" t="s">
        <v>1648</v>
      </c>
      <c r="B611" s="52">
        <v>42178</v>
      </c>
      <c r="C611" s="53">
        <v>2015</v>
      </c>
      <c r="D611" s="51" t="s">
        <v>828</v>
      </c>
      <c r="E611" s="51" t="s">
        <v>829</v>
      </c>
      <c r="F611" s="51" t="s">
        <v>230</v>
      </c>
      <c r="G611" s="51" t="s">
        <v>230</v>
      </c>
      <c r="H611" s="51" t="s">
        <v>216</v>
      </c>
      <c r="I611" s="51" t="s">
        <v>281</v>
      </c>
      <c r="J611" s="51" t="s">
        <v>250</v>
      </c>
      <c r="K611" s="51" t="s">
        <v>238</v>
      </c>
      <c r="L611" s="51" t="s">
        <v>220</v>
      </c>
      <c r="M611" s="51" t="s">
        <v>221</v>
      </c>
      <c r="N611" s="52">
        <v>42187</v>
      </c>
      <c r="O611" s="54">
        <v>46.321000000000005</v>
      </c>
      <c r="P611" s="54">
        <v>89.078000000000017</v>
      </c>
      <c r="Q611" s="55">
        <v>0.92305865590121128</v>
      </c>
      <c r="R611" s="55">
        <v>0.08</v>
      </c>
      <c r="S611" s="56">
        <f t="shared" si="9"/>
        <v>7.1262400000000019</v>
      </c>
      <c r="T611" s="57">
        <v>96.204240000000027</v>
      </c>
      <c r="U611" s="51">
        <v>36</v>
      </c>
      <c r="V611" s="58">
        <v>3463.352640000001</v>
      </c>
      <c r="W611" s="55">
        <v>0.03</v>
      </c>
      <c r="X611" s="59">
        <v>103.90057920000002</v>
      </c>
      <c r="Y611" s="54">
        <v>7.2299999999999995</v>
      </c>
      <c r="Z611" s="54">
        <v>3366.6820608000012</v>
      </c>
    </row>
    <row r="612" spans="1:26" x14ac:dyDescent="0.3">
      <c r="A612" s="51" t="s">
        <v>1649</v>
      </c>
      <c r="B612" s="52">
        <v>42178</v>
      </c>
      <c r="C612" s="53">
        <v>2015</v>
      </c>
      <c r="D612" s="51" t="s">
        <v>1650</v>
      </c>
      <c r="E612" s="51" t="s">
        <v>1651</v>
      </c>
      <c r="F612" s="51" t="s">
        <v>230</v>
      </c>
      <c r="G612" s="51" t="s">
        <v>230</v>
      </c>
      <c r="H612" s="51" t="s">
        <v>244</v>
      </c>
      <c r="I612" s="51" t="s">
        <v>274</v>
      </c>
      <c r="J612" s="51" t="s">
        <v>218</v>
      </c>
      <c r="K612" s="51" t="s">
        <v>219</v>
      </c>
      <c r="L612" s="51" t="s">
        <v>220</v>
      </c>
      <c r="M612" s="51" t="s">
        <v>234</v>
      </c>
      <c r="N612" s="52">
        <v>42186</v>
      </c>
      <c r="O612" s="54">
        <v>1.298</v>
      </c>
      <c r="P612" s="54">
        <v>2.0680000000000001</v>
      </c>
      <c r="Q612" s="55">
        <v>0.59322033898305082</v>
      </c>
      <c r="R612" s="55">
        <v>0.08</v>
      </c>
      <c r="S612" s="56">
        <f t="shared" si="9"/>
        <v>0.16544</v>
      </c>
      <c r="T612" s="57">
        <v>2.2334400000000003</v>
      </c>
      <c r="U612" s="51">
        <v>7</v>
      </c>
      <c r="V612" s="58">
        <v>15.634080000000003</v>
      </c>
      <c r="W612" s="55">
        <v>0.09</v>
      </c>
      <c r="X612" s="59">
        <v>1.4070672000000002</v>
      </c>
      <c r="Y612" s="54">
        <v>1.54</v>
      </c>
      <c r="Z612" s="54">
        <v>15.767012800000003</v>
      </c>
    </row>
    <row r="613" spans="1:26" x14ac:dyDescent="0.3">
      <c r="A613" s="51" t="s">
        <v>1652</v>
      </c>
      <c r="B613" s="52">
        <v>42180</v>
      </c>
      <c r="C613" s="53">
        <v>2015</v>
      </c>
      <c r="D613" s="51" t="s">
        <v>1653</v>
      </c>
      <c r="E613" s="51" t="s">
        <v>1399</v>
      </c>
      <c r="F613" s="51" t="s">
        <v>214</v>
      </c>
      <c r="G613" s="51" t="s">
        <v>215</v>
      </c>
      <c r="H613" s="51" t="s">
        <v>231</v>
      </c>
      <c r="I613" s="51" t="s">
        <v>225</v>
      </c>
      <c r="J613" s="51" t="s">
        <v>250</v>
      </c>
      <c r="K613" s="51" t="s">
        <v>219</v>
      </c>
      <c r="L613" s="51" t="s">
        <v>220</v>
      </c>
      <c r="M613" s="51" t="s">
        <v>221</v>
      </c>
      <c r="N613" s="52">
        <v>42189</v>
      </c>
      <c r="O613" s="54">
        <v>4.0150000000000006</v>
      </c>
      <c r="P613" s="54">
        <v>6.5780000000000012</v>
      </c>
      <c r="Q613" s="55">
        <v>0.63835616438356169</v>
      </c>
      <c r="R613" s="55">
        <v>0.08</v>
      </c>
      <c r="S613" s="56">
        <f t="shared" si="9"/>
        <v>0.52624000000000015</v>
      </c>
      <c r="T613" s="57">
        <v>7.1042400000000017</v>
      </c>
      <c r="U613" s="51">
        <v>52</v>
      </c>
      <c r="V613" s="58">
        <v>369.42048000000011</v>
      </c>
      <c r="W613" s="55">
        <v>0.03</v>
      </c>
      <c r="X613" s="59">
        <v>11.082614400000002</v>
      </c>
      <c r="Y613" s="54">
        <v>1.54</v>
      </c>
      <c r="Z613" s="54">
        <v>359.87786560000012</v>
      </c>
    </row>
    <row r="614" spans="1:26" x14ac:dyDescent="0.3">
      <c r="A614" s="51" t="s">
        <v>1654</v>
      </c>
      <c r="B614" s="52">
        <v>42180</v>
      </c>
      <c r="C614" s="53">
        <v>2015</v>
      </c>
      <c r="D614" s="51" t="s">
        <v>1655</v>
      </c>
      <c r="E614" s="51" t="s">
        <v>1402</v>
      </c>
      <c r="F614" s="51" t="s">
        <v>214</v>
      </c>
      <c r="G614" s="51" t="s">
        <v>215</v>
      </c>
      <c r="H614" s="51" t="s">
        <v>231</v>
      </c>
      <c r="I614" s="51" t="s">
        <v>225</v>
      </c>
      <c r="J614" s="51" t="s">
        <v>218</v>
      </c>
      <c r="K614" s="51" t="s">
        <v>219</v>
      </c>
      <c r="L614" s="51" t="s">
        <v>226</v>
      </c>
      <c r="M614" s="51" t="s">
        <v>221</v>
      </c>
      <c r="N614" s="52">
        <v>42187</v>
      </c>
      <c r="O614" s="54">
        <v>1.6830000000000003</v>
      </c>
      <c r="P614" s="54">
        <v>3.0579999999999998</v>
      </c>
      <c r="Q614" s="55">
        <v>0.81699346405228723</v>
      </c>
      <c r="R614" s="55">
        <v>0.08</v>
      </c>
      <c r="S614" s="56">
        <f t="shared" si="9"/>
        <v>0.24464</v>
      </c>
      <c r="T614" s="57">
        <v>3.3026400000000002</v>
      </c>
      <c r="U614" s="51">
        <v>46</v>
      </c>
      <c r="V614" s="58">
        <v>151.92144000000002</v>
      </c>
      <c r="W614" s="55">
        <v>0.08</v>
      </c>
      <c r="X614" s="59">
        <v>12.153715200000002</v>
      </c>
      <c r="Y614" s="54">
        <v>1.3900000000000001</v>
      </c>
      <c r="Z614" s="54">
        <v>141.15772480000001</v>
      </c>
    </row>
    <row r="615" spans="1:26" x14ac:dyDescent="0.3">
      <c r="A615" s="51" t="s">
        <v>1656</v>
      </c>
      <c r="B615" s="52">
        <v>42180</v>
      </c>
      <c r="C615" s="53">
        <v>2015</v>
      </c>
      <c r="D615" s="51" t="s">
        <v>1624</v>
      </c>
      <c r="E615" s="51" t="s">
        <v>1625</v>
      </c>
      <c r="F615" s="51" t="s">
        <v>230</v>
      </c>
      <c r="G615" s="51" t="s">
        <v>230</v>
      </c>
      <c r="H615" s="51" t="s">
        <v>231</v>
      </c>
      <c r="I615" s="51" t="s">
        <v>245</v>
      </c>
      <c r="J615" s="51" t="s">
        <v>266</v>
      </c>
      <c r="K615" s="51" t="s">
        <v>219</v>
      </c>
      <c r="L615" s="51" t="s">
        <v>220</v>
      </c>
      <c r="M615" s="51" t="s">
        <v>221</v>
      </c>
      <c r="N615" s="52">
        <v>42189</v>
      </c>
      <c r="O615" s="54">
        <v>2.3980000000000006</v>
      </c>
      <c r="P615" s="54">
        <v>3.8720000000000003</v>
      </c>
      <c r="Q615" s="55">
        <v>0.61467889908256856</v>
      </c>
      <c r="R615" s="55">
        <v>0.08</v>
      </c>
      <c r="S615" s="56">
        <f t="shared" si="9"/>
        <v>0.30976000000000004</v>
      </c>
      <c r="T615" s="57">
        <v>4.1817600000000006</v>
      </c>
      <c r="U615" s="51">
        <v>3</v>
      </c>
      <c r="V615" s="58">
        <v>12.545280000000002</v>
      </c>
      <c r="W615" s="55">
        <v>0.05</v>
      </c>
      <c r="X615" s="59">
        <v>0.62726400000000015</v>
      </c>
      <c r="Y615" s="54">
        <v>6.88</v>
      </c>
      <c r="Z615" s="54">
        <v>18.798016000000001</v>
      </c>
    </row>
    <row r="616" spans="1:26" x14ac:dyDescent="0.3">
      <c r="A616" s="51" t="s">
        <v>1657</v>
      </c>
      <c r="B616" s="52">
        <v>42181</v>
      </c>
      <c r="C616" s="53">
        <v>2015</v>
      </c>
      <c r="D616" s="51" t="s">
        <v>825</v>
      </c>
      <c r="E616" s="51" t="s">
        <v>826</v>
      </c>
      <c r="F616" s="51" t="s">
        <v>230</v>
      </c>
      <c r="G616" s="51" t="s">
        <v>230</v>
      </c>
      <c r="H616" s="51" t="s">
        <v>265</v>
      </c>
      <c r="I616" s="51" t="s">
        <v>312</v>
      </c>
      <c r="J616" s="51" t="s">
        <v>250</v>
      </c>
      <c r="K616" s="51" t="s">
        <v>219</v>
      </c>
      <c r="L616" s="51" t="s">
        <v>220</v>
      </c>
      <c r="M616" s="51" t="s">
        <v>234</v>
      </c>
      <c r="N616" s="52">
        <v>42190</v>
      </c>
      <c r="O616" s="54">
        <v>2.6950000000000003</v>
      </c>
      <c r="P616" s="54">
        <v>4.2790000000000008</v>
      </c>
      <c r="Q616" s="55">
        <v>0.58775510204081649</v>
      </c>
      <c r="R616" s="55">
        <v>0.08</v>
      </c>
      <c r="S616" s="56">
        <f t="shared" si="9"/>
        <v>0.34232000000000007</v>
      </c>
      <c r="T616" s="57">
        <v>4.6213200000000008</v>
      </c>
      <c r="U616" s="51">
        <v>34</v>
      </c>
      <c r="V616" s="58">
        <v>157.12488000000002</v>
      </c>
      <c r="W616" s="55">
        <v>0.11</v>
      </c>
      <c r="X616" s="59">
        <v>17.283736800000003</v>
      </c>
      <c r="Y616" s="54">
        <v>7.06</v>
      </c>
      <c r="Z616" s="54">
        <v>146.90114320000001</v>
      </c>
    </row>
    <row r="617" spans="1:26" x14ac:dyDescent="0.3">
      <c r="A617" s="51" t="s">
        <v>1658</v>
      </c>
      <c r="B617" s="52">
        <v>42181</v>
      </c>
      <c r="C617" s="53">
        <v>2015</v>
      </c>
      <c r="D617" s="51" t="s">
        <v>809</v>
      </c>
      <c r="E617" s="51" t="s">
        <v>810</v>
      </c>
      <c r="F617" s="51" t="s">
        <v>230</v>
      </c>
      <c r="G617" s="51" t="s">
        <v>230</v>
      </c>
      <c r="H617" s="51" t="s">
        <v>231</v>
      </c>
      <c r="I617" s="51" t="s">
        <v>270</v>
      </c>
      <c r="J617" s="51" t="s">
        <v>250</v>
      </c>
      <c r="K617" s="51" t="s">
        <v>219</v>
      </c>
      <c r="L617" s="51" t="s">
        <v>220</v>
      </c>
      <c r="M617" s="51" t="s">
        <v>221</v>
      </c>
      <c r="N617" s="52">
        <v>42190</v>
      </c>
      <c r="O617" s="54">
        <v>2.0240000000000005</v>
      </c>
      <c r="P617" s="54">
        <v>3.1680000000000001</v>
      </c>
      <c r="Q617" s="55">
        <v>0.56521739130434756</v>
      </c>
      <c r="R617" s="55">
        <v>0.08</v>
      </c>
      <c r="S617" s="56">
        <f t="shared" si="9"/>
        <v>0.25344</v>
      </c>
      <c r="T617" s="57">
        <v>3.4214400000000005</v>
      </c>
      <c r="U617" s="51">
        <v>27</v>
      </c>
      <c r="V617" s="58">
        <v>92.378880000000009</v>
      </c>
      <c r="W617" s="55">
        <v>0.05</v>
      </c>
      <c r="X617" s="59">
        <v>4.6189440000000008</v>
      </c>
      <c r="Y617" s="54">
        <v>1.54</v>
      </c>
      <c r="Z617" s="54">
        <v>89.299936000000017</v>
      </c>
    </row>
    <row r="618" spans="1:26" x14ac:dyDescent="0.3">
      <c r="A618" s="51" t="s">
        <v>1659</v>
      </c>
      <c r="B618" s="52">
        <v>42181</v>
      </c>
      <c r="C618" s="53">
        <v>2015</v>
      </c>
      <c r="D618" s="51" t="s">
        <v>1660</v>
      </c>
      <c r="E618" s="51" t="s">
        <v>1661</v>
      </c>
      <c r="F618" s="51" t="s">
        <v>230</v>
      </c>
      <c r="G618" s="51" t="s">
        <v>230</v>
      </c>
      <c r="H618" s="51" t="s">
        <v>231</v>
      </c>
      <c r="I618" s="51" t="s">
        <v>281</v>
      </c>
      <c r="J618" s="51" t="s">
        <v>266</v>
      </c>
      <c r="K618" s="51" t="s">
        <v>238</v>
      </c>
      <c r="L618" s="51" t="s">
        <v>220</v>
      </c>
      <c r="M618" s="51" t="s">
        <v>221</v>
      </c>
      <c r="N618" s="52">
        <v>42189</v>
      </c>
      <c r="O618" s="54">
        <v>7.1610000000000005</v>
      </c>
      <c r="P618" s="54">
        <v>34.078000000000003</v>
      </c>
      <c r="Q618" s="55">
        <v>3.7588325652841781</v>
      </c>
      <c r="R618" s="55">
        <v>0.08</v>
      </c>
      <c r="S618" s="56">
        <f t="shared" si="9"/>
        <v>2.7262400000000002</v>
      </c>
      <c r="T618" s="57">
        <v>36.804240000000007</v>
      </c>
      <c r="U618" s="51">
        <v>8</v>
      </c>
      <c r="V618" s="58">
        <v>294.43392000000006</v>
      </c>
      <c r="W618" s="55">
        <v>0.02</v>
      </c>
      <c r="X618" s="59">
        <v>5.8886784000000016</v>
      </c>
      <c r="Y618" s="54">
        <v>6.55</v>
      </c>
      <c r="Z618" s="54">
        <v>295.09524160000007</v>
      </c>
    </row>
    <row r="619" spans="1:26" x14ac:dyDescent="0.3">
      <c r="A619" s="51" t="s">
        <v>1662</v>
      </c>
      <c r="B619" s="52">
        <v>42182</v>
      </c>
      <c r="C619" s="53">
        <v>2015</v>
      </c>
      <c r="D619" s="51" t="s">
        <v>1663</v>
      </c>
      <c r="E619" s="51" t="s">
        <v>1664</v>
      </c>
      <c r="F619" s="51" t="s">
        <v>230</v>
      </c>
      <c r="G619" s="51" t="s">
        <v>230</v>
      </c>
      <c r="H619" s="51" t="s">
        <v>216</v>
      </c>
      <c r="I619" s="51" t="s">
        <v>281</v>
      </c>
      <c r="J619" s="51" t="s">
        <v>254</v>
      </c>
      <c r="K619" s="51" t="s">
        <v>219</v>
      </c>
      <c r="L619" s="51" t="s">
        <v>220</v>
      </c>
      <c r="M619" s="51" t="s">
        <v>221</v>
      </c>
      <c r="N619" s="52">
        <v>42193</v>
      </c>
      <c r="O619" s="54">
        <v>2.0240000000000005</v>
      </c>
      <c r="P619" s="54">
        <v>3.1680000000000001</v>
      </c>
      <c r="Q619" s="55">
        <v>0.56521739130434756</v>
      </c>
      <c r="R619" s="55">
        <v>0.08</v>
      </c>
      <c r="S619" s="56">
        <f t="shared" si="9"/>
        <v>0.25344</v>
      </c>
      <c r="T619" s="57">
        <v>3.4214400000000005</v>
      </c>
      <c r="U619" s="51">
        <v>51</v>
      </c>
      <c r="V619" s="58">
        <v>174.49344000000002</v>
      </c>
      <c r="W619" s="55">
        <v>0.02</v>
      </c>
      <c r="X619" s="59">
        <v>3.4898688000000004</v>
      </c>
      <c r="Y619" s="54">
        <v>1.04</v>
      </c>
      <c r="Z619" s="54">
        <v>172.0435712</v>
      </c>
    </row>
    <row r="620" spans="1:26" x14ac:dyDescent="0.3">
      <c r="A620" s="51" t="s">
        <v>1665</v>
      </c>
      <c r="B620" s="52">
        <v>42185</v>
      </c>
      <c r="C620" s="53">
        <v>2015</v>
      </c>
      <c r="D620" s="51" t="s">
        <v>1666</v>
      </c>
      <c r="E620" s="51" t="s">
        <v>1667</v>
      </c>
      <c r="F620" s="51" t="s">
        <v>230</v>
      </c>
      <c r="G620" s="51" t="s">
        <v>230</v>
      </c>
      <c r="H620" s="51" t="s">
        <v>216</v>
      </c>
      <c r="I620" s="51" t="s">
        <v>270</v>
      </c>
      <c r="J620" s="51" t="s">
        <v>254</v>
      </c>
      <c r="K620" s="51" t="s">
        <v>305</v>
      </c>
      <c r="L620" s="51" t="s">
        <v>292</v>
      </c>
      <c r="M620" s="51" t="s">
        <v>221</v>
      </c>
      <c r="N620" s="52">
        <v>42199</v>
      </c>
      <c r="O620" s="54">
        <v>6.0500000000000007</v>
      </c>
      <c r="P620" s="54">
        <v>13.442000000000002</v>
      </c>
      <c r="Q620" s="55">
        <v>1.2218181818181819</v>
      </c>
      <c r="R620" s="55">
        <v>0.08</v>
      </c>
      <c r="S620" s="56">
        <f t="shared" si="9"/>
        <v>1.0753600000000001</v>
      </c>
      <c r="T620" s="57">
        <v>14.517360000000004</v>
      </c>
      <c r="U620" s="51">
        <v>48</v>
      </c>
      <c r="V620" s="58">
        <v>696.83328000000017</v>
      </c>
      <c r="W620" s="55">
        <v>0.04</v>
      </c>
      <c r="X620" s="59">
        <v>27.873331200000006</v>
      </c>
      <c r="Y620" s="54">
        <v>2.9</v>
      </c>
      <c r="Z620" s="54">
        <v>671.8599488000001</v>
      </c>
    </row>
    <row r="621" spans="1:26" x14ac:dyDescent="0.3">
      <c r="A621" s="51" t="s">
        <v>1668</v>
      </c>
      <c r="B621" s="52">
        <v>42185</v>
      </c>
      <c r="C621" s="53">
        <v>2015</v>
      </c>
      <c r="D621" s="51" t="s">
        <v>1669</v>
      </c>
      <c r="E621" s="51" t="s">
        <v>1670</v>
      </c>
      <c r="F621" s="51" t="s">
        <v>230</v>
      </c>
      <c r="G621" s="51" t="s">
        <v>230</v>
      </c>
      <c r="H621" s="51" t="s">
        <v>216</v>
      </c>
      <c r="I621" s="51" t="s">
        <v>312</v>
      </c>
      <c r="J621" s="51" t="s">
        <v>233</v>
      </c>
      <c r="K621" s="51" t="s">
        <v>219</v>
      </c>
      <c r="L621" s="51" t="s">
        <v>226</v>
      </c>
      <c r="M621" s="51" t="s">
        <v>221</v>
      </c>
      <c r="N621" s="52">
        <v>42194</v>
      </c>
      <c r="O621" s="54">
        <v>12.221</v>
      </c>
      <c r="P621" s="54">
        <v>21.824000000000002</v>
      </c>
      <c r="Q621" s="55">
        <v>0.78577857785778593</v>
      </c>
      <c r="R621" s="55">
        <v>0.08</v>
      </c>
      <c r="S621" s="56">
        <f t="shared" si="9"/>
        <v>1.7459200000000001</v>
      </c>
      <c r="T621" s="57">
        <v>23.569920000000003</v>
      </c>
      <c r="U621" s="51">
        <v>3</v>
      </c>
      <c r="V621" s="58">
        <v>70.709760000000017</v>
      </c>
      <c r="W621" s="55">
        <v>6.0000000000000005E-2</v>
      </c>
      <c r="X621" s="59">
        <v>4.2425856000000017</v>
      </c>
      <c r="Y621" s="54">
        <v>4.1499999999999995</v>
      </c>
      <c r="Z621" s="54">
        <v>70.617174400000025</v>
      </c>
    </row>
    <row r="622" spans="1:26" x14ac:dyDescent="0.3">
      <c r="A622" s="51" t="s">
        <v>1671</v>
      </c>
      <c r="B622" s="52">
        <v>42187</v>
      </c>
      <c r="C622" s="53">
        <v>2015</v>
      </c>
      <c r="D622" s="51" t="s">
        <v>1672</v>
      </c>
      <c r="E622" s="51" t="s">
        <v>1673</v>
      </c>
      <c r="F622" s="51" t="s">
        <v>230</v>
      </c>
      <c r="G622" s="51" t="s">
        <v>230</v>
      </c>
      <c r="H622" s="51" t="s">
        <v>231</v>
      </c>
      <c r="I622" s="51" t="s">
        <v>274</v>
      </c>
      <c r="J622" s="51" t="s">
        <v>266</v>
      </c>
      <c r="K622" s="51" t="s">
        <v>305</v>
      </c>
      <c r="L622" s="51" t="s">
        <v>292</v>
      </c>
      <c r="M622" s="51" t="s">
        <v>221</v>
      </c>
      <c r="N622" s="52">
        <v>42194</v>
      </c>
      <c r="O622" s="54">
        <v>12.518000000000002</v>
      </c>
      <c r="P622" s="54">
        <v>20.515000000000001</v>
      </c>
      <c r="Q622" s="55">
        <v>0.63884007029876955</v>
      </c>
      <c r="R622" s="55">
        <v>0.08</v>
      </c>
      <c r="S622" s="56">
        <f t="shared" si="9"/>
        <v>1.6412</v>
      </c>
      <c r="T622" s="57">
        <v>22.156200000000002</v>
      </c>
      <c r="U622" s="51">
        <v>46</v>
      </c>
      <c r="V622" s="58">
        <v>1019.1852000000001</v>
      </c>
      <c r="W622" s="55">
        <v>0.04</v>
      </c>
      <c r="X622" s="59">
        <v>40.767408000000003</v>
      </c>
      <c r="Y622" s="54">
        <v>3.82</v>
      </c>
      <c r="Z622" s="54">
        <v>982.23779200000013</v>
      </c>
    </row>
    <row r="623" spans="1:26" x14ac:dyDescent="0.3">
      <c r="A623" s="51" t="s">
        <v>1674</v>
      </c>
      <c r="B623" s="52">
        <v>42187</v>
      </c>
      <c r="C623" s="53">
        <v>2015</v>
      </c>
      <c r="D623" s="51" t="s">
        <v>1616</v>
      </c>
      <c r="E623" s="51" t="s">
        <v>1238</v>
      </c>
      <c r="F623" s="51" t="s">
        <v>214</v>
      </c>
      <c r="G623" s="51" t="s">
        <v>215</v>
      </c>
      <c r="H623" s="51" t="s">
        <v>231</v>
      </c>
      <c r="I623" s="51" t="s">
        <v>217</v>
      </c>
      <c r="J623" s="51" t="s">
        <v>218</v>
      </c>
      <c r="K623" s="51" t="s">
        <v>219</v>
      </c>
      <c r="L623" s="51" t="s">
        <v>220</v>
      </c>
      <c r="M623" s="51" t="s">
        <v>221</v>
      </c>
      <c r="N623" s="52">
        <v>42195</v>
      </c>
      <c r="O623" s="54">
        <v>3.0140000000000007</v>
      </c>
      <c r="P623" s="54">
        <v>4.9390000000000009</v>
      </c>
      <c r="Q623" s="55">
        <v>0.63868613138686126</v>
      </c>
      <c r="R623" s="55">
        <v>0.08</v>
      </c>
      <c r="S623" s="56">
        <f t="shared" si="9"/>
        <v>0.39512000000000008</v>
      </c>
      <c r="T623" s="57">
        <v>5.3341200000000013</v>
      </c>
      <c r="U623" s="51">
        <v>17</v>
      </c>
      <c r="V623" s="58">
        <v>90.68004000000002</v>
      </c>
      <c r="W623" s="55">
        <v>6.0000000000000005E-2</v>
      </c>
      <c r="X623" s="59">
        <v>5.4408024000000017</v>
      </c>
      <c r="Y623" s="54">
        <v>1.54</v>
      </c>
      <c r="Z623" s="54">
        <v>86.77923760000003</v>
      </c>
    </row>
    <row r="624" spans="1:26" x14ac:dyDescent="0.3">
      <c r="A624" s="51" t="s">
        <v>1675</v>
      </c>
      <c r="B624" s="52">
        <v>42188</v>
      </c>
      <c r="C624" s="53">
        <v>2015</v>
      </c>
      <c r="D624" s="51" t="s">
        <v>796</v>
      </c>
      <c r="E624" s="51" t="s">
        <v>797</v>
      </c>
      <c r="F624" s="51" t="s">
        <v>230</v>
      </c>
      <c r="G624" s="51" t="s">
        <v>230</v>
      </c>
      <c r="H624" s="51" t="s">
        <v>216</v>
      </c>
      <c r="I624" s="51" t="s">
        <v>274</v>
      </c>
      <c r="J624" s="51" t="s">
        <v>233</v>
      </c>
      <c r="K624" s="51" t="s">
        <v>238</v>
      </c>
      <c r="L624" s="51" t="s">
        <v>332</v>
      </c>
      <c r="M624" s="51" t="s">
        <v>221</v>
      </c>
      <c r="N624" s="52">
        <v>42197</v>
      </c>
      <c r="O624" s="54">
        <v>9.7020000000000017</v>
      </c>
      <c r="P624" s="54">
        <v>23.088999999999999</v>
      </c>
      <c r="Q624" s="55">
        <v>1.3798185941043077</v>
      </c>
      <c r="R624" s="55">
        <v>0.08</v>
      </c>
      <c r="S624" s="56">
        <f t="shared" si="9"/>
        <v>1.8471199999999999</v>
      </c>
      <c r="T624" s="57">
        <v>24.936119999999999</v>
      </c>
      <c r="U624" s="51">
        <v>51</v>
      </c>
      <c r="V624" s="58">
        <v>1271.7421199999999</v>
      </c>
      <c r="W624" s="55">
        <v>6.9999999999999993E-2</v>
      </c>
      <c r="X624" s="59">
        <v>89.021948399999985</v>
      </c>
      <c r="Y624" s="54">
        <v>4.8599999999999994</v>
      </c>
      <c r="Z624" s="54">
        <v>1187.5801715999999</v>
      </c>
    </row>
    <row r="625" spans="1:26" x14ac:dyDescent="0.3">
      <c r="A625" s="51" t="s">
        <v>1676</v>
      </c>
      <c r="B625" s="52">
        <v>42192</v>
      </c>
      <c r="C625" s="53">
        <v>2015</v>
      </c>
      <c r="D625" s="51" t="s">
        <v>1506</v>
      </c>
      <c r="E625" s="51" t="s">
        <v>1507</v>
      </c>
      <c r="F625" s="51" t="s">
        <v>230</v>
      </c>
      <c r="G625" s="51" t="s">
        <v>230</v>
      </c>
      <c r="H625" s="51" t="s">
        <v>216</v>
      </c>
      <c r="I625" s="51" t="s">
        <v>270</v>
      </c>
      <c r="J625" s="51" t="s">
        <v>266</v>
      </c>
      <c r="K625" s="51" t="s">
        <v>305</v>
      </c>
      <c r="L625" s="51" t="s">
        <v>588</v>
      </c>
      <c r="M625" s="51" t="s">
        <v>221</v>
      </c>
      <c r="N625" s="52">
        <v>42200</v>
      </c>
      <c r="O625" s="54">
        <v>61.776000000000003</v>
      </c>
      <c r="P625" s="54">
        <v>150.678</v>
      </c>
      <c r="Q625" s="55">
        <v>1.4391025641025639</v>
      </c>
      <c r="R625" s="55">
        <v>0.08</v>
      </c>
      <c r="S625" s="56">
        <f t="shared" si="9"/>
        <v>12.05424</v>
      </c>
      <c r="T625" s="57">
        <v>162.73224000000002</v>
      </c>
      <c r="U625" s="51">
        <v>9</v>
      </c>
      <c r="V625" s="58">
        <v>1464.5901600000002</v>
      </c>
      <c r="W625" s="55">
        <v>0.03</v>
      </c>
      <c r="X625" s="59">
        <v>43.937704800000006</v>
      </c>
      <c r="Y625" s="54">
        <v>24.54</v>
      </c>
      <c r="Z625" s="54">
        <v>1445.1924552</v>
      </c>
    </row>
    <row r="626" spans="1:26" x14ac:dyDescent="0.3">
      <c r="A626" s="51" t="s">
        <v>1677</v>
      </c>
      <c r="B626" s="52">
        <v>42194</v>
      </c>
      <c r="C626" s="53">
        <v>2015</v>
      </c>
      <c r="D626" s="51" t="s">
        <v>1375</v>
      </c>
      <c r="E626" s="51" t="s">
        <v>1376</v>
      </c>
      <c r="F626" s="51" t="s">
        <v>230</v>
      </c>
      <c r="G626" s="51" t="s">
        <v>230</v>
      </c>
      <c r="H626" s="51" t="s">
        <v>265</v>
      </c>
      <c r="I626" s="51" t="s">
        <v>342</v>
      </c>
      <c r="J626" s="51" t="s">
        <v>250</v>
      </c>
      <c r="K626" s="51" t="s">
        <v>219</v>
      </c>
      <c r="L626" s="51" t="s">
        <v>226</v>
      </c>
      <c r="M626" s="51" t="s">
        <v>221</v>
      </c>
      <c r="N626" s="52">
        <v>42203</v>
      </c>
      <c r="O626" s="54">
        <v>1.034</v>
      </c>
      <c r="P626" s="54">
        <v>2.0680000000000001</v>
      </c>
      <c r="Q626" s="55">
        <v>1</v>
      </c>
      <c r="R626" s="55">
        <v>0.08</v>
      </c>
      <c r="S626" s="56">
        <f t="shared" si="9"/>
        <v>0.16544</v>
      </c>
      <c r="T626" s="57">
        <v>2.2334400000000003</v>
      </c>
      <c r="U626" s="51">
        <v>24</v>
      </c>
      <c r="V626" s="58">
        <v>53.602560000000011</v>
      </c>
      <c r="W626" s="55">
        <v>0.08</v>
      </c>
      <c r="X626" s="59">
        <v>4.2882048000000008</v>
      </c>
      <c r="Y626" s="54">
        <v>0.84000000000000008</v>
      </c>
      <c r="Z626" s="54">
        <v>50.154355200000012</v>
      </c>
    </row>
    <row r="627" spans="1:26" x14ac:dyDescent="0.3">
      <c r="A627" s="51" t="s">
        <v>1678</v>
      </c>
      <c r="B627" s="52">
        <v>42195</v>
      </c>
      <c r="C627" s="53">
        <v>2015</v>
      </c>
      <c r="D627" s="51" t="s">
        <v>1679</v>
      </c>
      <c r="E627" s="51" t="s">
        <v>1680</v>
      </c>
      <c r="F627" s="51" t="s">
        <v>230</v>
      </c>
      <c r="G627" s="51" t="s">
        <v>230</v>
      </c>
      <c r="H627" s="51" t="s">
        <v>216</v>
      </c>
      <c r="I627" s="51" t="s">
        <v>342</v>
      </c>
      <c r="J627" s="51" t="s">
        <v>254</v>
      </c>
      <c r="K627" s="51" t="s">
        <v>219</v>
      </c>
      <c r="L627" s="51" t="s">
        <v>220</v>
      </c>
      <c r="M627" s="51" t="s">
        <v>221</v>
      </c>
      <c r="N627" s="52">
        <v>42204</v>
      </c>
      <c r="O627" s="54">
        <v>12.144</v>
      </c>
      <c r="P627" s="54">
        <v>18.678000000000001</v>
      </c>
      <c r="Q627" s="55">
        <v>0.53804347826086962</v>
      </c>
      <c r="R627" s="55">
        <v>0.08</v>
      </c>
      <c r="S627" s="56">
        <f t="shared" si="9"/>
        <v>1.49424</v>
      </c>
      <c r="T627" s="57">
        <v>20.172240000000002</v>
      </c>
      <c r="U627" s="51">
        <v>3</v>
      </c>
      <c r="V627" s="58">
        <v>60.516720000000007</v>
      </c>
      <c r="W627" s="55">
        <v>0.04</v>
      </c>
      <c r="X627" s="59">
        <v>2.4206688000000005</v>
      </c>
      <c r="Y627" s="54">
        <v>12.440000000000001</v>
      </c>
      <c r="Z627" s="54">
        <v>70.536051200000003</v>
      </c>
    </row>
    <row r="628" spans="1:26" x14ac:dyDescent="0.3">
      <c r="A628" s="51" t="s">
        <v>1681</v>
      </c>
      <c r="B628" s="52">
        <v>42197</v>
      </c>
      <c r="C628" s="53">
        <v>2015</v>
      </c>
      <c r="D628" s="51" t="s">
        <v>434</v>
      </c>
      <c r="E628" s="51" t="s">
        <v>435</v>
      </c>
      <c r="F628" s="51" t="s">
        <v>230</v>
      </c>
      <c r="G628" s="51" t="s">
        <v>230</v>
      </c>
      <c r="H628" s="51" t="s">
        <v>265</v>
      </c>
      <c r="I628" s="51" t="s">
        <v>274</v>
      </c>
      <c r="J628" s="51" t="s">
        <v>254</v>
      </c>
      <c r="K628" s="51" t="s">
        <v>219</v>
      </c>
      <c r="L628" s="51" t="s">
        <v>226</v>
      </c>
      <c r="M628" s="51" t="s">
        <v>234</v>
      </c>
      <c r="N628" s="52">
        <v>42209</v>
      </c>
      <c r="O628" s="54">
        <v>3.8280000000000003</v>
      </c>
      <c r="P628" s="54">
        <v>5.9729999999999999</v>
      </c>
      <c r="Q628" s="55">
        <v>0.56034482758620674</v>
      </c>
      <c r="R628" s="55">
        <v>0.08</v>
      </c>
      <c r="S628" s="56">
        <f t="shared" si="9"/>
        <v>0.47783999999999999</v>
      </c>
      <c r="T628" s="57">
        <v>6.4508400000000004</v>
      </c>
      <c r="U628" s="51">
        <v>50</v>
      </c>
      <c r="V628" s="58">
        <v>322.54200000000003</v>
      </c>
      <c r="W628" s="55">
        <v>6.0000000000000005E-2</v>
      </c>
      <c r="X628" s="59">
        <v>19.352520000000002</v>
      </c>
      <c r="Y628" s="54">
        <v>1</v>
      </c>
      <c r="Z628" s="54">
        <v>304.18948</v>
      </c>
    </row>
    <row r="629" spans="1:26" x14ac:dyDescent="0.3">
      <c r="A629" s="51" t="s">
        <v>1682</v>
      </c>
      <c r="B629" s="52">
        <v>42198</v>
      </c>
      <c r="C629" s="53">
        <v>2015</v>
      </c>
      <c r="D629" s="51" t="s">
        <v>1683</v>
      </c>
      <c r="E629" s="51" t="s">
        <v>1684</v>
      </c>
      <c r="F629" s="51" t="s">
        <v>230</v>
      </c>
      <c r="G629" s="51" t="s">
        <v>230</v>
      </c>
      <c r="H629" s="51" t="s">
        <v>244</v>
      </c>
      <c r="I629" s="51" t="s">
        <v>258</v>
      </c>
      <c r="J629" s="51" t="s">
        <v>254</v>
      </c>
      <c r="K629" s="51" t="s">
        <v>219</v>
      </c>
      <c r="L629" s="51" t="s">
        <v>226</v>
      </c>
      <c r="M629" s="51" t="s">
        <v>221</v>
      </c>
      <c r="N629" s="52">
        <v>42209</v>
      </c>
      <c r="O629" s="54">
        <v>5.742</v>
      </c>
      <c r="P629" s="54">
        <v>10.835000000000001</v>
      </c>
      <c r="Q629" s="55">
        <v>0.88697318007662851</v>
      </c>
      <c r="R629" s="55">
        <v>0.08</v>
      </c>
      <c r="S629" s="56">
        <f t="shared" si="9"/>
        <v>0.86680000000000013</v>
      </c>
      <c r="T629" s="57">
        <v>11.701800000000002</v>
      </c>
      <c r="U629" s="51">
        <v>23</v>
      </c>
      <c r="V629" s="58">
        <v>269.14140000000003</v>
      </c>
      <c r="W629" s="55">
        <v>0.11</v>
      </c>
      <c r="X629" s="59">
        <v>29.605554000000005</v>
      </c>
      <c r="Y629" s="54">
        <v>4.87</v>
      </c>
      <c r="Z629" s="54">
        <v>244.40584600000003</v>
      </c>
    </row>
    <row r="630" spans="1:26" x14ac:dyDescent="0.3">
      <c r="A630" s="51" t="s">
        <v>1685</v>
      </c>
      <c r="B630" s="52">
        <v>42199</v>
      </c>
      <c r="C630" s="53">
        <v>2015</v>
      </c>
      <c r="D630" s="51" t="s">
        <v>998</v>
      </c>
      <c r="E630" s="51" t="s">
        <v>999</v>
      </c>
      <c r="F630" s="51" t="s">
        <v>214</v>
      </c>
      <c r="G630" s="51" t="s">
        <v>215</v>
      </c>
      <c r="H630" s="51" t="s">
        <v>231</v>
      </c>
      <c r="I630" s="51" t="s">
        <v>225</v>
      </c>
      <c r="J630" s="51" t="s">
        <v>254</v>
      </c>
      <c r="K630" s="51" t="s">
        <v>219</v>
      </c>
      <c r="L630" s="51" t="s">
        <v>226</v>
      </c>
      <c r="M630" s="51" t="s">
        <v>221</v>
      </c>
      <c r="N630" s="52">
        <v>42210</v>
      </c>
      <c r="O630" s="54">
        <v>1.0120000000000002</v>
      </c>
      <c r="P630" s="54">
        <v>1.9910000000000003</v>
      </c>
      <c r="Q630" s="55">
        <v>0.96739130434782594</v>
      </c>
      <c r="R630" s="55">
        <v>0.08</v>
      </c>
      <c r="S630" s="56">
        <f t="shared" si="9"/>
        <v>0.15928000000000003</v>
      </c>
      <c r="T630" s="57">
        <v>2.1502800000000004</v>
      </c>
      <c r="U630" s="51">
        <v>50</v>
      </c>
      <c r="V630" s="58">
        <v>107.51400000000002</v>
      </c>
      <c r="W630" s="55">
        <v>0.03</v>
      </c>
      <c r="X630" s="59">
        <v>3.2254200000000006</v>
      </c>
      <c r="Y630" s="54">
        <v>1.61</v>
      </c>
      <c r="Z630" s="54">
        <v>105.89858000000002</v>
      </c>
    </row>
    <row r="631" spans="1:26" x14ac:dyDescent="0.3">
      <c r="A631" s="51" t="s">
        <v>1686</v>
      </c>
      <c r="B631" s="52">
        <v>42200</v>
      </c>
      <c r="C631" s="53">
        <v>2015</v>
      </c>
      <c r="D631" s="51" t="s">
        <v>1687</v>
      </c>
      <c r="E631" s="51" t="s">
        <v>1688</v>
      </c>
      <c r="F631" s="51" t="s">
        <v>230</v>
      </c>
      <c r="G631" s="51" t="s">
        <v>230</v>
      </c>
      <c r="H631" s="51" t="s">
        <v>265</v>
      </c>
      <c r="I631" s="51" t="s">
        <v>281</v>
      </c>
      <c r="J631" s="51" t="s">
        <v>218</v>
      </c>
      <c r="K631" s="51" t="s">
        <v>219</v>
      </c>
      <c r="L631" s="51" t="s">
        <v>226</v>
      </c>
      <c r="M631" s="51" t="s">
        <v>221</v>
      </c>
      <c r="N631" s="52">
        <v>42207</v>
      </c>
      <c r="O631" s="54">
        <v>2.6510000000000002</v>
      </c>
      <c r="P631" s="54">
        <v>4.0810000000000004</v>
      </c>
      <c r="Q631" s="55">
        <v>0.53941908713692943</v>
      </c>
      <c r="R631" s="55">
        <v>0.08</v>
      </c>
      <c r="S631" s="56">
        <f t="shared" si="9"/>
        <v>0.32648000000000005</v>
      </c>
      <c r="T631" s="57">
        <v>4.4074800000000005</v>
      </c>
      <c r="U631" s="51">
        <v>15</v>
      </c>
      <c r="V631" s="58">
        <v>66.112200000000001</v>
      </c>
      <c r="W631" s="55">
        <v>6.9999999999999993E-2</v>
      </c>
      <c r="X631" s="59">
        <v>4.6278539999999992</v>
      </c>
      <c r="Y631" s="54">
        <v>1.98</v>
      </c>
      <c r="Z631" s="54">
        <v>63.464345999999999</v>
      </c>
    </row>
    <row r="632" spans="1:26" x14ac:dyDescent="0.3">
      <c r="A632" s="51" t="s">
        <v>1689</v>
      </c>
      <c r="B632" s="52">
        <v>42201</v>
      </c>
      <c r="C632" s="53">
        <v>2015</v>
      </c>
      <c r="D632" s="51" t="s">
        <v>682</v>
      </c>
      <c r="E632" s="51" t="s">
        <v>683</v>
      </c>
      <c r="F632" s="51" t="s">
        <v>230</v>
      </c>
      <c r="G632" s="51" t="s">
        <v>230</v>
      </c>
      <c r="H632" s="51" t="s">
        <v>231</v>
      </c>
      <c r="I632" s="51" t="s">
        <v>270</v>
      </c>
      <c r="J632" s="51" t="s">
        <v>218</v>
      </c>
      <c r="K632" s="51" t="s">
        <v>219</v>
      </c>
      <c r="L632" s="51" t="s">
        <v>292</v>
      </c>
      <c r="M632" s="51" t="s">
        <v>221</v>
      </c>
      <c r="N632" s="52">
        <v>42210</v>
      </c>
      <c r="O632" s="54">
        <v>2.75</v>
      </c>
      <c r="P632" s="54">
        <v>6.2480000000000002</v>
      </c>
      <c r="Q632" s="55">
        <v>1.272</v>
      </c>
      <c r="R632" s="55">
        <v>0.08</v>
      </c>
      <c r="S632" s="56">
        <f t="shared" si="9"/>
        <v>0.49984000000000001</v>
      </c>
      <c r="T632" s="57">
        <v>6.7478400000000009</v>
      </c>
      <c r="U632" s="51">
        <v>23</v>
      </c>
      <c r="V632" s="58">
        <v>155.20032000000003</v>
      </c>
      <c r="W632" s="55">
        <v>0.08</v>
      </c>
      <c r="X632" s="59">
        <v>12.416025600000003</v>
      </c>
      <c r="Y632" s="54">
        <v>3.65</v>
      </c>
      <c r="Z632" s="54">
        <v>146.43429440000003</v>
      </c>
    </row>
    <row r="633" spans="1:26" x14ac:dyDescent="0.3">
      <c r="A633" s="51" t="s">
        <v>1690</v>
      </c>
      <c r="B633" s="52">
        <v>42201</v>
      </c>
      <c r="C633" s="53">
        <v>2015</v>
      </c>
      <c r="D633" s="51" t="s">
        <v>236</v>
      </c>
      <c r="E633" s="51" t="s">
        <v>237</v>
      </c>
      <c r="F633" s="51" t="s">
        <v>214</v>
      </c>
      <c r="G633" s="51" t="s">
        <v>215</v>
      </c>
      <c r="H633" s="51" t="s">
        <v>231</v>
      </c>
      <c r="I633" s="51" t="s">
        <v>217</v>
      </c>
      <c r="J633" s="51" t="s">
        <v>218</v>
      </c>
      <c r="K633" s="51" t="s">
        <v>219</v>
      </c>
      <c r="L633" s="51" t="s">
        <v>220</v>
      </c>
      <c r="M633" s="51" t="s">
        <v>221</v>
      </c>
      <c r="N633" s="52">
        <v>42210</v>
      </c>
      <c r="O633" s="54">
        <v>2.4859999999999998</v>
      </c>
      <c r="P633" s="54">
        <v>3.9380000000000006</v>
      </c>
      <c r="Q633" s="55">
        <v>0.58407079646017734</v>
      </c>
      <c r="R633" s="55">
        <v>0.08</v>
      </c>
      <c r="S633" s="56">
        <f t="shared" si="9"/>
        <v>0.31504000000000004</v>
      </c>
      <c r="T633" s="57">
        <v>4.2530400000000013</v>
      </c>
      <c r="U633" s="51">
        <v>45</v>
      </c>
      <c r="V633" s="58">
        <v>191.38680000000005</v>
      </c>
      <c r="W633" s="55">
        <v>0.09</v>
      </c>
      <c r="X633" s="59">
        <v>17.224812000000004</v>
      </c>
      <c r="Y633" s="54">
        <v>5.52</v>
      </c>
      <c r="Z633" s="54">
        <v>179.68198800000005</v>
      </c>
    </row>
    <row r="634" spans="1:26" x14ac:dyDescent="0.3">
      <c r="A634" s="51" t="s">
        <v>1691</v>
      </c>
      <c r="B634" s="52">
        <v>42202</v>
      </c>
      <c r="C634" s="53">
        <v>2015</v>
      </c>
      <c r="D634" s="51" t="s">
        <v>326</v>
      </c>
      <c r="E634" s="51" t="s">
        <v>327</v>
      </c>
      <c r="F634" s="51" t="s">
        <v>214</v>
      </c>
      <c r="G634" s="51" t="s">
        <v>215</v>
      </c>
      <c r="H634" s="51" t="s">
        <v>265</v>
      </c>
      <c r="I634" s="51" t="s">
        <v>225</v>
      </c>
      <c r="J634" s="51" t="s">
        <v>250</v>
      </c>
      <c r="K634" s="51" t="s">
        <v>219</v>
      </c>
      <c r="L634" s="51" t="s">
        <v>220</v>
      </c>
      <c r="M634" s="51" t="s">
        <v>221</v>
      </c>
      <c r="N634" s="52">
        <v>42210</v>
      </c>
      <c r="O634" s="54">
        <v>3.8500000000000005</v>
      </c>
      <c r="P634" s="54">
        <v>6.3140000000000009</v>
      </c>
      <c r="Q634" s="55">
        <v>0.64</v>
      </c>
      <c r="R634" s="55">
        <v>0.08</v>
      </c>
      <c r="S634" s="56">
        <f t="shared" si="9"/>
        <v>0.50512000000000012</v>
      </c>
      <c r="T634" s="57">
        <v>6.8191200000000016</v>
      </c>
      <c r="U634" s="51">
        <v>43</v>
      </c>
      <c r="V634" s="58">
        <v>293.22216000000009</v>
      </c>
      <c r="W634" s="55">
        <v>0.09</v>
      </c>
      <c r="X634" s="59">
        <v>26.389994400000006</v>
      </c>
      <c r="Y634" s="54">
        <v>5.0599999999999996</v>
      </c>
      <c r="Z634" s="54">
        <v>271.89216560000006</v>
      </c>
    </row>
    <row r="635" spans="1:26" x14ac:dyDescent="0.3">
      <c r="A635" s="51" t="s">
        <v>1692</v>
      </c>
      <c r="B635" s="52">
        <v>42203</v>
      </c>
      <c r="C635" s="53">
        <v>2015</v>
      </c>
      <c r="D635" s="51" t="s">
        <v>625</v>
      </c>
      <c r="E635" s="51" t="s">
        <v>626</v>
      </c>
      <c r="F635" s="51" t="s">
        <v>230</v>
      </c>
      <c r="G635" s="51" t="s">
        <v>230</v>
      </c>
      <c r="H635" s="51" t="s">
        <v>244</v>
      </c>
      <c r="I635" s="51" t="s">
        <v>312</v>
      </c>
      <c r="J635" s="51" t="s">
        <v>233</v>
      </c>
      <c r="K635" s="51" t="s">
        <v>219</v>
      </c>
      <c r="L635" s="51" t="s">
        <v>292</v>
      </c>
      <c r="M635" s="51" t="s">
        <v>221</v>
      </c>
      <c r="N635" s="52">
        <v>42213</v>
      </c>
      <c r="O635" s="54">
        <v>4.51</v>
      </c>
      <c r="P635" s="54">
        <v>10.241000000000001</v>
      </c>
      <c r="Q635" s="55">
        <v>1.2707317073170736</v>
      </c>
      <c r="R635" s="55">
        <v>0.08</v>
      </c>
      <c r="S635" s="56">
        <f t="shared" si="9"/>
        <v>0.81928000000000012</v>
      </c>
      <c r="T635" s="57">
        <v>11.060280000000002</v>
      </c>
      <c r="U635" s="51">
        <v>28</v>
      </c>
      <c r="V635" s="58">
        <v>309.68784000000005</v>
      </c>
      <c r="W635" s="55">
        <v>6.9999999999999993E-2</v>
      </c>
      <c r="X635" s="59">
        <v>21.678148800000002</v>
      </c>
      <c r="Y635" s="54">
        <v>4.03</v>
      </c>
      <c r="Z635" s="54">
        <v>292.03969119999999</v>
      </c>
    </row>
    <row r="636" spans="1:26" x14ac:dyDescent="0.3">
      <c r="A636" s="51" t="s">
        <v>1693</v>
      </c>
      <c r="B636" s="52">
        <v>42206</v>
      </c>
      <c r="C636" s="53">
        <v>2015</v>
      </c>
      <c r="D636" s="51" t="s">
        <v>1694</v>
      </c>
      <c r="E636" s="51" t="s">
        <v>1695</v>
      </c>
      <c r="F636" s="51" t="s">
        <v>230</v>
      </c>
      <c r="G636" s="51" t="s">
        <v>230</v>
      </c>
      <c r="H636" s="51" t="s">
        <v>216</v>
      </c>
      <c r="I636" s="51" t="s">
        <v>274</v>
      </c>
      <c r="J636" s="51" t="s">
        <v>254</v>
      </c>
      <c r="K636" s="51" t="s">
        <v>238</v>
      </c>
      <c r="L636" s="51" t="s">
        <v>220</v>
      </c>
      <c r="M636" s="51" t="s">
        <v>221</v>
      </c>
      <c r="N636" s="52">
        <v>42220</v>
      </c>
      <c r="O636" s="54">
        <v>35.222000000000008</v>
      </c>
      <c r="P636" s="54">
        <v>167.72800000000001</v>
      </c>
      <c r="Q636" s="55">
        <v>3.7620237351655206</v>
      </c>
      <c r="R636" s="55">
        <v>0.08</v>
      </c>
      <c r="S636" s="56">
        <f t="shared" si="9"/>
        <v>13.418240000000001</v>
      </c>
      <c r="T636" s="57">
        <v>181.14624000000003</v>
      </c>
      <c r="U636" s="51">
        <v>16</v>
      </c>
      <c r="V636" s="58">
        <v>2898.3398400000005</v>
      </c>
      <c r="W636" s="55">
        <v>0.04</v>
      </c>
      <c r="X636" s="59">
        <v>115.93359360000002</v>
      </c>
      <c r="Y636" s="54">
        <v>4.05</v>
      </c>
      <c r="Z636" s="54">
        <v>2786.4562464000005</v>
      </c>
    </row>
    <row r="637" spans="1:26" x14ac:dyDescent="0.3">
      <c r="A637" s="51" t="s">
        <v>1696</v>
      </c>
      <c r="B637" s="52">
        <v>42206</v>
      </c>
      <c r="C637" s="53">
        <v>2015</v>
      </c>
      <c r="D637" s="51" t="s">
        <v>1697</v>
      </c>
      <c r="E637" s="51" t="s">
        <v>1698</v>
      </c>
      <c r="F637" s="51" t="s">
        <v>230</v>
      </c>
      <c r="G637" s="51" t="s">
        <v>230</v>
      </c>
      <c r="H637" s="51" t="s">
        <v>231</v>
      </c>
      <c r="I637" s="51" t="s">
        <v>274</v>
      </c>
      <c r="J637" s="51" t="s">
        <v>266</v>
      </c>
      <c r="K637" s="51" t="s">
        <v>219</v>
      </c>
      <c r="L637" s="51" t="s">
        <v>226</v>
      </c>
      <c r="M637" s="51" t="s">
        <v>234</v>
      </c>
      <c r="N637" s="52">
        <v>42214</v>
      </c>
      <c r="O637" s="54">
        <v>3.6520000000000001</v>
      </c>
      <c r="P637" s="54">
        <v>5.6980000000000004</v>
      </c>
      <c r="Q637" s="55">
        <v>0.56024096385542177</v>
      </c>
      <c r="R637" s="55">
        <v>0.08</v>
      </c>
      <c r="S637" s="56">
        <f t="shared" si="9"/>
        <v>0.45584000000000002</v>
      </c>
      <c r="T637" s="57">
        <v>6.1538400000000006</v>
      </c>
      <c r="U637" s="51">
        <v>3</v>
      </c>
      <c r="V637" s="58">
        <v>18.46152</v>
      </c>
      <c r="W637" s="55">
        <v>0.01</v>
      </c>
      <c r="X637" s="59">
        <v>0.18461520000000001</v>
      </c>
      <c r="Y637" s="54">
        <v>2.09</v>
      </c>
      <c r="Z637" s="54">
        <v>20.3669048</v>
      </c>
    </row>
    <row r="638" spans="1:26" x14ac:dyDescent="0.3">
      <c r="A638" s="51" t="s">
        <v>1699</v>
      </c>
      <c r="B638" s="52">
        <v>42206</v>
      </c>
      <c r="C638" s="53">
        <v>2015</v>
      </c>
      <c r="D638" s="51" t="s">
        <v>471</v>
      </c>
      <c r="E638" s="51" t="s">
        <v>472</v>
      </c>
      <c r="F638" s="51" t="s">
        <v>214</v>
      </c>
      <c r="G638" s="51" t="s">
        <v>215</v>
      </c>
      <c r="H638" s="51" t="s">
        <v>244</v>
      </c>
      <c r="I638" s="51" t="s">
        <v>225</v>
      </c>
      <c r="J638" s="51" t="s">
        <v>233</v>
      </c>
      <c r="K638" s="51" t="s">
        <v>219</v>
      </c>
      <c r="L638" s="51" t="s">
        <v>220</v>
      </c>
      <c r="M638" s="51" t="s">
        <v>221</v>
      </c>
      <c r="N638" s="52">
        <v>42214</v>
      </c>
      <c r="O638" s="54">
        <v>1.298</v>
      </c>
      <c r="P638" s="54">
        <v>2.0680000000000001</v>
      </c>
      <c r="Q638" s="55">
        <v>0.59322033898305082</v>
      </c>
      <c r="R638" s="55">
        <v>0.08</v>
      </c>
      <c r="S638" s="56">
        <f t="shared" si="9"/>
        <v>0.16544</v>
      </c>
      <c r="T638" s="57">
        <v>2.2334400000000003</v>
      </c>
      <c r="U638" s="51">
        <v>10</v>
      </c>
      <c r="V638" s="58">
        <v>22.334400000000002</v>
      </c>
      <c r="W638" s="55">
        <v>6.0000000000000005E-2</v>
      </c>
      <c r="X638" s="59">
        <v>1.3400640000000001</v>
      </c>
      <c r="Y638" s="54">
        <v>1.54</v>
      </c>
      <c r="Z638" s="54">
        <v>22.534336</v>
      </c>
    </row>
    <row r="639" spans="1:26" x14ac:dyDescent="0.3">
      <c r="A639" s="51" t="s">
        <v>1700</v>
      </c>
      <c r="B639" s="52">
        <v>42207</v>
      </c>
      <c r="C639" s="53">
        <v>2015</v>
      </c>
      <c r="D639" s="51" t="s">
        <v>1701</v>
      </c>
      <c r="E639" s="51" t="s">
        <v>1406</v>
      </c>
      <c r="F639" s="51" t="s">
        <v>214</v>
      </c>
      <c r="G639" s="51" t="s">
        <v>215</v>
      </c>
      <c r="H639" s="51" t="s">
        <v>216</v>
      </c>
      <c r="I639" s="51" t="s">
        <v>225</v>
      </c>
      <c r="J639" s="51" t="s">
        <v>218</v>
      </c>
      <c r="K639" s="51" t="s">
        <v>219</v>
      </c>
      <c r="L639" s="51" t="s">
        <v>220</v>
      </c>
      <c r="M639" s="51" t="s">
        <v>221</v>
      </c>
      <c r="N639" s="52">
        <v>42216</v>
      </c>
      <c r="O639" s="54">
        <v>1.3089999999999999</v>
      </c>
      <c r="P639" s="54">
        <v>2.1779999999999999</v>
      </c>
      <c r="Q639" s="55">
        <v>0.66386554621848737</v>
      </c>
      <c r="R639" s="55">
        <v>0.08</v>
      </c>
      <c r="S639" s="56">
        <f t="shared" si="9"/>
        <v>0.17424000000000001</v>
      </c>
      <c r="T639" s="57">
        <v>2.3522400000000001</v>
      </c>
      <c r="U639" s="51">
        <v>23</v>
      </c>
      <c r="V639" s="58">
        <v>54.101520000000001</v>
      </c>
      <c r="W639" s="55">
        <v>0.02</v>
      </c>
      <c r="X639" s="59">
        <v>1.0820304000000001</v>
      </c>
      <c r="Y639" s="54">
        <v>4.8199999999999994</v>
      </c>
      <c r="Z639" s="54">
        <v>57.8394896</v>
      </c>
    </row>
    <row r="640" spans="1:26" x14ac:dyDescent="0.3">
      <c r="A640" s="51" t="s">
        <v>1702</v>
      </c>
      <c r="B640" s="52">
        <v>42207</v>
      </c>
      <c r="C640" s="53">
        <v>2015</v>
      </c>
      <c r="D640" s="51" t="s">
        <v>1086</v>
      </c>
      <c r="E640" s="51" t="s">
        <v>1087</v>
      </c>
      <c r="F640" s="51" t="s">
        <v>230</v>
      </c>
      <c r="G640" s="51" t="s">
        <v>230</v>
      </c>
      <c r="H640" s="51" t="s">
        <v>231</v>
      </c>
      <c r="I640" s="51" t="s">
        <v>281</v>
      </c>
      <c r="J640" s="51" t="s">
        <v>218</v>
      </c>
      <c r="K640" s="51" t="s">
        <v>219</v>
      </c>
      <c r="L640" s="51" t="s">
        <v>226</v>
      </c>
      <c r="M640" s="51" t="s">
        <v>221</v>
      </c>
      <c r="N640" s="52">
        <v>42216</v>
      </c>
      <c r="O640" s="54">
        <v>1.9360000000000002</v>
      </c>
      <c r="P640" s="54">
        <v>3.234</v>
      </c>
      <c r="Q640" s="55">
        <v>0.6704545454545453</v>
      </c>
      <c r="R640" s="55">
        <v>0.08</v>
      </c>
      <c r="S640" s="56">
        <f t="shared" si="9"/>
        <v>0.25872000000000001</v>
      </c>
      <c r="T640" s="57">
        <v>3.4927200000000003</v>
      </c>
      <c r="U640" s="51">
        <v>37</v>
      </c>
      <c r="V640" s="58">
        <v>129.23064000000002</v>
      </c>
      <c r="W640" s="55">
        <v>9.9999999999999992E-2</v>
      </c>
      <c r="X640" s="59">
        <v>12.923064000000002</v>
      </c>
      <c r="Y640" s="54">
        <v>0.8600000000000001</v>
      </c>
      <c r="Z640" s="54">
        <v>117.16757600000003</v>
      </c>
    </row>
    <row r="641" spans="1:26" x14ac:dyDescent="0.3">
      <c r="A641" s="51" t="s">
        <v>1703</v>
      </c>
      <c r="B641" s="52">
        <v>42208</v>
      </c>
      <c r="C641" s="53">
        <v>2015</v>
      </c>
      <c r="D641" s="51" t="s">
        <v>1704</v>
      </c>
      <c r="E641" s="51" t="s">
        <v>1705</v>
      </c>
      <c r="F641" s="51" t="s">
        <v>214</v>
      </c>
      <c r="G641" s="51" t="s">
        <v>215</v>
      </c>
      <c r="H641" s="51" t="s">
        <v>216</v>
      </c>
      <c r="I641" s="51" t="s">
        <v>217</v>
      </c>
      <c r="J641" s="51" t="s">
        <v>218</v>
      </c>
      <c r="K641" s="51" t="s">
        <v>219</v>
      </c>
      <c r="L641" s="51" t="s">
        <v>226</v>
      </c>
      <c r="M641" s="51" t="s">
        <v>234</v>
      </c>
      <c r="N641" s="52">
        <v>42216</v>
      </c>
      <c r="O641" s="54">
        <v>2.0680000000000001</v>
      </c>
      <c r="P641" s="54">
        <v>3.4540000000000006</v>
      </c>
      <c r="Q641" s="55">
        <v>0.67021276595744705</v>
      </c>
      <c r="R641" s="55">
        <v>0.08</v>
      </c>
      <c r="S641" s="56">
        <f t="shared" si="9"/>
        <v>0.27632000000000007</v>
      </c>
      <c r="T641" s="57">
        <v>3.7303200000000007</v>
      </c>
      <c r="U641" s="51">
        <v>45</v>
      </c>
      <c r="V641" s="58">
        <v>167.86440000000005</v>
      </c>
      <c r="W641" s="55">
        <v>0.08</v>
      </c>
      <c r="X641" s="59">
        <v>13.429152000000004</v>
      </c>
      <c r="Y641" s="54">
        <v>1.19</v>
      </c>
      <c r="Z641" s="54">
        <v>155.62524800000003</v>
      </c>
    </row>
    <row r="642" spans="1:26" x14ac:dyDescent="0.3">
      <c r="A642" s="51" t="s">
        <v>1706</v>
      </c>
      <c r="B642" s="52">
        <v>42208</v>
      </c>
      <c r="C642" s="53">
        <v>2015</v>
      </c>
      <c r="D642" s="51" t="s">
        <v>1704</v>
      </c>
      <c r="E642" s="51" t="s">
        <v>1705</v>
      </c>
      <c r="F642" s="51" t="s">
        <v>214</v>
      </c>
      <c r="G642" s="51" t="s">
        <v>215</v>
      </c>
      <c r="H642" s="51" t="s">
        <v>216</v>
      </c>
      <c r="I642" s="51" t="s">
        <v>217</v>
      </c>
      <c r="J642" s="51" t="s">
        <v>218</v>
      </c>
      <c r="K642" s="51" t="s">
        <v>219</v>
      </c>
      <c r="L642" s="51" t="s">
        <v>292</v>
      </c>
      <c r="M642" s="51" t="s">
        <v>221</v>
      </c>
      <c r="N642" s="52">
        <v>42217</v>
      </c>
      <c r="O642" s="54">
        <v>1.6060000000000001</v>
      </c>
      <c r="P642" s="54">
        <v>3.927</v>
      </c>
      <c r="Q642" s="55">
        <v>1.4452054794520546</v>
      </c>
      <c r="R642" s="55">
        <v>0.08</v>
      </c>
      <c r="S642" s="56">
        <f t="shared" ref="S642:S705" si="10">R642*P642</f>
        <v>0.31415999999999999</v>
      </c>
      <c r="T642" s="57">
        <v>4.2411600000000007</v>
      </c>
      <c r="U642" s="51">
        <v>21</v>
      </c>
      <c r="V642" s="58">
        <v>89.064360000000022</v>
      </c>
      <c r="W642" s="55">
        <v>0.09</v>
      </c>
      <c r="X642" s="59">
        <v>8.0157924000000023</v>
      </c>
      <c r="Y642" s="54">
        <v>4.22</v>
      </c>
      <c r="Z642" s="54">
        <v>85.268567600000011</v>
      </c>
    </row>
    <row r="643" spans="1:26" x14ac:dyDescent="0.3">
      <c r="A643" s="51" t="s">
        <v>1707</v>
      </c>
      <c r="B643" s="52">
        <v>42208</v>
      </c>
      <c r="C643" s="53">
        <v>2015</v>
      </c>
      <c r="D643" s="51" t="s">
        <v>1567</v>
      </c>
      <c r="E643" s="51" t="s">
        <v>1176</v>
      </c>
      <c r="F643" s="51" t="s">
        <v>214</v>
      </c>
      <c r="G643" s="51" t="s">
        <v>215</v>
      </c>
      <c r="H643" s="51" t="s">
        <v>216</v>
      </c>
      <c r="I643" s="51" t="s">
        <v>217</v>
      </c>
      <c r="J643" s="51" t="s">
        <v>233</v>
      </c>
      <c r="K643" s="51" t="s">
        <v>219</v>
      </c>
      <c r="L643" s="51" t="s">
        <v>220</v>
      </c>
      <c r="M643" s="51" t="s">
        <v>221</v>
      </c>
      <c r="N643" s="52">
        <v>42218</v>
      </c>
      <c r="O643" s="54">
        <v>2.1779999999999999</v>
      </c>
      <c r="P643" s="54">
        <v>3.4650000000000003</v>
      </c>
      <c r="Q643" s="55">
        <v>0.59090909090909105</v>
      </c>
      <c r="R643" s="55">
        <v>0.08</v>
      </c>
      <c r="S643" s="56">
        <f t="shared" si="10"/>
        <v>0.27720000000000006</v>
      </c>
      <c r="T643" s="57">
        <v>3.7422000000000004</v>
      </c>
      <c r="U643" s="51">
        <v>19</v>
      </c>
      <c r="V643" s="58">
        <v>71.101800000000011</v>
      </c>
      <c r="W643" s="55">
        <v>6.0000000000000005E-2</v>
      </c>
      <c r="X643" s="59">
        <v>4.2661080000000009</v>
      </c>
      <c r="Y643" s="54">
        <v>0.54</v>
      </c>
      <c r="Z643" s="54">
        <v>67.375692000000015</v>
      </c>
    </row>
    <row r="644" spans="1:26" x14ac:dyDescent="0.3">
      <c r="A644" s="51" t="s">
        <v>1708</v>
      </c>
      <c r="B644" s="52">
        <v>42209</v>
      </c>
      <c r="C644" s="53">
        <v>2015</v>
      </c>
      <c r="D644" s="51" t="s">
        <v>347</v>
      </c>
      <c r="E644" s="51" t="s">
        <v>348</v>
      </c>
      <c r="F644" s="51" t="s">
        <v>230</v>
      </c>
      <c r="G644" s="51" t="s">
        <v>230</v>
      </c>
      <c r="H644" s="51" t="s">
        <v>244</v>
      </c>
      <c r="I644" s="51" t="s">
        <v>331</v>
      </c>
      <c r="J644" s="51" t="s">
        <v>250</v>
      </c>
      <c r="K644" s="51" t="s">
        <v>219</v>
      </c>
      <c r="L644" s="51" t="s">
        <v>220</v>
      </c>
      <c r="M644" s="51" t="s">
        <v>234</v>
      </c>
      <c r="N644" s="52">
        <v>42217</v>
      </c>
      <c r="O644" s="54">
        <v>5.0490000000000004</v>
      </c>
      <c r="P644" s="54">
        <v>8.0080000000000009</v>
      </c>
      <c r="Q644" s="55">
        <v>0.58605664488017439</v>
      </c>
      <c r="R644" s="55">
        <v>0.08</v>
      </c>
      <c r="S644" s="56">
        <f t="shared" si="10"/>
        <v>0.6406400000000001</v>
      </c>
      <c r="T644" s="57">
        <v>8.6486400000000021</v>
      </c>
      <c r="U644" s="51">
        <v>22</v>
      </c>
      <c r="V644" s="58">
        <v>190.27008000000004</v>
      </c>
      <c r="W644" s="55">
        <v>0.11</v>
      </c>
      <c r="X644" s="59">
        <v>20.929708800000004</v>
      </c>
      <c r="Y644" s="54">
        <v>11.200000000000001</v>
      </c>
      <c r="Z644" s="54">
        <v>180.54037120000001</v>
      </c>
    </row>
    <row r="645" spans="1:26" x14ac:dyDescent="0.3">
      <c r="A645" s="51" t="s">
        <v>1709</v>
      </c>
      <c r="B645" s="52">
        <v>42209</v>
      </c>
      <c r="C645" s="53">
        <v>2015</v>
      </c>
      <c r="D645" s="51" t="s">
        <v>1254</v>
      </c>
      <c r="E645" s="51" t="s">
        <v>1255</v>
      </c>
      <c r="F645" s="51" t="s">
        <v>230</v>
      </c>
      <c r="G645" s="51" t="s">
        <v>230</v>
      </c>
      <c r="H645" s="51" t="s">
        <v>231</v>
      </c>
      <c r="I645" s="51" t="s">
        <v>281</v>
      </c>
      <c r="J645" s="51" t="s">
        <v>218</v>
      </c>
      <c r="K645" s="51" t="s">
        <v>219</v>
      </c>
      <c r="L645" s="51" t="s">
        <v>220</v>
      </c>
      <c r="M645" s="51" t="s">
        <v>221</v>
      </c>
      <c r="N645" s="52">
        <v>42216</v>
      </c>
      <c r="O645" s="54">
        <v>4.9830000000000005</v>
      </c>
      <c r="P645" s="54">
        <v>8.0300000000000011</v>
      </c>
      <c r="Q645" s="55">
        <v>0.61147902869757176</v>
      </c>
      <c r="R645" s="55">
        <v>0.08</v>
      </c>
      <c r="S645" s="56">
        <f t="shared" si="10"/>
        <v>0.64240000000000008</v>
      </c>
      <c r="T645" s="57">
        <v>8.6724000000000014</v>
      </c>
      <c r="U645" s="51">
        <v>14</v>
      </c>
      <c r="V645" s="58">
        <v>121.41360000000002</v>
      </c>
      <c r="W645" s="55">
        <v>0.04</v>
      </c>
      <c r="X645" s="59">
        <v>4.8565440000000004</v>
      </c>
      <c r="Y645" s="54">
        <v>7.77</v>
      </c>
      <c r="Z645" s="54">
        <v>124.32705600000001</v>
      </c>
    </row>
    <row r="646" spans="1:26" x14ac:dyDescent="0.3">
      <c r="A646" s="51" t="s">
        <v>1710</v>
      </c>
      <c r="B646" s="52">
        <v>42210</v>
      </c>
      <c r="C646" s="53">
        <v>2015</v>
      </c>
      <c r="D646" s="51" t="s">
        <v>1387</v>
      </c>
      <c r="E646" s="51" t="s">
        <v>1388</v>
      </c>
      <c r="F646" s="51" t="s">
        <v>214</v>
      </c>
      <c r="G646" s="51" t="s">
        <v>215</v>
      </c>
      <c r="H646" s="51" t="s">
        <v>265</v>
      </c>
      <c r="I646" s="51" t="s">
        <v>225</v>
      </c>
      <c r="J646" s="51" t="s">
        <v>254</v>
      </c>
      <c r="K646" s="51" t="s">
        <v>219</v>
      </c>
      <c r="L646" s="51" t="s">
        <v>226</v>
      </c>
      <c r="M646" s="51" t="s">
        <v>234</v>
      </c>
      <c r="N646" s="52">
        <v>42221</v>
      </c>
      <c r="O646" s="54">
        <v>1.0230000000000001</v>
      </c>
      <c r="P646" s="54">
        <v>1.6280000000000001</v>
      </c>
      <c r="Q646" s="55">
        <v>0.59139784946236551</v>
      </c>
      <c r="R646" s="55">
        <v>0.08</v>
      </c>
      <c r="S646" s="56">
        <f t="shared" si="10"/>
        <v>0.13024000000000002</v>
      </c>
      <c r="T646" s="57">
        <v>1.7582400000000002</v>
      </c>
      <c r="U646" s="51">
        <v>39</v>
      </c>
      <c r="V646" s="58">
        <v>68.571360000000013</v>
      </c>
      <c r="W646" s="55">
        <v>0.05</v>
      </c>
      <c r="X646" s="59">
        <v>3.4285680000000007</v>
      </c>
      <c r="Y646" s="54">
        <v>0.75</v>
      </c>
      <c r="Z646" s="54">
        <v>65.892792000000014</v>
      </c>
    </row>
    <row r="647" spans="1:26" x14ac:dyDescent="0.3">
      <c r="A647" s="51" t="s">
        <v>1711</v>
      </c>
      <c r="B647" s="52">
        <v>42210</v>
      </c>
      <c r="C647" s="53">
        <v>2015</v>
      </c>
      <c r="D647" s="51" t="s">
        <v>1387</v>
      </c>
      <c r="E647" s="51" t="s">
        <v>1388</v>
      </c>
      <c r="F647" s="51" t="s">
        <v>214</v>
      </c>
      <c r="G647" s="51" t="s">
        <v>215</v>
      </c>
      <c r="H647" s="51" t="s">
        <v>265</v>
      </c>
      <c r="I647" s="51" t="s">
        <v>225</v>
      </c>
      <c r="J647" s="51" t="s">
        <v>254</v>
      </c>
      <c r="K647" s="51" t="s">
        <v>219</v>
      </c>
      <c r="L647" s="51" t="s">
        <v>226</v>
      </c>
      <c r="M647" s="51" t="s">
        <v>221</v>
      </c>
      <c r="N647" s="52">
        <v>42222</v>
      </c>
      <c r="O647" s="54">
        <v>12.221</v>
      </c>
      <c r="P647" s="54">
        <v>21.824000000000002</v>
      </c>
      <c r="Q647" s="55">
        <v>0.78577857785778593</v>
      </c>
      <c r="R647" s="55">
        <v>0.08</v>
      </c>
      <c r="S647" s="56">
        <f t="shared" si="10"/>
        <v>1.7459200000000001</v>
      </c>
      <c r="T647" s="57">
        <v>23.569920000000003</v>
      </c>
      <c r="U647" s="51">
        <v>30</v>
      </c>
      <c r="V647" s="58">
        <v>707.09760000000006</v>
      </c>
      <c r="W647" s="55">
        <v>0.09</v>
      </c>
      <c r="X647" s="59">
        <v>63.638784000000001</v>
      </c>
      <c r="Y647" s="54">
        <v>4.1499999999999995</v>
      </c>
      <c r="Z647" s="54">
        <v>647.60881600000005</v>
      </c>
    </row>
    <row r="648" spans="1:26" x14ac:dyDescent="0.3">
      <c r="A648" s="51" t="s">
        <v>1712</v>
      </c>
      <c r="B648" s="52">
        <v>42212</v>
      </c>
      <c r="C648" s="53">
        <v>2015</v>
      </c>
      <c r="D648" s="51" t="s">
        <v>1713</v>
      </c>
      <c r="E648" s="51" t="s">
        <v>1417</v>
      </c>
      <c r="F648" s="51" t="s">
        <v>214</v>
      </c>
      <c r="G648" s="51" t="s">
        <v>215</v>
      </c>
      <c r="H648" s="51" t="s">
        <v>231</v>
      </c>
      <c r="I648" s="51" t="s">
        <v>225</v>
      </c>
      <c r="J648" s="51" t="s">
        <v>218</v>
      </c>
      <c r="K648" s="51" t="s">
        <v>219</v>
      </c>
      <c r="L648" s="51" t="s">
        <v>226</v>
      </c>
      <c r="M648" s="51" t="s">
        <v>221</v>
      </c>
      <c r="N648" s="52">
        <v>42221</v>
      </c>
      <c r="O648" s="54">
        <v>1.6830000000000003</v>
      </c>
      <c r="P648" s="54">
        <v>3.0579999999999998</v>
      </c>
      <c r="Q648" s="55">
        <v>0.81699346405228723</v>
      </c>
      <c r="R648" s="55">
        <v>0.08</v>
      </c>
      <c r="S648" s="56">
        <f t="shared" si="10"/>
        <v>0.24464</v>
      </c>
      <c r="T648" s="57">
        <v>3.3026400000000002</v>
      </c>
      <c r="U648" s="51">
        <v>40</v>
      </c>
      <c r="V648" s="58">
        <v>132.10560000000001</v>
      </c>
      <c r="W648" s="55">
        <v>0.11</v>
      </c>
      <c r="X648" s="59">
        <v>14.531616000000001</v>
      </c>
      <c r="Y648" s="54">
        <v>1.3900000000000001</v>
      </c>
      <c r="Z648" s="54">
        <v>118.96398400000001</v>
      </c>
    </row>
    <row r="649" spans="1:26" x14ac:dyDescent="0.3">
      <c r="A649" s="51" t="s">
        <v>1714</v>
      </c>
      <c r="B649" s="52">
        <v>42212</v>
      </c>
      <c r="C649" s="53">
        <v>2015</v>
      </c>
      <c r="D649" s="51" t="s">
        <v>1715</v>
      </c>
      <c r="E649" s="51" t="s">
        <v>1716</v>
      </c>
      <c r="F649" s="51" t="s">
        <v>230</v>
      </c>
      <c r="G649" s="51" t="s">
        <v>230</v>
      </c>
      <c r="H649" s="51" t="s">
        <v>216</v>
      </c>
      <c r="I649" s="51" t="s">
        <v>331</v>
      </c>
      <c r="J649" s="51" t="s">
        <v>266</v>
      </c>
      <c r="K649" s="51" t="s">
        <v>219</v>
      </c>
      <c r="L649" s="51" t="s">
        <v>220</v>
      </c>
      <c r="M649" s="51" t="s">
        <v>221</v>
      </c>
      <c r="N649" s="52">
        <v>42220</v>
      </c>
      <c r="O649" s="54">
        <v>59.719000000000001</v>
      </c>
      <c r="P649" s="54">
        <v>99.528000000000006</v>
      </c>
      <c r="Q649" s="55">
        <v>0.66660526800515751</v>
      </c>
      <c r="R649" s="55">
        <v>0.08</v>
      </c>
      <c r="S649" s="56">
        <f t="shared" si="10"/>
        <v>7.9622400000000004</v>
      </c>
      <c r="T649" s="57">
        <v>107.49024000000001</v>
      </c>
      <c r="U649" s="51">
        <v>17</v>
      </c>
      <c r="V649" s="58">
        <v>1827.3340800000003</v>
      </c>
      <c r="W649" s="55">
        <v>0.02</v>
      </c>
      <c r="X649" s="59">
        <v>36.546681600000007</v>
      </c>
      <c r="Y649" s="54">
        <v>20.04</v>
      </c>
      <c r="Z649" s="54">
        <v>1810.8273984000002</v>
      </c>
    </row>
    <row r="650" spans="1:26" x14ac:dyDescent="0.3">
      <c r="A650" s="51" t="s">
        <v>1717</v>
      </c>
      <c r="B650" s="52">
        <v>42213</v>
      </c>
      <c r="C650" s="53">
        <v>2015</v>
      </c>
      <c r="D650" s="51" t="s">
        <v>1718</v>
      </c>
      <c r="E650" s="51" t="s">
        <v>1719</v>
      </c>
      <c r="F650" s="51" t="s">
        <v>230</v>
      </c>
      <c r="G650" s="51" t="s">
        <v>230</v>
      </c>
      <c r="H650" s="51" t="s">
        <v>216</v>
      </c>
      <c r="I650" s="51" t="s">
        <v>281</v>
      </c>
      <c r="J650" s="51" t="s">
        <v>218</v>
      </c>
      <c r="K650" s="51" t="s">
        <v>219</v>
      </c>
      <c r="L650" s="51" t="s">
        <v>220</v>
      </c>
      <c r="M650" s="51" t="s">
        <v>234</v>
      </c>
      <c r="N650" s="52">
        <v>42221</v>
      </c>
      <c r="O650" s="54">
        <v>2.5190000000000001</v>
      </c>
      <c r="P650" s="54">
        <v>4.0590000000000002</v>
      </c>
      <c r="Q650" s="55">
        <v>0.611353711790393</v>
      </c>
      <c r="R650" s="55">
        <v>0.08</v>
      </c>
      <c r="S650" s="56">
        <f t="shared" si="10"/>
        <v>0.32472000000000001</v>
      </c>
      <c r="T650" s="57">
        <v>4.3837200000000003</v>
      </c>
      <c r="U650" s="51">
        <v>50</v>
      </c>
      <c r="V650" s="58">
        <v>219.18600000000001</v>
      </c>
      <c r="W650" s="55">
        <v>0.11</v>
      </c>
      <c r="X650" s="59">
        <v>24.11046</v>
      </c>
      <c r="Y650" s="54">
        <v>0.55000000000000004</v>
      </c>
      <c r="Z650" s="54">
        <v>195.62554000000003</v>
      </c>
    </row>
    <row r="651" spans="1:26" x14ac:dyDescent="0.3">
      <c r="A651" s="51" t="s">
        <v>1720</v>
      </c>
      <c r="B651" s="52">
        <v>42213</v>
      </c>
      <c r="C651" s="53">
        <v>2015</v>
      </c>
      <c r="D651" s="51" t="s">
        <v>917</v>
      </c>
      <c r="E651" s="51" t="s">
        <v>918</v>
      </c>
      <c r="F651" s="51" t="s">
        <v>230</v>
      </c>
      <c r="G651" s="51" t="s">
        <v>230</v>
      </c>
      <c r="H651" s="51" t="s">
        <v>216</v>
      </c>
      <c r="I651" s="51" t="s">
        <v>270</v>
      </c>
      <c r="J651" s="51" t="s">
        <v>250</v>
      </c>
      <c r="K651" s="51" t="s">
        <v>238</v>
      </c>
      <c r="L651" s="51" t="s">
        <v>220</v>
      </c>
      <c r="M651" s="51" t="s">
        <v>234</v>
      </c>
      <c r="N651" s="52">
        <v>42221</v>
      </c>
      <c r="O651" s="54">
        <v>16.170000000000002</v>
      </c>
      <c r="P651" s="54">
        <v>32.989000000000004</v>
      </c>
      <c r="Q651" s="55">
        <v>1.0401360544217688</v>
      </c>
      <c r="R651" s="55">
        <v>0.08</v>
      </c>
      <c r="S651" s="56">
        <f t="shared" si="10"/>
        <v>2.6391200000000006</v>
      </c>
      <c r="T651" s="57">
        <v>35.62812000000001</v>
      </c>
      <c r="U651" s="51">
        <v>29</v>
      </c>
      <c r="V651" s="58">
        <v>1033.2154800000003</v>
      </c>
      <c r="W651" s="55">
        <v>6.0000000000000005E-2</v>
      </c>
      <c r="X651" s="59">
        <v>61.992928800000023</v>
      </c>
      <c r="Y651" s="54">
        <v>5.55</v>
      </c>
      <c r="Z651" s="54">
        <v>976.77255120000018</v>
      </c>
    </row>
    <row r="652" spans="1:26" x14ac:dyDescent="0.3">
      <c r="A652" s="51" t="s">
        <v>1721</v>
      </c>
      <c r="B652" s="52">
        <v>42215</v>
      </c>
      <c r="C652" s="53">
        <v>2015</v>
      </c>
      <c r="D652" s="51" t="s">
        <v>548</v>
      </c>
      <c r="E652" s="51" t="s">
        <v>549</v>
      </c>
      <c r="F652" s="51" t="s">
        <v>230</v>
      </c>
      <c r="G652" s="51" t="s">
        <v>230</v>
      </c>
      <c r="H652" s="51" t="s">
        <v>216</v>
      </c>
      <c r="I652" s="51" t="s">
        <v>274</v>
      </c>
      <c r="J652" s="51" t="s">
        <v>233</v>
      </c>
      <c r="K652" s="51" t="s">
        <v>238</v>
      </c>
      <c r="L652" s="51" t="s">
        <v>220</v>
      </c>
      <c r="M652" s="51" t="s">
        <v>221</v>
      </c>
      <c r="N652" s="52">
        <v>42224</v>
      </c>
      <c r="O652" s="54">
        <v>46.321000000000005</v>
      </c>
      <c r="P652" s="54">
        <v>89.078000000000017</v>
      </c>
      <c r="Q652" s="55">
        <v>0.92305865590121128</v>
      </c>
      <c r="R652" s="55">
        <v>0.08</v>
      </c>
      <c r="S652" s="56">
        <f t="shared" si="10"/>
        <v>7.1262400000000019</v>
      </c>
      <c r="T652" s="57">
        <v>96.204240000000027</v>
      </c>
      <c r="U652" s="51">
        <v>24</v>
      </c>
      <c r="V652" s="58">
        <v>2308.9017600000006</v>
      </c>
      <c r="W652" s="55">
        <v>0.11</v>
      </c>
      <c r="X652" s="59">
        <v>253.97919360000006</v>
      </c>
      <c r="Y652" s="54">
        <v>7.2299999999999995</v>
      </c>
      <c r="Z652" s="54">
        <v>2062.1525664000005</v>
      </c>
    </row>
    <row r="653" spans="1:26" x14ac:dyDescent="0.3">
      <c r="A653" s="51" t="s">
        <v>1722</v>
      </c>
      <c r="B653" s="52">
        <v>42216</v>
      </c>
      <c r="C653" s="53">
        <v>2015</v>
      </c>
      <c r="D653" s="51" t="s">
        <v>1723</v>
      </c>
      <c r="E653" s="51" t="s">
        <v>1724</v>
      </c>
      <c r="F653" s="51" t="s">
        <v>230</v>
      </c>
      <c r="G653" s="51" t="s">
        <v>230</v>
      </c>
      <c r="H653" s="51" t="s">
        <v>216</v>
      </c>
      <c r="I653" s="51" t="s">
        <v>245</v>
      </c>
      <c r="J653" s="51" t="s">
        <v>266</v>
      </c>
      <c r="K653" s="51" t="s">
        <v>238</v>
      </c>
      <c r="L653" s="51" t="s">
        <v>588</v>
      </c>
      <c r="M653" s="51" t="s">
        <v>221</v>
      </c>
      <c r="N653" s="52">
        <v>42225</v>
      </c>
      <c r="O653" s="54">
        <v>237.60000000000002</v>
      </c>
      <c r="P653" s="54">
        <v>494.98900000000003</v>
      </c>
      <c r="Q653" s="55">
        <v>1.0832870370370369</v>
      </c>
      <c r="R653" s="55">
        <v>0.08</v>
      </c>
      <c r="S653" s="56">
        <f t="shared" si="10"/>
        <v>39.599120000000006</v>
      </c>
      <c r="T653" s="57">
        <v>534.58812000000012</v>
      </c>
      <c r="U653" s="51">
        <v>31</v>
      </c>
      <c r="V653" s="58">
        <v>16572.231720000003</v>
      </c>
      <c r="W653" s="55">
        <v>0.01</v>
      </c>
      <c r="X653" s="59">
        <v>165.72231720000005</v>
      </c>
      <c r="Y653" s="54">
        <v>24.54</v>
      </c>
      <c r="Z653" s="54">
        <v>16431.049402800003</v>
      </c>
    </row>
    <row r="654" spans="1:26" x14ac:dyDescent="0.3">
      <c r="A654" s="51" t="s">
        <v>1725</v>
      </c>
      <c r="B654" s="52">
        <v>42216</v>
      </c>
      <c r="C654" s="53">
        <v>2015</v>
      </c>
      <c r="D654" s="51" t="s">
        <v>1726</v>
      </c>
      <c r="E654" s="51" t="s">
        <v>1461</v>
      </c>
      <c r="F654" s="51" t="s">
        <v>214</v>
      </c>
      <c r="G654" s="51" t="s">
        <v>215</v>
      </c>
      <c r="H654" s="51" t="s">
        <v>244</v>
      </c>
      <c r="I654" s="51" t="s">
        <v>225</v>
      </c>
      <c r="J654" s="51" t="s">
        <v>266</v>
      </c>
      <c r="K654" s="51" t="s">
        <v>219</v>
      </c>
      <c r="L654" s="51" t="s">
        <v>220</v>
      </c>
      <c r="M654" s="51" t="s">
        <v>221</v>
      </c>
      <c r="N654" s="52">
        <v>42225</v>
      </c>
      <c r="O654" s="54">
        <v>13.629000000000001</v>
      </c>
      <c r="P654" s="54">
        <v>21.978000000000002</v>
      </c>
      <c r="Q654" s="55">
        <v>0.61259079903147695</v>
      </c>
      <c r="R654" s="55">
        <v>0.08</v>
      </c>
      <c r="S654" s="56">
        <f t="shared" si="10"/>
        <v>1.7582400000000002</v>
      </c>
      <c r="T654" s="57">
        <v>23.736240000000002</v>
      </c>
      <c r="U654" s="51">
        <v>46</v>
      </c>
      <c r="V654" s="58">
        <v>1091.8670400000001</v>
      </c>
      <c r="W654" s="55">
        <v>0.08</v>
      </c>
      <c r="X654" s="59">
        <v>87.349363200000013</v>
      </c>
      <c r="Y654" s="54">
        <v>5.8199999999999994</v>
      </c>
      <c r="Z654" s="54">
        <v>1010.3376768000002</v>
      </c>
    </row>
    <row r="655" spans="1:26" x14ac:dyDescent="0.3">
      <c r="A655" s="51" t="s">
        <v>1727</v>
      </c>
      <c r="B655" s="52">
        <v>42217</v>
      </c>
      <c r="C655" s="53">
        <v>2015</v>
      </c>
      <c r="D655" s="51" t="s">
        <v>1393</v>
      </c>
      <c r="E655" s="51" t="s">
        <v>1394</v>
      </c>
      <c r="F655" s="51" t="s">
        <v>230</v>
      </c>
      <c r="G655" s="51" t="s">
        <v>230</v>
      </c>
      <c r="H655" s="51" t="s">
        <v>231</v>
      </c>
      <c r="I655" s="51" t="s">
        <v>342</v>
      </c>
      <c r="J655" s="51" t="s">
        <v>254</v>
      </c>
      <c r="K655" s="51" t="s">
        <v>219</v>
      </c>
      <c r="L655" s="51" t="s">
        <v>220</v>
      </c>
      <c r="M655" s="51" t="s">
        <v>221</v>
      </c>
      <c r="N655" s="52">
        <v>42229</v>
      </c>
      <c r="O655" s="54">
        <v>1.4630000000000003</v>
      </c>
      <c r="P655" s="54">
        <v>2.2880000000000003</v>
      </c>
      <c r="Q655" s="55">
        <v>0.56390977443609003</v>
      </c>
      <c r="R655" s="55">
        <v>0.08</v>
      </c>
      <c r="S655" s="56">
        <f t="shared" si="10"/>
        <v>0.18304000000000004</v>
      </c>
      <c r="T655" s="57">
        <v>2.4710400000000003</v>
      </c>
      <c r="U655" s="51">
        <v>22</v>
      </c>
      <c r="V655" s="58">
        <v>54.362880000000004</v>
      </c>
      <c r="W655" s="55">
        <v>0.11</v>
      </c>
      <c r="X655" s="59">
        <v>5.9799168000000007</v>
      </c>
      <c r="Y655" s="54">
        <v>1.54</v>
      </c>
      <c r="Z655" s="54">
        <v>49.922963200000005</v>
      </c>
    </row>
    <row r="656" spans="1:26" x14ac:dyDescent="0.3">
      <c r="A656" s="51" t="s">
        <v>1728</v>
      </c>
      <c r="B656" s="52">
        <v>42221</v>
      </c>
      <c r="C656" s="53">
        <v>2015</v>
      </c>
      <c r="D656" s="51" t="s">
        <v>1523</v>
      </c>
      <c r="E656" s="51" t="s">
        <v>1524</v>
      </c>
      <c r="F656" s="51" t="s">
        <v>230</v>
      </c>
      <c r="G656" s="51" t="s">
        <v>230</v>
      </c>
      <c r="H656" s="51" t="s">
        <v>231</v>
      </c>
      <c r="I656" s="51" t="s">
        <v>232</v>
      </c>
      <c r="J656" s="51" t="s">
        <v>233</v>
      </c>
      <c r="K656" s="51" t="s">
        <v>219</v>
      </c>
      <c r="L656" s="51" t="s">
        <v>226</v>
      </c>
      <c r="M656" s="51" t="s">
        <v>221</v>
      </c>
      <c r="N656" s="52">
        <v>42229</v>
      </c>
      <c r="O656" s="54">
        <v>2.8490000000000002</v>
      </c>
      <c r="P656" s="54">
        <v>4.3780000000000001</v>
      </c>
      <c r="Q656" s="55">
        <v>0.53667953667953661</v>
      </c>
      <c r="R656" s="55">
        <v>0.08</v>
      </c>
      <c r="S656" s="56">
        <f t="shared" si="10"/>
        <v>0.35024</v>
      </c>
      <c r="T656" s="57">
        <v>4.7282400000000004</v>
      </c>
      <c r="U656" s="51">
        <v>18</v>
      </c>
      <c r="V656" s="58">
        <v>85.108320000000006</v>
      </c>
      <c r="W656" s="55">
        <v>9.9999999999999992E-2</v>
      </c>
      <c r="X656" s="59">
        <v>8.5108320000000006</v>
      </c>
      <c r="Y656" s="54">
        <v>3.02</v>
      </c>
      <c r="Z656" s="54">
        <v>79.617487999999994</v>
      </c>
    </row>
    <row r="657" spans="1:26" x14ac:dyDescent="0.3">
      <c r="A657" s="51" t="s">
        <v>1729</v>
      </c>
      <c r="B657" s="52">
        <v>42222</v>
      </c>
      <c r="C657" s="53">
        <v>2015</v>
      </c>
      <c r="D657" s="51" t="s">
        <v>787</v>
      </c>
      <c r="E657" s="51" t="s">
        <v>788</v>
      </c>
      <c r="F657" s="51" t="s">
        <v>214</v>
      </c>
      <c r="G657" s="51" t="s">
        <v>215</v>
      </c>
      <c r="H657" s="51" t="s">
        <v>231</v>
      </c>
      <c r="I657" s="51" t="s">
        <v>217</v>
      </c>
      <c r="J657" s="51" t="s">
        <v>218</v>
      </c>
      <c r="K657" s="51" t="s">
        <v>219</v>
      </c>
      <c r="L657" s="51" t="s">
        <v>220</v>
      </c>
      <c r="M657" s="51" t="s">
        <v>234</v>
      </c>
      <c r="N657" s="52">
        <v>42230</v>
      </c>
      <c r="O657" s="54">
        <v>5.8630000000000004</v>
      </c>
      <c r="P657" s="54">
        <v>9.4600000000000009</v>
      </c>
      <c r="Q657" s="55">
        <v>0.61350844277673544</v>
      </c>
      <c r="R657" s="55">
        <v>0.08</v>
      </c>
      <c r="S657" s="56">
        <f t="shared" si="10"/>
        <v>0.75680000000000014</v>
      </c>
      <c r="T657" s="57">
        <v>10.216800000000001</v>
      </c>
      <c r="U657" s="51">
        <v>17</v>
      </c>
      <c r="V657" s="58">
        <v>173.68560000000002</v>
      </c>
      <c r="W657" s="55">
        <v>0.05</v>
      </c>
      <c r="X657" s="59">
        <v>8.6842800000000011</v>
      </c>
      <c r="Y657" s="54">
        <v>6.24</v>
      </c>
      <c r="Z657" s="54">
        <v>171.24132000000003</v>
      </c>
    </row>
    <row r="658" spans="1:26" x14ac:dyDescent="0.3">
      <c r="A658" s="51" t="s">
        <v>1730</v>
      </c>
      <c r="B658" s="52">
        <v>42224</v>
      </c>
      <c r="C658" s="53">
        <v>2015</v>
      </c>
      <c r="D658" s="51" t="s">
        <v>1731</v>
      </c>
      <c r="E658" s="51" t="s">
        <v>1732</v>
      </c>
      <c r="F658" s="51" t="s">
        <v>230</v>
      </c>
      <c r="G658" s="51" t="s">
        <v>230</v>
      </c>
      <c r="H658" s="51" t="s">
        <v>265</v>
      </c>
      <c r="I658" s="51" t="s">
        <v>445</v>
      </c>
      <c r="J658" s="51" t="s">
        <v>266</v>
      </c>
      <c r="K658" s="51" t="s">
        <v>219</v>
      </c>
      <c r="L658" s="51" t="s">
        <v>220</v>
      </c>
      <c r="M658" s="51" t="s">
        <v>221</v>
      </c>
      <c r="N658" s="52">
        <v>42232</v>
      </c>
      <c r="O658" s="54">
        <v>3.036</v>
      </c>
      <c r="P658" s="54">
        <v>4.8180000000000005</v>
      </c>
      <c r="Q658" s="55">
        <v>0.5869565217391306</v>
      </c>
      <c r="R658" s="55">
        <v>0.08</v>
      </c>
      <c r="S658" s="56">
        <f t="shared" si="10"/>
        <v>0.38544000000000006</v>
      </c>
      <c r="T658" s="57">
        <v>5.2034400000000005</v>
      </c>
      <c r="U658" s="51">
        <v>26</v>
      </c>
      <c r="V658" s="58">
        <v>135.28944000000001</v>
      </c>
      <c r="W658" s="55">
        <v>0.03</v>
      </c>
      <c r="X658" s="59">
        <v>4.0586831999999999</v>
      </c>
      <c r="Y658" s="54">
        <v>6.26</v>
      </c>
      <c r="Z658" s="54">
        <v>137.49075680000001</v>
      </c>
    </row>
    <row r="659" spans="1:26" x14ac:dyDescent="0.3">
      <c r="A659" s="51" t="s">
        <v>1733</v>
      </c>
      <c r="B659" s="52">
        <v>42224</v>
      </c>
      <c r="C659" s="53">
        <v>2015</v>
      </c>
      <c r="D659" s="51" t="s">
        <v>1731</v>
      </c>
      <c r="E659" s="51" t="s">
        <v>1732</v>
      </c>
      <c r="F659" s="51" t="s">
        <v>230</v>
      </c>
      <c r="G659" s="51" t="s">
        <v>230</v>
      </c>
      <c r="H659" s="51" t="s">
        <v>265</v>
      </c>
      <c r="I659" s="51" t="s">
        <v>445</v>
      </c>
      <c r="J659" s="51" t="s">
        <v>266</v>
      </c>
      <c r="K659" s="51" t="s">
        <v>219</v>
      </c>
      <c r="L659" s="51" t="s">
        <v>292</v>
      </c>
      <c r="M659" s="51" t="s">
        <v>221</v>
      </c>
      <c r="N659" s="52">
        <v>42234</v>
      </c>
      <c r="O659" s="54">
        <v>4.51</v>
      </c>
      <c r="P659" s="54">
        <v>10.241000000000001</v>
      </c>
      <c r="Q659" s="55">
        <v>1.2707317073170736</v>
      </c>
      <c r="R659" s="55">
        <v>0.08</v>
      </c>
      <c r="S659" s="56">
        <f t="shared" si="10"/>
        <v>0.81928000000000012</v>
      </c>
      <c r="T659" s="57">
        <v>11.060280000000002</v>
      </c>
      <c r="U659" s="51">
        <v>32</v>
      </c>
      <c r="V659" s="58">
        <v>353.92896000000007</v>
      </c>
      <c r="W659" s="55">
        <v>0.04</v>
      </c>
      <c r="X659" s="59">
        <v>14.157158400000004</v>
      </c>
      <c r="Y659" s="54">
        <v>4.03</v>
      </c>
      <c r="Z659" s="54">
        <v>343.80180160000003</v>
      </c>
    </row>
    <row r="660" spans="1:26" x14ac:dyDescent="0.3">
      <c r="A660" s="51" t="s">
        <v>1734</v>
      </c>
      <c r="B660" s="52">
        <v>42225</v>
      </c>
      <c r="C660" s="53">
        <v>2015</v>
      </c>
      <c r="D660" s="51" t="s">
        <v>1133</v>
      </c>
      <c r="E660" s="51" t="s">
        <v>1134</v>
      </c>
      <c r="F660" s="51" t="s">
        <v>230</v>
      </c>
      <c r="G660" s="51" t="s">
        <v>230</v>
      </c>
      <c r="H660" s="51" t="s">
        <v>244</v>
      </c>
      <c r="I660" s="51" t="s">
        <v>331</v>
      </c>
      <c r="J660" s="51" t="s">
        <v>218</v>
      </c>
      <c r="K660" s="51" t="s">
        <v>238</v>
      </c>
      <c r="L660" s="51" t="s">
        <v>588</v>
      </c>
      <c r="M660" s="51" t="s">
        <v>221</v>
      </c>
      <c r="N660" s="52">
        <v>42233</v>
      </c>
      <c r="O660" s="54">
        <v>415.78900000000004</v>
      </c>
      <c r="P660" s="54">
        <v>659.98900000000003</v>
      </c>
      <c r="Q660" s="55">
        <v>0.58731712479166109</v>
      </c>
      <c r="R660" s="55">
        <v>0.08</v>
      </c>
      <c r="S660" s="56">
        <f t="shared" si="10"/>
        <v>52.799120000000002</v>
      </c>
      <c r="T660" s="57">
        <v>712.78812000000005</v>
      </c>
      <c r="U660" s="51">
        <v>48</v>
      </c>
      <c r="V660" s="58">
        <v>34213.829760000001</v>
      </c>
      <c r="W660" s="55">
        <v>0.08</v>
      </c>
      <c r="X660" s="59">
        <v>2737.1063807999999</v>
      </c>
      <c r="Y660" s="54">
        <v>24.54</v>
      </c>
      <c r="Z660" s="54">
        <v>31501.263379200002</v>
      </c>
    </row>
    <row r="661" spans="1:26" x14ac:dyDescent="0.3">
      <c r="A661" s="51" t="s">
        <v>1735</v>
      </c>
      <c r="B661" s="52">
        <v>42225</v>
      </c>
      <c r="C661" s="53">
        <v>2015</v>
      </c>
      <c r="D661" s="51" t="s">
        <v>1384</v>
      </c>
      <c r="E661" s="51" t="s">
        <v>1385</v>
      </c>
      <c r="F661" s="51" t="s">
        <v>230</v>
      </c>
      <c r="G661" s="51" t="s">
        <v>230</v>
      </c>
      <c r="H661" s="51" t="s">
        <v>265</v>
      </c>
      <c r="I661" s="51" t="s">
        <v>445</v>
      </c>
      <c r="J661" s="51" t="s">
        <v>218</v>
      </c>
      <c r="K661" s="51" t="s">
        <v>219</v>
      </c>
      <c r="L661" s="51" t="s">
        <v>226</v>
      </c>
      <c r="M661" s="51" t="s">
        <v>221</v>
      </c>
      <c r="N661" s="52">
        <v>42235</v>
      </c>
      <c r="O661" s="54">
        <v>1.9360000000000002</v>
      </c>
      <c r="P661" s="54">
        <v>3.234</v>
      </c>
      <c r="Q661" s="55">
        <v>0.6704545454545453</v>
      </c>
      <c r="R661" s="55">
        <v>0.08</v>
      </c>
      <c r="S661" s="56">
        <f t="shared" si="10"/>
        <v>0.25872000000000001</v>
      </c>
      <c r="T661" s="57">
        <v>3.4927200000000003</v>
      </c>
      <c r="U661" s="51">
        <v>41</v>
      </c>
      <c r="V661" s="58">
        <v>143.20152000000002</v>
      </c>
      <c r="W661" s="55">
        <v>0.05</v>
      </c>
      <c r="X661" s="59">
        <v>7.160076000000001</v>
      </c>
      <c r="Y661" s="54">
        <v>0.8600000000000001</v>
      </c>
      <c r="Z661" s="54">
        <v>136.90144400000003</v>
      </c>
    </row>
    <row r="662" spans="1:26" x14ac:dyDescent="0.3">
      <c r="A662" s="51" t="s">
        <v>1736</v>
      </c>
      <c r="B662" s="52">
        <v>42225</v>
      </c>
      <c r="C662" s="53">
        <v>2015</v>
      </c>
      <c r="D662" s="51" t="s">
        <v>1737</v>
      </c>
      <c r="E662" s="51" t="s">
        <v>1738</v>
      </c>
      <c r="F662" s="51" t="s">
        <v>230</v>
      </c>
      <c r="G662" s="51" t="s">
        <v>230</v>
      </c>
      <c r="H662" s="51" t="s">
        <v>244</v>
      </c>
      <c r="I662" s="51" t="s">
        <v>245</v>
      </c>
      <c r="J662" s="51" t="s">
        <v>218</v>
      </c>
      <c r="K662" s="51" t="s">
        <v>238</v>
      </c>
      <c r="L662" s="51" t="s">
        <v>220</v>
      </c>
      <c r="M662" s="51" t="s">
        <v>234</v>
      </c>
      <c r="N662" s="52">
        <v>42233</v>
      </c>
      <c r="O662" s="54">
        <v>11.077000000000002</v>
      </c>
      <c r="P662" s="54">
        <v>17.578000000000003</v>
      </c>
      <c r="Q662" s="55">
        <v>0.58689175769612711</v>
      </c>
      <c r="R662" s="55">
        <v>0.08</v>
      </c>
      <c r="S662" s="56">
        <f t="shared" si="10"/>
        <v>1.4062400000000002</v>
      </c>
      <c r="T662" s="57">
        <v>18.984240000000003</v>
      </c>
      <c r="U662" s="51">
        <v>9</v>
      </c>
      <c r="V662" s="58">
        <v>170.85816000000003</v>
      </c>
      <c r="W662" s="55">
        <v>0.05</v>
      </c>
      <c r="X662" s="59">
        <v>8.5429080000000024</v>
      </c>
      <c r="Y662" s="54">
        <v>4.05</v>
      </c>
      <c r="Z662" s="54">
        <v>166.36525200000003</v>
      </c>
    </row>
    <row r="663" spans="1:26" x14ac:dyDescent="0.3">
      <c r="A663" s="51" t="s">
        <v>1739</v>
      </c>
      <c r="B663" s="52">
        <v>42226</v>
      </c>
      <c r="C663" s="53">
        <v>2015</v>
      </c>
      <c r="D663" s="51" t="s">
        <v>375</v>
      </c>
      <c r="E663" s="51" t="s">
        <v>376</v>
      </c>
      <c r="F663" s="51" t="s">
        <v>230</v>
      </c>
      <c r="G663" s="51" t="s">
        <v>230</v>
      </c>
      <c r="H663" s="51" t="s">
        <v>231</v>
      </c>
      <c r="I663" s="51" t="s">
        <v>312</v>
      </c>
      <c r="J663" s="51" t="s">
        <v>266</v>
      </c>
      <c r="K663" s="51" t="s">
        <v>238</v>
      </c>
      <c r="L663" s="51" t="s">
        <v>220</v>
      </c>
      <c r="M663" s="51" t="s">
        <v>221</v>
      </c>
      <c r="N663" s="52">
        <v>42236</v>
      </c>
      <c r="O663" s="54">
        <v>7.1610000000000005</v>
      </c>
      <c r="P663" s="54">
        <v>34.078000000000003</v>
      </c>
      <c r="Q663" s="55">
        <v>3.7588325652841781</v>
      </c>
      <c r="R663" s="55">
        <v>0.08</v>
      </c>
      <c r="S663" s="56">
        <f t="shared" si="10"/>
        <v>2.7262400000000002</v>
      </c>
      <c r="T663" s="57">
        <v>36.804240000000007</v>
      </c>
      <c r="U663" s="51">
        <v>10</v>
      </c>
      <c r="V663" s="58">
        <v>368.04240000000004</v>
      </c>
      <c r="W663" s="55">
        <v>6.9999999999999993E-2</v>
      </c>
      <c r="X663" s="59">
        <v>25.762968000000001</v>
      </c>
      <c r="Y663" s="54">
        <v>6.55</v>
      </c>
      <c r="Z663" s="54">
        <v>348.82943200000005</v>
      </c>
    </row>
    <row r="664" spans="1:26" x14ac:dyDescent="0.3">
      <c r="A664" s="51" t="s">
        <v>1740</v>
      </c>
      <c r="B664" s="52">
        <v>42228</v>
      </c>
      <c r="C664" s="53">
        <v>2015</v>
      </c>
      <c r="D664" s="51" t="s">
        <v>1741</v>
      </c>
      <c r="E664" s="51" t="s">
        <v>1479</v>
      </c>
      <c r="F664" s="51" t="s">
        <v>214</v>
      </c>
      <c r="G664" s="51" t="s">
        <v>215</v>
      </c>
      <c r="H664" s="51" t="s">
        <v>231</v>
      </c>
      <c r="I664" s="51" t="s">
        <v>225</v>
      </c>
      <c r="J664" s="51" t="s">
        <v>250</v>
      </c>
      <c r="K664" s="51" t="s">
        <v>219</v>
      </c>
      <c r="L664" s="51" t="s">
        <v>226</v>
      </c>
      <c r="M664" s="51" t="s">
        <v>221</v>
      </c>
      <c r="N664" s="52">
        <v>42237</v>
      </c>
      <c r="O664" s="54">
        <v>4.125</v>
      </c>
      <c r="P664" s="54">
        <v>7.7880000000000011</v>
      </c>
      <c r="Q664" s="55">
        <v>0.88800000000000023</v>
      </c>
      <c r="R664" s="55">
        <v>0.08</v>
      </c>
      <c r="S664" s="56">
        <f t="shared" si="10"/>
        <v>0.62304000000000015</v>
      </c>
      <c r="T664" s="57">
        <v>8.4110400000000016</v>
      </c>
      <c r="U664" s="51">
        <v>50</v>
      </c>
      <c r="V664" s="58">
        <v>420.55200000000008</v>
      </c>
      <c r="W664" s="55">
        <v>0.04</v>
      </c>
      <c r="X664" s="59">
        <v>16.822080000000003</v>
      </c>
      <c r="Y664" s="54">
        <v>2.4</v>
      </c>
      <c r="Z664" s="54">
        <v>406.12992000000003</v>
      </c>
    </row>
    <row r="665" spans="1:26" x14ac:dyDescent="0.3">
      <c r="A665" s="51" t="s">
        <v>1742</v>
      </c>
      <c r="B665" s="52">
        <v>42229</v>
      </c>
      <c r="C665" s="53">
        <v>2015</v>
      </c>
      <c r="D665" s="51" t="s">
        <v>465</v>
      </c>
      <c r="E665" s="51" t="s">
        <v>466</v>
      </c>
      <c r="F665" s="51" t="s">
        <v>230</v>
      </c>
      <c r="G665" s="51" t="s">
        <v>230</v>
      </c>
      <c r="H665" s="51" t="s">
        <v>244</v>
      </c>
      <c r="I665" s="51" t="s">
        <v>331</v>
      </c>
      <c r="J665" s="51" t="s">
        <v>218</v>
      </c>
      <c r="K665" s="51" t="s">
        <v>219</v>
      </c>
      <c r="L665" s="51" t="s">
        <v>220</v>
      </c>
      <c r="M665" s="51" t="s">
        <v>234</v>
      </c>
      <c r="N665" s="52">
        <v>42238</v>
      </c>
      <c r="O665" s="54">
        <v>3.8500000000000005</v>
      </c>
      <c r="P665" s="54">
        <v>6.3140000000000009</v>
      </c>
      <c r="Q665" s="55">
        <v>0.64</v>
      </c>
      <c r="R665" s="55">
        <v>0.08</v>
      </c>
      <c r="S665" s="56">
        <f t="shared" si="10"/>
        <v>0.50512000000000012</v>
      </c>
      <c r="T665" s="57">
        <v>6.8191200000000016</v>
      </c>
      <c r="U665" s="51">
        <v>34</v>
      </c>
      <c r="V665" s="58">
        <v>231.85008000000005</v>
      </c>
      <c r="W665" s="55">
        <v>0.09</v>
      </c>
      <c r="X665" s="59">
        <v>20.866507200000004</v>
      </c>
      <c r="Y665" s="54">
        <v>5.0599999999999996</v>
      </c>
      <c r="Z665" s="54">
        <v>216.04357280000005</v>
      </c>
    </row>
    <row r="666" spans="1:26" x14ac:dyDescent="0.3">
      <c r="A666" s="51" t="s">
        <v>1743</v>
      </c>
      <c r="B666" s="52">
        <v>42235</v>
      </c>
      <c r="C666" s="53">
        <v>2015</v>
      </c>
      <c r="D666" s="51" t="s">
        <v>1723</v>
      </c>
      <c r="E666" s="51" t="s">
        <v>1724</v>
      </c>
      <c r="F666" s="51" t="s">
        <v>230</v>
      </c>
      <c r="G666" s="51" t="s">
        <v>230</v>
      </c>
      <c r="H666" s="51" t="s">
        <v>216</v>
      </c>
      <c r="I666" s="51" t="s">
        <v>245</v>
      </c>
      <c r="J666" s="51" t="s">
        <v>266</v>
      </c>
      <c r="K666" s="51" t="s">
        <v>219</v>
      </c>
      <c r="L666" s="51" t="s">
        <v>220</v>
      </c>
      <c r="M666" s="51" t="s">
        <v>221</v>
      </c>
      <c r="N666" s="52">
        <v>42244</v>
      </c>
      <c r="O666" s="54">
        <v>2.3980000000000006</v>
      </c>
      <c r="P666" s="54">
        <v>3.8720000000000003</v>
      </c>
      <c r="Q666" s="55">
        <v>0.61467889908256856</v>
      </c>
      <c r="R666" s="55">
        <v>0.08</v>
      </c>
      <c r="S666" s="56">
        <f t="shared" si="10"/>
        <v>0.30976000000000004</v>
      </c>
      <c r="T666" s="57">
        <v>4.1817600000000006</v>
      </c>
      <c r="U666" s="51">
        <v>40</v>
      </c>
      <c r="V666" s="58">
        <v>167.27040000000002</v>
      </c>
      <c r="W666" s="55">
        <v>9.9999999999999992E-2</v>
      </c>
      <c r="X666" s="59">
        <v>16.727040000000002</v>
      </c>
      <c r="Y666" s="54">
        <v>6.88</v>
      </c>
      <c r="Z666" s="54">
        <v>157.42336</v>
      </c>
    </row>
    <row r="667" spans="1:26" x14ac:dyDescent="0.3">
      <c r="A667" s="51" t="s">
        <v>1744</v>
      </c>
      <c r="B667" s="52">
        <v>42236</v>
      </c>
      <c r="C667" s="53">
        <v>2015</v>
      </c>
      <c r="D667" s="51" t="s">
        <v>1679</v>
      </c>
      <c r="E667" s="51" t="s">
        <v>1680</v>
      </c>
      <c r="F667" s="51" t="s">
        <v>230</v>
      </c>
      <c r="G667" s="51" t="s">
        <v>230</v>
      </c>
      <c r="H667" s="51" t="s">
        <v>216</v>
      </c>
      <c r="I667" s="51" t="s">
        <v>342</v>
      </c>
      <c r="J667" s="51" t="s">
        <v>254</v>
      </c>
      <c r="K667" s="51" t="s">
        <v>238</v>
      </c>
      <c r="L667" s="51" t="s">
        <v>220</v>
      </c>
      <c r="M667" s="51" t="s">
        <v>221</v>
      </c>
      <c r="N667" s="52">
        <v>42248</v>
      </c>
      <c r="O667" s="54">
        <v>11.077000000000002</v>
      </c>
      <c r="P667" s="54">
        <v>17.578000000000003</v>
      </c>
      <c r="Q667" s="55">
        <v>0.58689175769612711</v>
      </c>
      <c r="R667" s="55">
        <v>0.08</v>
      </c>
      <c r="S667" s="56">
        <f t="shared" si="10"/>
        <v>1.4062400000000002</v>
      </c>
      <c r="T667" s="57">
        <v>18.984240000000003</v>
      </c>
      <c r="U667" s="51">
        <v>8</v>
      </c>
      <c r="V667" s="58">
        <v>151.87392000000003</v>
      </c>
      <c r="W667" s="55">
        <v>0.11</v>
      </c>
      <c r="X667" s="59">
        <v>16.706131200000002</v>
      </c>
      <c r="Y667" s="54">
        <v>4.05</v>
      </c>
      <c r="Z667" s="54">
        <v>139.21778880000005</v>
      </c>
    </row>
    <row r="668" spans="1:26" x14ac:dyDescent="0.3">
      <c r="A668" s="51" t="s">
        <v>1745</v>
      </c>
      <c r="B668" s="52">
        <v>42237</v>
      </c>
      <c r="C668" s="53">
        <v>2015</v>
      </c>
      <c r="D668" s="51" t="s">
        <v>1746</v>
      </c>
      <c r="E668" s="51" t="s">
        <v>1747</v>
      </c>
      <c r="F668" s="51" t="s">
        <v>214</v>
      </c>
      <c r="G668" s="51" t="s">
        <v>215</v>
      </c>
      <c r="H668" s="51" t="s">
        <v>265</v>
      </c>
      <c r="I668" s="51" t="s">
        <v>217</v>
      </c>
      <c r="J668" s="51" t="s">
        <v>254</v>
      </c>
      <c r="K668" s="51" t="s">
        <v>219</v>
      </c>
      <c r="L668" s="51" t="s">
        <v>220</v>
      </c>
      <c r="M668" s="51" t="s">
        <v>234</v>
      </c>
      <c r="N668" s="52">
        <v>42251</v>
      </c>
      <c r="O668" s="54">
        <v>3.883</v>
      </c>
      <c r="P668" s="54">
        <v>9.4819999999999993</v>
      </c>
      <c r="Q668" s="55">
        <v>1.441926345609065</v>
      </c>
      <c r="R668" s="55">
        <v>0.08</v>
      </c>
      <c r="S668" s="56">
        <f t="shared" si="10"/>
        <v>0.75856000000000001</v>
      </c>
      <c r="T668" s="57">
        <v>10.24056</v>
      </c>
      <c r="U668" s="51">
        <v>10</v>
      </c>
      <c r="V668" s="58">
        <v>102.40560000000001</v>
      </c>
      <c r="W668" s="55">
        <v>0.01</v>
      </c>
      <c r="X668" s="59">
        <v>1.0240560000000001</v>
      </c>
      <c r="Y668" s="54">
        <v>4.55</v>
      </c>
      <c r="Z668" s="54">
        <v>105.931544</v>
      </c>
    </row>
    <row r="669" spans="1:26" x14ac:dyDescent="0.3">
      <c r="A669" s="51" t="s">
        <v>1748</v>
      </c>
      <c r="B669" s="52">
        <v>42238</v>
      </c>
      <c r="C669" s="53">
        <v>2015</v>
      </c>
      <c r="D669" s="51" t="s">
        <v>1112</v>
      </c>
      <c r="E669" s="51" t="s">
        <v>1113</v>
      </c>
      <c r="F669" s="51" t="s">
        <v>214</v>
      </c>
      <c r="G669" s="51" t="s">
        <v>215</v>
      </c>
      <c r="H669" s="51" t="s">
        <v>265</v>
      </c>
      <c r="I669" s="51" t="s">
        <v>225</v>
      </c>
      <c r="J669" s="51" t="s">
        <v>218</v>
      </c>
      <c r="K669" s="51" t="s">
        <v>219</v>
      </c>
      <c r="L669" s="51" t="s">
        <v>220</v>
      </c>
      <c r="M669" s="51" t="s">
        <v>234</v>
      </c>
      <c r="N669" s="52">
        <v>42246</v>
      </c>
      <c r="O669" s="54">
        <v>92.64200000000001</v>
      </c>
      <c r="P669" s="54">
        <v>231.60500000000002</v>
      </c>
      <c r="Q669" s="55">
        <v>1.5</v>
      </c>
      <c r="R669" s="55">
        <v>0.08</v>
      </c>
      <c r="S669" s="56">
        <f t="shared" si="10"/>
        <v>18.528400000000001</v>
      </c>
      <c r="T669" s="57">
        <v>250.13340000000002</v>
      </c>
      <c r="U669" s="51">
        <v>4</v>
      </c>
      <c r="V669" s="58">
        <v>1000.5336000000001</v>
      </c>
      <c r="W669" s="55">
        <v>6.0000000000000005E-2</v>
      </c>
      <c r="X669" s="59">
        <v>60.032016000000013</v>
      </c>
      <c r="Y669" s="54">
        <v>10.040000000000001</v>
      </c>
      <c r="Z669" s="54">
        <v>950.54158400000006</v>
      </c>
    </row>
    <row r="670" spans="1:26" x14ac:dyDescent="0.3">
      <c r="A670" s="51" t="s">
        <v>1749</v>
      </c>
      <c r="B670" s="52">
        <v>42238</v>
      </c>
      <c r="C670" s="53">
        <v>2015</v>
      </c>
      <c r="D670" s="51" t="s">
        <v>1750</v>
      </c>
      <c r="E670" s="51" t="s">
        <v>1751</v>
      </c>
      <c r="F670" s="51" t="s">
        <v>230</v>
      </c>
      <c r="G670" s="51" t="s">
        <v>230</v>
      </c>
      <c r="H670" s="51" t="s">
        <v>231</v>
      </c>
      <c r="I670" s="51" t="s">
        <v>312</v>
      </c>
      <c r="J670" s="51" t="s">
        <v>254</v>
      </c>
      <c r="K670" s="51" t="s">
        <v>219</v>
      </c>
      <c r="L670" s="51" t="s">
        <v>226</v>
      </c>
      <c r="M670" s="51" t="s">
        <v>221</v>
      </c>
      <c r="N670" s="52">
        <v>42249</v>
      </c>
      <c r="O670" s="54">
        <v>1.1990000000000003</v>
      </c>
      <c r="P670" s="54">
        <v>2.0020000000000002</v>
      </c>
      <c r="Q670" s="55">
        <v>0.66972477064220159</v>
      </c>
      <c r="R670" s="55">
        <v>0.08</v>
      </c>
      <c r="S670" s="56">
        <f t="shared" si="10"/>
        <v>0.16016000000000002</v>
      </c>
      <c r="T670" s="57">
        <v>2.1621600000000005</v>
      </c>
      <c r="U670" s="51">
        <v>44</v>
      </c>
      <c r="V670" s="58">
        <v>95.135040000000018</v>
      </c>
      <c r="W670" s="55">
        <v>0.09</v>
      </c>
      <c r="X670" s="59">
        <v>8.562153600000002</v>
      </c>
      <c r="Y670" s="54">
        <v>1.05</v>
      </c>
      <c r="Z670" s="54">
        <v>87.622886400000013</v>
      </c>
    </row>
    <row r="671" spans="1:26" x14ac:dyDescent="0.3">
      <c r="A671" s="51" t="s">
        <v>1752</v>
      </c>
      <c r="B671" s="52">
        <v>42238</v>
      </c>
      <c r="C671" s="53">
        <v>2015</v>
      </c>
      <c r="D671" s="51" t="s">
        <v>725</v>
      </c>
      <c r="E671" s="51" t="s">
        <v>726</v>
      </c>
      <c r="F671" s="51" t="s">
        <v>230</v>
      </c>
      <c r="G671" s="51" t="s">
        <v>230</v>
      </c>
      <c r="H671" s="51" t="s">
        <v>265</v>
      </c>
      <c r="I671" s="51" t="s">
        <v>232</v>
      </c>
      <c r="J671" s="51" t="s">
        <v>233</v>
      </c>
      <c r="K671" s="51" t="s">
        <v>219</v>
      </c>
      <c r="L671" s="51" t="s">
        <v>292</v>
      </c>
      <c r="M671" s="51" t="s">
        <v>221</v>
      </c>
      <c r="N671" s="52">
        <v>42247</v>
      </c>
      <c r="O671" s="54">
        <v>18.480000000000004</v>
      </c>
      <c r="P671" s="54">
        <v>45.067</v>
      </c>
      <c r="Q671" s="55">
        <v>1.4386904761904757</v>
      </c>
      <c r="R671" s="55">
        <v>0.08</v>
      </c>
      <c r="S671" s="56">
        <f t="shared" si="10"/>
        <v>3.6053600000000001</v>
      </c>
      <c r="T671" s="57">
        <v>48.672360000000005</v>
      </c>
      <c r="U671" s="51">
        <v>30</v>
      </c>
      <c r="V671" s="58">
        <v>1460.1708000000001</v>
      </c>
      <c r="W671" s="55">
        <v>0.05</v>
      </c>
      <c r="X671" s="59">
        <v>73.008540000000011</v>
      </c>
      <c r="Y671" s="54">
        <v>9.0400000000000009</v>
      </c>
      <c r="Z671" s="54">
        <v>1396.20226</v>
      </c>
    </row>
    <row r="672" spans="1:26" x14ac:dyDescent="0.3">
      <c r="A672" s="51" t="s">
        <v>1753</v>
      </c>
      <c r="B672" s="52">
        <v>42240</v>
      </c>
      <c r="C672" s="53">
        <v>2015</v>
      </c>
      <c r="D672" s="51" t="s">
        <v>344</v>
      </c>
      <c r="E672" s="51" t="s">
        <v>345</v>
      </c>
      <c r="F672" s="51" t="s">
        <v>214</v>
      </c>
      <c r="G672" s="51" t="s">
        <v>215</v>
      </c>
      <c r="H672" s="51" t="s">
        <v>231</v>
      </c>
      <c r="I672" s="51" t="s">
        <v>217</v>
      </c>
      <c r="J672" s="51" t="s">
        <v>250</v>
      </c>
      <c r="K672" s="51" t="s">
        <v>219</v>
      </c>
      <c r="L672" s="51" t="s">
        <v>220</v>
      </c>
      <c r="M672" s="51" t="s">
        <v>221</v>
      </c>
      <c r="N672" s="52">
        <v>42249</v>
      </c>
      <c r="O672" s="54">
        <v>57.244000000000007</v>
      </c>
      <c r="P672" s="54">
        <v>92.323000000000022</v>
      </c>
      <c r="Q672" s="55">
        <v>0.61279784780937763</v>
      </c>
      <c r="R672" s="55">
        <v>0.08</v>
      </c>
      <c r="S672" s="56">
        <f t="shared" si="10"/>
        <v>7.3858400000000017</v>
      </c>
      <c r="T672" s="57">
        <v>99.708840000000023</v>
      </c>
      <c r="U672" s="51">
        <v>5</v>
      </c>
      <c r="V672" s="58">
        <v>498.5442000000001</v>
      </c>
      <c r="W672" s="55">
        <v>0.01</v>
      </c>
      <c r="X672" s="59">
        <v>4.9854420000000008</v>
      </c>
      <c r="Y672" s="54">
        <v>20.04</v>
      </c>
      <c r="Z672" s="54">
        <v>513.59875800000009</v>
      </c>
    </row>
    <row r="673" spans="1:26" x14ac:dyDescent="0.3">
      <c r="A673" s="51" t="s">
        <v>1754</v>
      </c>
      <c r="B673" s="52">
        <v>42240</v>
      </c>
      <c r="C673" s="53">
        <v>2015</v>
      </c>
      <c r="D673" s="51" t="s">
        <v>314</v>
      </c>
      <c r="E673" s="51" t="s">
        <v>315</v>
      </c>
      <c r="F673" s="51" t="s">
        <v>230</v>
      </c>
      <c r="G673" s="51" t="s">
        <v>230</v>
      </c>
      <c r="H673" s="51" t="s">
        <v>231</v>
      </c>
      <c r="I673" s="51" t="s">
        <v>281</v>
      </c>
      <c r="J673" s="51" t="s">
        <v>266</v>
      </c>
      <c r="K673" s="51" t="s">
        <v>219</v>
      </c>
      <c r="L673" s="51" t="s">
        <v>220</v>
      </c>
      <c r="M673" s="51" t="s">
        <v>221</v>
      </c>
      <c r="N673" s="52">
        <v>42248</v>
      </c>
      <c r="O673" s="54">
        <v>2.5190000000000001</v>
      </c>
      <c r="P673" s="54">
        <v>4.0590000000000002</v>
      </c>
      <c r="Q673" s="55">
        <v>0.611353711790393</v>
      </c>
      <c r="R673" s="55">
        <v>0.08</v>
      </c>
      <c r="S673" s="56">
        <f t="shared" si="10"/>
        <v>0.32472000000000001</v>
      </c>
      <c r="T673" s="57">
        <v>4.3837200000000003</v>
      </c>
      <c r="U673" s="51">
        <v>41</v>
      </c>
      <c r="V673" s="58">
        <v>179.73252000000002</v>
      </c>
      <c r="W673" s="55">
        <v>0.04</v>
      </c>
      <c r="X673" s="59">
        <v>7.1893008000000007</v>
      </c>
      <c r="Y673" s="54">
        <v>0.55000000000000004</v>
      </c>
      <c r="Z673" s="54">
        <v>173.09321920000002</v>
      </c>
    </row>
    <row r="674" spans="1:26" x14ac:dyDescent="0.3">
      <c r="A674" s="51" t="s">
        <v>1755</v>
      </c>
      <c r="B674" s="52">
        <v>42241</v>
      </c>
      <c r="C674" s="53">
        <v>2015</v>
      </c>
      <c r="D674" s="51" t="s">
        <v>1718</v>
      </c>
      <c r="E674" s="51" t="s">
        <v>1719</v>
      </c>
      <c r="F674" s="51" t="s">
        <v>230</v>
      </c>
      <c r="G674" s="51" t="s">
        <v>230</v>
      </c>
      <c r="H674" s="51" t="s">
        <v>231</v>
      </c>
      <c r="I674" s="51" t="s">
        <v>281</v>
      </c>
      <c r="J674" s="51" t="s">
        <v>218</v>
      </c>
      <c r="K674" s="51" t="s">
        <v>219</v>
      </c>
      <c r="L674" s="51" t="s">
        <v>292</v>
      </c>
      <c r="M674" s="51" t="s">
        <v>234</v>
      </c>
      <c r="N674" s="52">
        <v>42249</v>
      </c>
      <c r="O674" s="54">
        <v>5.7090000000000005</v>
      </c>
      <c r="P674" s="54">
        <v>14.278000000000002</v>
      </c>
      <c r="Q674" s="55">
        <v>1.5009633911368019</v>
      </c>
      <c r="R674" s="55">
        <v>0.08</v>
      </c>
      <c r="S674" s="56">
        <f t="shared" si="10"/>
        <v>1.1422400000000001</v>
      </c>
      <c r="T674" s="57">
        <v>15.420240000000003</v>
      </c>
      <c r="U674" s="51">
        <v>44</v>
      </c>
      <c r="V674" s="58">
        <v>678.49056000000019</v>
      </c>
      <c r="W674" s="55">
        <v>6.0000000000000005E-2</v>
      </c>
      <c r="X674" s="59">
        <v>40.709433600000011</v>
      </c>
      <c r="Y674" s="54">
        <v>3.19</v>
      </c>
      <c r="Z674" s="54">
        <v>640.97112640000023</v>
      </c>
    </row>
    <row r="675" spans="1:26" x14ac:dyDescent="0.3">
      <c r="A675" s="51" t="s">
        <v>1756</v>
      </c>
      <c r="B675" s="52">
        <v>42242</v>
      </c>
      <c r="C675" s="53">
        <v>2015</v>
      </c>
      <c r="D675" s="51" t="s">
        <v>774</v>
      </c>
      <c r="E675" s="51" t="s">
        <v>775</v>
      </c>
      <c r="F675" s="51" t="s">
        <v>230</v>
      </c>
      <c r="G675" s="51" t="s">
        <v>230</v>
      </c>
      <c r="H675" s="51" t="s">
        <v>265</v>
      </c>
      <c r="I675" s="51" t="s">
        <v>245</v>
      </c>
      <c r="J675" s="51" t="s">
        <v>233</v>
      </c>
      <c r="K675" s="51" t="s">
        <v>219</v>
      </c>
      <c r="L675" s="51" t="s">
        <v>220</v>
      </c>
      <c r="M675" s="51" t="s">
        <v>221</v>
      </c>
      <c r="N675" s="52">
        <v>42251</v>
      </c>
      <c r="O675" s="54">
        <v>2.1339999999999999</v>
      </c>
      <c r="P675" s="54">
        <v>3.3880000000000003</v>
      </c>
      <c r="Q675" s="55">
        <v>0.58762886597938169</v>
      </c>
      <c r="R675" s="55">
        <v>0.08</v>
      </c>
      <c r="S675" s="56">
        <f t="shared" si="10"/>
        <v>0.27104000000000006</v>
      </c>
      <c r="T675" s="57">
        <v>3.6590400000000005</v>
      </c>
      <c r="U675" s="51">
        <v>8</v>
      </c>
      <c r="V675" s="58">
        <v>29.272320000000004</v>
      </c>
      <c r="W675" s="55">
        <v>0.03</v>
      </c>
      <c r="X675" s="59">
        <v>0.87816960000000011</v>
      </c>
      <c r="Y675" s="54">
        <v>1.04</v>
      </c>
      <c r="Z675" s="54">
        <v>29.434150400000004</v>
      </c>
    </row>
    <row r="676" spans="1:26" x14ac:dyDescent="0.3">
      <c r="A676" s="51" t="s">
        <v>1114</v>
      </c>
      <c r="B676" s="52">
        <v>42244</v>
      </c>
      <c r="C676" s="53">
        <v>2015</v>
      </c>
      <c r="D676" s="51" t="s">
        <v>1757</v>
      </c>
      <c r="E676" s="51" t="s">
        <v>1758</v>
      </c>
      <c r="F676" s="51" t="s">
        <v>230</v>
      </c>
      <c r="G676" s="51" t="s">
        <v>230</v>
      </c>
      <c r="H676" s="51" t="s">
        <v>231</v>
      </c>
      <c r="I676" s="51" t="s">
        <v>232</v>
      </c>
      <c r="J676" s="51" t="s">
        <v>250</v>
      </c>
      <c r="K676" s="51" t="s">
        <v>238</v>
      </c>
      <c r="L676" s="51" t="s">
        <v>220</v>
      </c>
      <c r="M676" s="51" t="s">
        <v>221</v>
      </c>
      <c r="N676" s="52">
        <v>42253</v>
      </c>
      <c r="O676" s="54">
        <v>45.408000000000008</v>
      </c>
      <c r="P676" s="54">
        <v>105.589</v>
      </c>
      <c r="Q676" s="55">
        <v>1.3253391472868212</v>
      </c>
      <c r="R676" s="55">
        <v>0.08</v>
      </c>
      <c r="S676" s="56">
        <f t="shared" si="10"/>
        <v>8.44712</v>
      </c>
      <c r="T676" s="57">
        <v>114.03612000000001</v>
      </c>
      <c r="U676" s="51">
        <v>28</v>
      </c>
      <c r="V676" s="58">
        <v>3193.0113600000004</v>
      </c>
      <c r="W676" s="55">
        <v>0.03</v>
      </c>
      <c r="X676" s="59">
        <v>95.79034080000001</v>
      </c>
      <c r="Y676" s="54">
        <v>9.0400000000000009</v>
      </c>
      <c r="Z676" s="54">
        <v>3106.2610192000002</v>
      </c>
    </row>
    <row r="677" spans="1:26" x14ac:dyDescent="0.3">
      <c r="A677" s="51" t="s">
        <v>1759</v>
      </c>
      <c r="B677" s="52">
        <v>42245</v>
      </c>
      <c r="C677" s="53">
        <v>2015</v>
      </c>
      <c r="D677" s="51" t="s">
        <v>1760</v>
      </c>
      <c r="E677" s="51" t="s">
        <v>1761</v>
      </c>
      <c r="F677" s="51" t="s">
        <v>230</v>
      </c>
      <c r="G677" s="51" t="s">
        <v>230</v>
      </c>
      <c r="H677" s="51" t="s">
        <v>244</v>
      </c>
      <c r="I677" s="51" t="s">
        <v>331</v>
      </c>
      <c r="J677" s="51" t="s">
        <v>254</v>
      </c>
      <c r="K677" s="51" t="s">
        <v>219</v>
      </c>
      <c r="L677" s="51" t="s">
        <v>220</v>
      </c>
      <c r="M677" s="51" t="s">
        <v>221</v>
      </c>
      <c r="N677" s="52">
        <v>42252</v>
      </c>
      <c r="O677" s="54">
        <v>3.74</v>
      </c>
      <c r="P677" s="54">
        <v>5.9400000000000013</v>
      </c>
      <c r="Q677" s="55">
        <v>0.5882352941176473</v>
      </c>
      <c r="R677" s="55">
        <v>0.08</v>
      </c>
      <c r="S677" s="56">
        <f t="shared" si="10"/>
        <v>0.47520000000000012</v>
      </c>
      <c r="T677" s="57">
        <v>6.4152000000000022</v>
      </c>
      <c r="U677" s="51">
        <v>16</v>
      </c>
      <c r="V677" s="58">
        <v>102.64320000000004</v>
      </c>
      <c r="W677" s="55">
        <v>0.03</v>
      </c>
      <c r="X677" s="59">
        <v>3.0792960000000011</v>
      </c>
      <c r="Y677" s="54">
        <v>7.83</v>
      </c>
      <c r="Z677" s="54">
        <v>107.39390400000003</v>
      </c>
    </row>
    <row r="678" spans="1:26" x14ac:dyDescent="0.3">
      <c r="A678" s="51" t="s">
        <v>1762</v>
      </c>
      <c r="B678" s="52">
        <v>42245</v>
      </c>
      <c r="C678" s="53">
        <v>2015</v>
      </c>
      <c r="D678" s="51" t="s">
        <v>1763</v>
      </c>
      <c r="E678" s="51" t="s">
        <v>1764</v>
      </c>
      <c r="F678" s="51" t="s">
        <v>214</v>
      </c>
      <c r="G678" s="51" t="s">
        <v>215</v>
      </c>
      <c r="H678" s="51" t="s">
        <v>216</v>
      </c>
      <c r="I678" s="51" t="s">
        <v>217</v>
      </c>
      <c r="J678" s="51" t="s">
        <v>233</v>
      </c>
      <c r="K678" s="51" t="s">
        <v>219</v>
      </c>
      <c r="L678" s="51" t="s">
        <v>220</v>
      </c>
      <c r="M678" s="51" t="s">
        <v>221</v>
      </c>
      <c r="N678" s="52">
        <v>42253</v>
      </c>
      <c r="O678" s="54">
        <v>4.9060000000000006</v>
      </c>
      <c r="P678" s="54">
        <v>11.979000000000001</v>
      </c>
      <c r="Q678" s="55">
        <v>1.4417040358744393</v>
      </c>
      <c r="R678" s="55">
        <v>0.08</v>
      </c>
      <c r="S678" s="56">
        <f t="shared" si="10"/>
        <v>0.95832000000000006</v>
      </c>
      <c r="T678" s="57">
        <v>12.937320000000001</v>
      </c>
      <c r="U678" s="51">
        <v>52</v>
      </c>
      <c r="V678" s="58">
        <v>672.7406400000001</v>
      </c>
      <c r="W678" s="55">
        <v>9.9999999999999992E-2</v>
      </c>
      <c r="X678" s="59">
        <v>67.27406400000001</v>
      </c>
      <c r="Y678" s="54">
        <v>4.55</v>
      </c>
      <c r="Z678" s="54">
        <v>610.01657599999999</v>
      </c>
    </row>
    <row r="679" spans="1:26" x14ac:dyDescent="0.3">
      <c r="A679" s="51" t="s">
        <v>1765</v>
      </c>
      <c r="B679" s="52">
        <v>42247</v>
      </c>
      <c r="C679" s="53">
        <v>2015</v>
      </c>
      <c r="D679" s="51" t="s">
        <v>1246</v>
      </c>
      <c r="E679" s="51" t="s">
        <v>1247</v>
      </c>
      <c r="F679" s="51" t="s">
        <v>230</v>
      </c>
      <c r="G679" s="51" t="s">
        <v>230</v>
      </c>
      <c r="H679" s="51" t="s">
        <v>216</v>
      </c>
      <c r="I679" s="51" t="s">
        <v>274</v>
      </c>
      <c r="J679" s="51" t="s">
        <v>250</v>
      </c>
      <c r="K679" s="51" t="s">
        <v>238</v>
      </c>
      <c r="L679" s="51" t="s">
        <v>220</v>
      </c>
      <c r="M679" s="51" t="s">
        <v>221</v>
      </c>
      <c r="N679" s="52">
        <v>42257</v>
      </c>
      <c r="O679" s="54">
        <v>66.649000000000015</v>
      </c>
      <c r="P679" s="54">
        <v>111.07800000000002</v>
      </c>
      <c r="Q679" s="55">
        <v>0.66661165208780315</v>
      </c>
      <c r="R679" s="55">
        <v>0.08</v>
      </c>
      <c r="S679" s="56">
        <f t="shared" si="10"/>
        <v>8.8862400000000008</v>
      </c>
      <c r="T679" s="57">
        <v>119.96424000000003</v>
      </c>
      <c r="U679" s="51">
        <v>11</v>
      </c>
      <c r="V679" s="58">
        <v>1319.6066400000004</v>
      </c>
      <c r="W679" s="55">
        <v>0.11</v>
      </c>
      <c r="X679" s="59">
        <v>145.15673040000004</v>
      </c>
      <c r="Y679" s="54">
        <v>7.2299999999999995</v>
      </c>
      <c r="Z679" s="54">
        <v>1181.6799096000004</v>
      </c>
    </row>
    <row r="680" spans="1:26" x14ac:dyDescent="0.3">
      <c r="A680" s="51" t="s">
        <v>1766</v>
      </c>
      <c r="B680" s="52">
        <v>42247</v>
      </c>
      <c r="C680" s="53">
        <v>2015</v>
      </c>
      <c r="D680" s="51" t="s">
        <v>712</v>
      </c>
      <c r="E680" s="51" t="s">
        <v>713</v>
      </c>
      <c r="F680" s="51" t="s">
        <v>230</v>
      </c>
      <c r="G680" s="51" t="s">
        <v>230</v>
      </c>
      <c r="H680" s="51" t="s">
        <v>231</v>
      </c>
      <c r="I680" s="51" t="s">
        <v>232</v>
      </c>
      <c r="J680" s="51" t="s">
        <v>250</v>
      </c>
      <c r="K680" s="51" t="s">
        <v>238</v>
      </c>
      <c r="L680" s="51" t="s">
        <v>220</v>
      </c>
      <c r="M680" s="51" t="s">
        <v>221</v>
      </c>
      <c r="N680" s="52">
        <v>42256</v>
      </c>
      <c r="O680" s="54">
        <v>172.15</v>
      </c>
      <c r="P680" s="54">
        <v>331.06700000000006</v>
      </c>
      <c r="Q680" s="55">
        <v>0.92313099041533575</v>
      </c>
      <c r="R680" s="55">
        <v>0.08</v>
      </c>
      <c r="S680" s="56">
        <f t="shared" si="10"/>
        <v>26.485360000000007</v>
      </c>
      <c r="T680" s="57">
        <v>357.55236000000008</v>
      </c>
      <c r="U680" s="51">
        <v>22</v>
      </c>
      <c r="V680" s="58">
        <v>7866.1519200000021</v>
      </c>
      <c r="W680" s="55">
        <v>6.0000000000000005E-2</v>
      </c>
      <c r="X680" s="59">
        <v>471.96911520000015</v>
      </c>
      <c r="Y680" s="54">
        <v>7.2299999999999995</v>
      </c>
      <c r="Z680" s="54">
        <v>7401.4128048000011</v>
      </c>
    </row>
    <row r="681" spans="1:26" x14ac:dyDescent="0.3">
      <c r="A681" s="51" t="s">
        <v>1767</v>
      </c>
      <c r="B681" s="52">
        <v>42248</v>
      </c>
      <c r="C681" s="53">
        <v>2015</v>
      </c>
      <c r="D681" s="51" t="s">
        <v>649</v>
      </c>
      <c r="E681" s="51" t="s">
        <v>650</v>
      </c>
      <c r="F681" s="51" t="s">
        <v>230</v>
      </c>
      <c r="G681" s="51" t="s">
        <v>230</v>
      </c>
      <c r="H681" s="51" t="s">
        <v>231</v>
      </c>
      <c r="I681" s="51" t="s">
        <v>270</v>
      </c>
      <c r="J681" s="51" t="s">
        <v>254</v>
      </c>
      <c r="K681" s="51" t="s">
        <v>219</v>
      </c>
      <c r="L681" s="51" t="s">
        <v>220</v>
      </c>
      <c r="M681" s="51" t="s">
        <v>221</v>
      </c>
      <c r="N681" s="52">
        <v>42259</v>
      </c>
      <c r="O681" s="54">
        <v>4.9060000000000006</v>
      </c>
      <c r="P681" s="54">
        <v>11.979000000000001</v>
      </c>
      <c r="Q681" s="55">
        <v>1.4417040358744393</v>
      </c>
      <c r="R681" s="55">
        <v>0.08</v>
      </c>
      <c r="S681" s="56">
        <f t="shared" si="10"/>
        <v>0.95832000000000006</v>
      </c>
      <c r="T681" s="57">
        <v>12.937320000000001</v>
      </c>
      <c r="U681" s="51">
        <v>5</v>
      </c>
      <c r="V681" s="58">
        <v>64.686600000000013</v>
      </c>
      <c r="W681" s="55">
        <v>0.09</v>
      </c>
      <c r="X681" s="59">
        <v>5.8217940000000006</v>
      </c>
      <c r="Y681" s="54">
        <v>4.55</v>
      </c>
      <c r="Z681" s="54">
        <v>63.414806000000013</v>
      </c>
    </row>
    <row r="682" spans="1:26" x14ac:dyDescent="0.3">
      <c r="A682" s="51" t="s">
        <v>1768</v>
      </c>
      <c r="B682" s="52">
        <v>42249</v>
      </c>
      <c r="C682" s="53">
        <v>2015</v>
      </c>
      <c r="D682" s="51" t="s">
        <v>1769</v>
      </c>
      <c r="E682" s="51" t="s">
        <v>1770</v>
      </c>
      <c r="F682" s="51" t="s">
        <v>230</v>
      </c>
      <c r="G682" s="51" t="s">
        <v>230</v>
      </c>
      <c r="H682" s="51" t="s">
        <v>265</v>
      </c>
      <c r="I682" s="51" t="s">
        <v>331</v>
      </c>
      <c r="J682" s="51" t="s">
        <v>250</v>
      </c>
      <c r="K682" s="51" t="s">
        <v>219</v>
      </c>
      <c r="L682" s="51" t="s">
        <v>220</v>
      </c>
      <c r="M682" s="51" t="s">
        <v>221</v>
      </c>
      <c r="N682" s="52">
        <v>42259</v>
      </c>
      <c r="O682" s="54">
        <v>4.2240000000000002</v>
      </c>
      <c r="P682" s="54">
        <v>6.9300000000000006</v>
      </c>
      <c r="Q682" s="55">
        <v>0.64062500000000011</v>
      </c>
      <c r="R682" s="55">
        <v>0.08</v>
      </c>
      <c r="S682" s="56">
        <f t="shared" si="10"/>
        <v>0.55440000000000011</v>
      </c>
      <c r="T682" s="57">
        <v>7.4844000000000008</v>
      </c>
      <c r="U682" s="51">
        <v>42</v>
      </c>
      <c r="V682" s="58">
        <v>314.34480000000002</v>
      </c>
      <c r="W682" s="55">
        <v>0.05</v>
      </c>
      <c r="X682" s="59">
        <v>15.717240000000002</v>
      </c>
      <c r="Y682" s="54">
        <v>0.55000000000000004</v>
      </c>
      <c r="Z682" s="54">
        <v>299.17756000000003</v>
      </c>
    </row>
    <row r="683" spans="1:26" x14ac:dyDescent="0.3">
      <c r="A683" s="51" t="s">
        <v>1771</v>
      </c>
      <c r="B683" s="52">
        <v>42249</v>
      </c>
      <c r="C683" s="53">
        <v>2015</v>
      </c>
      <c r="D683" s="51" t="s">
        <v>1772</v>
      </c>
      <c r="E683" s="51" t="s">
        <v>1773</v>
      </c>
      <c r="F683" s="51" t="s">
        <v>214</v>
      </c>
      <c r="G683" s="51" t="s">
        <v>215</v>
      </c>
      <c r="H683" s="51" t="s">
        <v>244</v>
      </c>
      <c r="I683" s="51" t="s">
        <v>225</v>
      </c>
      <c r="J683" s="51" t="s">
        <v>250</v>
      </c>
      <c r="K683" s="51" t="s">
        <v>238</v>
      </c>
      <c r="L683" s="51" t="s">
        <v>239</v>
      </c>
      <c r="M683" s="51" t="s">
        <v>240</v>
      </c>
      <c r="N683" s="52">
        <v>42258</v>
      </c>
      <c r="O683" s="54">
        <v>82.5</v>
      </c>
      <c r="P683" s="54">
        <v>133.06700000000001</v>
      </c>
      <c r="Q683" s="55">
        <v>0.61293333333333344</v>
      </c>
      <c r="R683" s="55">
        <v>0.08</v>
      </c>
      <c r="S683" s="56">
        <f t="shared" si="10"/>
        <v>10.64536</v>
      </c>
      <c r="T683" s="57">
        <v>143.71236000000002</v>
      </c>
      <c r="U683" s="51">
        <v>48</v>
      </c>
      <c r="V683" s="58">
        <v>6898.1932800000013</v>
      </c>
      <c r="W683" s="55">
        <v>0.08</v>
      </c>
      <c r="X683" s="59">
        <v>551.85546240000008</v>
      </c>
      <c r="Y683" s="54">
        <v>26.35</v>
      </c>
      <c r="Z683" s="54">
        <v>6372.6878176000018</v>
      </c>
    </row>
    <row r="684" spans="1:26" x14ac:dyDescent="0.3">
      <c r="A684" s="51" t="s">
        <v>1774</v>
      </c>
      <c r="B684" s="52">
        <v>42251</v>
      </c>
      <c r="C684" s="53">
        <v>2015</v>
      </c>
      <c r="D684" s="51" t="s">
        <v>395</v>
      </c>
      <c r="E684" s="51" t="s">
        <v>396</v>
      </c>
      <c r="F684" s="51" t="s">
        <v>230</v>
      </c>
      <c r="G684" s="51" t="s">
        <v>230</v>
      </c>
      <c r="H684" s="51" t="s">
        <v>231</v>
      </c>
      <c r="I684" s="51" t="s">
        <v>270</v>
      </c>
      <c r="J684" s="51" t="s">
        <v>233</v>
      </c>
      <c r="K684" s="51" t="s">
        <v>238</v>
      </c>
      <c r="L684" s="51" t="s">
        <v>220</v>
      </c>
      <c r="M684" s="51" t="s">
        <v>221</v>
      </c>
      <c r="N684" s="52">
        <v>42259</v>
      </c>
      <c r="O684" s="54">
        <v>66.649000000000015</v>
      </c>
      <c r="P684" s="54">
        <v>111.07800000000002</v>
      </c>
      <c r="Q684" s="55">
        <v>0.66661165208780315</v>
      </c>
      <c r="R684" s="55">
        <v>0.08</v>
      </c>
      <c r="S684" s="56">
        <f t="shared" si="10"/>
        <v>8.8862400000000008</v>
      </c>
      <c r="T684" s="57">
        <v>119.96424000000003</v>
      </c>
      <c r="U684" s="51">
        <v>46</v>
      </c>
      <c r="V684" s="58">
        <v>5518.3550400000013</v>
      </c>
      <c r="W684" s="55">
        <v>9.9999999999999992E-2</v>
      </c>
      <c r="X684" s="59">
        <v>551.83550400000013</v>
      </c>
      <c r="Y684" s="54">
        <v>7.2299999999999995</v>
      </c>
      <c r="Z684" s="54">
        <v>4973.7495360000012</v>
      </c>
    </row>
    <row r="685" spans="1:26" x14ac:dyDescent="0.3">
      <c r="A685" s="51" t="s">
        <v>1775</v>
      </c>
      <c r="B685" s="52">
        <v>42252</v>
      </c>
      <c r="C685" s="53">
        <v>2015</v>
      </c>
      <c r="D685" s="51" t="s">
        <v>1776</v>
      </c>
      <c r="E685" s="51" t="s">
        <v>1777</v>
      </c>
      <c r="F685" s="51" t="s">
        <v>230</v>
      </c>
      <c r="G685" s="51" t="s">
        <v>230</v>
      </c>
      <c r="H685" s="51" t="s">
        <v>265</v>
      </c>
      <c r="I685" s="51" t="s">
        <v>232</v>
      </c>
      <c r="J685" s="51" t="s">
        <v>218</v>
      </c>
      <c r="K685" s="51" t="s">
        <v>219</v>
      </c>
      <c r="L685" s="51" t="s">
        <v>292</v>
      </c>
      <c r="M685" s="51" t="s">
        <v>221</v>
      </c>
      <c r="N685" s="52">
        <v>42261</v>
      </c>
      <c r="O685" s="54">
        <v>5.2690000000000001</v>
      </c>
      <c r="P685" s="54">
        <v>13.167000000000002</v>
      </c>
      <c r="Q685" s="55">
        <v>1.4989561586638833</v>
      </c>
      <c r="R685" s="55">
        <v>0.08</v>
      </c>
      <c r="S685" s="56">
        <f t="shared" si="10"/>
        <v>1.0533600000000001</v>
      </c>
      <c r="T685" s="57">
        <v>14.220360000000003</v>
      </c>
      <c r="U685" s="51">
        <v>50</v>
      </c>
      <c r="V685" s="58">
        <v>711.01800000000014</v>
      </c>
      <c r="W685" s="55">
        <v>0.03</v>
      </c>
      <c r="X685" s="59">
        <v>21.330540000000003</v>
      </c>
      <c r="Y685" s="54">
        <v>5.8599999999999994</v>
      </c>
      <c r="Z685" s="54">
        <v>695.54746000000011</v>
      </c>
    </row>
    <row r="686" spans="1:26" x14ac:dyDescent="0.3">
      <c r="A686" s="51" t="s">
        <v>1778</v>
      </c>
      <c r="B686" s="52">
        <v>42253</v>
      </c>
      <c r="C686" s="53">
        <v>2015</v>
      </c>
      <c r="D686" s="51" t="s">
        <v>459</v>
      </c>
      <c r="E686" s="51" t="s">
        <v>460</v>
      </c>
      <c r="F686" s="51" t="s">
        <v>230</v>
      </c>
      <c r="G686" s="51" t="s">
        <v>230</v>
      </c>
      <c r="H686" s="51" t="s">
        <v>231</v>
      </c>
      <c r="I686" s="51" t="s">
        <v>331</v>
      </c>
      <c r="J686" s="51" t="s">
        <v>218</v>
      </c>
      <c r="K686" s="51" t="s">
        <v>219</v>
      </c>
      <c r="L686" s="51" t="s">
        <v>226</v>
      </c>
      <c r="M686" s="51" t="s">
        <v>221</v>
      </c>
      <c r="N686" s="52">
        <v>42262</v>
      </c>
      <c r="O686" s="54">
        <v>3.6520000000000001</v>
      </c>
      <c r="P686" s="54">
        <v>5.6980000000000004</v>
      </c>
      <c r="Q686" s="55">
        <v>0.56024096385542177</v>
      </c>
      <c r="R686" s="55">
        <v>0.08</v>
      </c>
      <c r="S686" s="56">
        <f t="shared" si="10"/>
        <v>0.45584000000000002</v>
      </c>
      <c r="T686" s="57">
        <v>6.1538400000000006</v>
      </c>
      <c r="U686" s="51">
        <v>22</v>
      </c>
      <c r="V686" s="58">
        <v>135.38448000000002</v>
      </c>
      <c r="W686" s="55">
        <v>6.9999999999999993E-2</v>
      </c>
      <c r="X686" s="59">
        <v>9.4769136000000014</v>
      </c>
      <c r="Y686" s="54">
        <v>2.09</v>
      </c>
      <c r="Z686" s="54">
        <v>127.99756640000003</v>
      </c>
    </row>
    <row r="687" spans="1:26" x14ac:dyDescent="0.3">
      <c r="A687" s="51" t="s">
        <v>1779</v>
      </c>
      <c r="B687" s="52">
        <v>42253</v>
      </c>
      <c r="C687" s="53">
        <v>2015</v>
      </c>
      <c r="D687" s="51" t="s">
        <v>326</v>
      </c>
      <c r="E687" s="51" t="s">
        <v>327</v>
      </c>
      <c r="F687" s="51" t="s">
        <v>214</v>
      </c>
      <c r="G687" s="51" t="s">
        <v>215</v>
      </c>
      <c r="H687" s="51" t="s">
        <v>265</v>
      </c>
      <c r="I687" s="51" t="s">
        <v>225</v>
      </c>
      <c r="J687" s="51" t="s">
        <v>218</v>
      </c>
      <c r="K687" s="51" t="s">
        <v>219</v>
      </c>
      <c r="L687" s="51" t="s">
        <v>226</v>
      </c>
      <c r="M687" s="51" t="s">
        <v>221</v>
      </c>
      <c r="N687" s="52">
        <v>42262</v>
      </c>
      <c r="O687" s="54">
        <v>0.26400000000000001</v>
      </c>
      <c r="P687" s="54">
        <v>1.3860000000000001</v>
      </c>
      <c r="Q687" s="55">
        <v>4.25</v>
      </c>
      <c r="R687" s="55">
        <v>0.08</v>
      </c>
      <c r="S687" s="56">
        <f t="shared" si="10"/>
        <v>0.11088000000000001</v>
      </c>
      <c r="T687" s="57">
        <v>1.4968800000000002</v>
      </c>
      <c r="U687" s="51">
        <v>33</v>
      </c>
      <c r="V687" s="58">
        <v>49.397040000000004</v>
      </c>
      <c r="W687" s="55">
        <v>6.9999999999999993E-2</v>
      </c>
      <c r="X687" s="59">
        <v>3.4577928</v>
      </c>
      <c r="Y687" s="54">
        <v>0.75</v>
      </c>
      <c r="Z687" s="54">
        <v>46.689247200000004</v>
      </c>
    </row>
    <row r="688" spans="1:26" x14ac:dyDescent="0.3">
      <c r="A688" s="51" t="s">
        <v>1780</v>
      </c>
      <c r="B688" s="52">
        <v>42255</v>
      </c>
      <c r="C688" s="53">
        <v>2015</v>
      </c>
      <c r="D688" s="51" t="s">
        <v>1102</v>
      </c>
      <c r="E688" s="51" t="s">
        <v>1103</v>
      </c>
      <c r="F688" s="51" t="s">
        <v>230</v>
      </c>
      <c r="G688" s="51" t="s">
        <v>230</v>
      </c>
      <c r="H688" s="51" t="s">
        <v>231</v>
      </c>
      <c r="I688" s="51" t="s">
        <v>342</v>
      </c>
      <c r="J688" s="51" t="s">
        <v>233</v>
      </c>
      <c r="K688" s="51" t="s">
        <v>219</v>
      </c>
      <c r="L688" s="51" t="s">
        <v>220</v>
      </c>
      <c r="M688" s="51" t="s">
        <v>234</v>
      </c>
      <c r="N688" s="52">
        <v>42263</v>
      </c>
      <c r="O688" s="54">
        <v>2.4750000000000001</v>
      </c>
      <c r="P688" s="54">
        <v>4.0590000000000002</v>
      </c>
      <c r="Q688" s="55">
        <v>0.64</v>
      </c>
      <c r="R688" s="55">
        <v>0.08</v>
      </c>
      <c r="S688" s="56">
        <f t="shared" si="10"/>
        <v>0.32472000000000001</v>
      </c>
      <c r="T688" s="57">
        <v>4.3837200000000003</v>
      </c>
      <c r="U688" s="51">
        <v>25</v>
      </c>
      <c r="V688" s="58">
        <v>109.593</v>
      </c>
      <c r="W688" s="55">
        <v>0.03</v>
      </c>
      <c r="X688" s="59">
        <v>3.2877899999999998</v>
      </c>
      <c r="Y688" s="54">
        <v>2.5499999999999998</v>
      </c>
      <c r="Z688" s="54">
        <v>108.85521</v>
      </c>
    </row>
    <row r="689" spans="1:26" x14ac:dyDescent="0.3">
      <c r="A689" s="51" t="s">
        <v>1781</v>
      </c>
      <c r="B689" s="52">
        <v>42256</v>
      </c>
      <c r="C689" s="53">
        <v>2015</v>
      </c>
      <c r="D689" s="51" t="s">
        <v>1782</v>
      </c>
      <c r="E689" s="51" t="s">
        <v>1783</v>
      </c>
      <c r="F689" s="51" t="s">
        <v>230</v>
      </c>
      <c r="G689" s="51" t="s">
        <v>230</v>
      </c>
      <c r="H689" s="51" t="s">
        <v>244</v>
      </c>
      <c r="I689" s="51" t="s">
        <v>245</v>
      </c>
      <c r="J689" s="51" t="s">
        <v>266</v>
      </c>
      <c r="K689" s="51" t="s">
        <v>219</v>
      </c>
      <c r="L689" s="51" t="s">
        <v>226</v>
      </c>
      <c r="M689" s="51" t="s">
        <v>234</v>
      </c>
      <c r="N689" s="52">
        <v>42263</v>
      </c>
      <c r="O689" s="54">
        <v>1.9360000000000002</v>
      </c>
      <c r="P689" s="54">
        <v>3.234</v>
      </c>
      <c r="Q689" s="55">
        <v>0.6704545454545453</v>
      </c>
      <c r="R689" s="55">
        <v>0.08</v>
      </c>
      <c r="S689" s="56">
        <f t="shared" si="10"/>
        <v>0.25872000000000001</v>
      </c>
      <c r="T689" s="57">
        <v>3.4927200000000003</v>
      </c>
      <c r="U689" s="51">
        <v>49</v>
      </c>
      <c r="V689" s="58">
        <v>171.14328</v>
      </c>
      <c r="W689" s="55">
        <v>0.05</v>
      </c>
      <c r="X689" s="59">
        <v>8.5571640000000002</v>
      </c>
      <c r="Y689" s="54">
        <v>0.8600000000000001</v>
      </c>
      <c r="Z689" s="54">
        <v>163.44611600000002</v>
      </c>
    </row>
    <row r="690" spans="1:26" x14ac:dyDescent="0.3">
      <c r="A690" s="51" t="s">
        <v>1784</v>
      </c>
      <c r="B690" s="52">
        <v>42257</v>
      </c>
      <c r="C690" s="53">
        <v>2015</v>
      </c>
      <c r="D690" s="51" t="s">
        <v>944</v>
      </c>
      <c r="E690" s="51" t="s">
        <v>945</v>
      </c>
      <c r="F690" s="51" t="s">
        <v>214</v>
      </c>
      <c r="G690" s="51" t="s">
        <v>215</v>
      </c>
      <c r="H690" s="51" t="s">
        <v>265</v>
      </c>
      <c r="I690" s="51" t="s">
        <v>225</v>
      </c>
      <c r="J690" s="51" t="s">
        <v>266</v>
      </c>
      <c r="K690" s="51" t="s">
        <v>219</v>
      </c>
      <c r="L690" s="51" t="s">
        <v>226</v>
      </c>
      <c r="M690" s="51" t="s">
        <v>221</v>
      </c>
      <c r="N690" s="52">
        <v>42265</v>
      </c>
      <c r="O690" s="54">
        <v>0.95700000000000007</v>
      </c>
      <c r="P690" s="54">
        <v>1.9910000000000003</v>
      </c>
      <c r="Q690" s="55">
        <v>1.0804597701149428</v>
      </c>
      <c r="R690" s="55">
        <v>0.08</v>
      </c>
      <c r="S690" s="56">
        <f t="shared" si="10"/>
        <v>0.15928000000000003</v>
      </c>
      <c r="T690" s="57">
        <v>2.1502800000000004</v>
      </c>
      <c r="U690" s="51">
        <v>8</v>
      </c>
      <c r="V690" s="58">
        <v>17.202240000000003</v>
      </c>
      <c r="W690" s="55">
        <v>0.08</v>
      </c>
      <c r="X690" s="59">
        <v>1.3761792000000004</v>
      </c>
      <c r="Y690" s="54">
        <v>0.8</v>
      </c>
      <c r="Z690" s="54">
        <v>16.626060800000001</v>
      </c>
    </row>
    <row r="691" spans="1:26" x14ac:dyDescent="0.3">
      <c r="A691" s="51" t="s">
        <v>1785</v>
      </c>
      <c r="B691" s="52">
        <v>42260</v>
      </c>
      <c r="C691" s="53">
        <v>2015</v>
      </c>
      <c r="D691" s="51" t="s">
        <v>1786</v>
      </c>
      <c r="E691" s="51" t="s">
        <v>1787</v>
      </c>
      <c r="F691" s="51" t="s">
        <v>230</v>
      </c>
      <c r="G691" s="51" t="s">
        <v>230</v>
      </c>
      <c r="H691" s="51" t="s">
        <v>231</v>
      </c>
      <c r="I691" s="51" t="s">
        <v>270</v>
      </c>
      <c r="J691" s="51" t="s">
        <v>233</v>
      </c>
      <c r="K691" s="51" t="s">
        <v>219</v>
      </c>
      <c r="L691" s="51" t="s">
        <v>226</v>
      </c>
      <c r="M691" s="51" t="s">
        <v>221</v>
      </c>
      <c r="N691" s="52">
        <v>42269</v>
      </c>
      <c r="O691" s="54">
        <v>1.0230000000000001</v>
      </c>
      <c r="P691" s="54">
        <v>1.6280000000000001</v>
      </c>
      <c r="Q691" s="55">
        <v>0.59139784946236551</v>
      </c>
      <c r="R691" s="55">
        <v>0.08</v>
      </c>
      <c r="S691" s="56">
        <f t="shared" si="10"/>
        <v>0.13024000000000002</v>
      </c>
      <c r="T691" s="57">
        <v>1.7582400000000002</v>
      </c>
      <c r="U691" s="51">
        <v>3</v>
      </c>
      <c r="V691" s="58">
        <v>5.2747200000000003</v>
      </c>
      <c r="W691" s="55">
        <v>0.02</v>
      </c>
      <c r="X691" s="59">
        <v>0.1054944</v>
      </c>
      <c r="Y691" s="54">
        <v>0.75</v>
      </c>
      <c r="Z691" s="54">
        <v>5.9192255999999999</v>
      </c>
    </row>
    <row r="692" spans="1:26" x14ac:dyDescent="0.3">
      <c r="A692" s="51" t="s">
        <v>1788</v>
      </c>
      <c r="B692" s="52">
        <v>42261</v>
      </c>
      <c r="C692" s="53">
        <v>2015</v>
      </c>
      <c r="D692" s="51" t="s">
        <v>510</v>
      </c>
      <c r="E692" s="51" t="s">
        <v>511</v>
      </c>
      <c r="F692" s="51" t="s">
        <v>230</v>
      </c>
      <c r="G692" s="51" t="s">
        <v>230</v>
      </c>
      <c r="H692" s="51" t="s">
        <v>231</v>
      </c>
      <c r="I692" s="51" t="s">
        <v>274</v>
      </c>
      <c r="J692" s="51" t="s">
        <v>254</v>
      </c>
      <c r="K692" s="51" t="s">
        <v>219</v>
      </c>
      <c r="L692" s="51" t="s">
        <v>292</v>
      </c>
      <c r="M692" s="51" t="s">
        <v>234</v>
      </c>
      <c r="N692" s="52">
        <v>42273</v>
      </c>
      <c r="O692" s="54">
        <v>3.8610000000000002</v>
      </c>
      <c r="P692" s="54">
        <v>9.4270000000000014</v>
      </c>
      <c r="Q692" s="55">
        <v>1.4415954415954417</v>
      </c>
      <c r="R692" s="55">
        <v>0.08</v>
      </c>
      <c r="S692" s="56">
        <f t="shared" si="10"/>
        <v>0.75416000000000016</v>
      </c>
      <c r="T692" s="57">
        <v>10.181160000000002</v>
      </c>
      <c r="U692" s="51">
        <v>51</v>
      </c>
      <c r="V692" s="58">
        <v>519.23916000000008</v>
      </c>
      <c r="W692" s="55">
        <v>0.02</v>
      </c>
      <c r="X692" s="59">
        <v>10.384783200000001</v>
      </c>
      <c r="Y692" s="54">
        <v>6.1899999999999995</v>
      </c>
      <c r="Z692" s="54">
        <v>515.04437680000012</v>
      </c>
    </row>
    <row r="693" spans="1:26" x14ac:dyDescent="0.3">
      <c r="A693" s="51" t="s">
        <v>1789</v>
      </c>
      <c r="B693" s="52">
        <v>42262</v>
      </c>
      <c r="C693" s="53">
        <v>2015</v>
      </c>
      <c r="D693" s="51" t="s">
        <v>1776</v>
      </c>
      <c r="E693" s="51" t="s">
        <v>1777</v>
      </c>
      <c r="F693" s="51" t="s">
        <v>230</v>
      </c>
      <c r="G693" s="51" t="s">
        <v>230</v>
      </c>
      <c r="H693" s="51" t="s">
        <v>265</v>
      </c>
      <c r="I693" s="51" t="s">
        <v>232</v>
      </c>
      <c r="J693" s="51" t="s">
        <v>266</v>
      </c>
      <c r="K693" s="51" t="s">
        <v>219</v>
      </c>
      <c r="L693" s="51" t="s">
        <v>226</v>
      </c>
      <c r="M693" s="51" t="s">
        <v>221</v>
      </c>
      <c r="N693" s="52">
        <v>42269</v>
      </c>
      <c r="O693" s="54">
        <v>2.0020000000000002</v>
      </c>
      <c r="P693" s="54">
        <v>3.278</v>
      </c>
      <c r="Q693" s="55">
        <v>0.63736263736263721</v>
      </c>
      <c r="R693" s="55">
        <v>0.08</v>
      </c>
      <c r="S693" s="56">
        <f t="shared" si="10"/>
        <v>0.26224000000000003</v>
      </c>
      <c r="T693" s="57">
        <v>3.5402400000000003</v>
      </c>
      <c r="U693" s="51">
        <v>5</v>
      </c>
      <c r="V693" s="58">
        <v>17.7012</v>
      </c>
      <c r="W693" s="55">
        <v>0.05</v>
      </c>
      <c r="X693" s="59">
        <v>0.88506000000000007</v>
      </c>
      <c r="Y693" s="54">
        <v>1.6300000000000001</v>
      </c>
      <c r="Z693" s="54">
        <v>18.44614</v>
      </c>
    </row>
    <row r="694" spans="1:26" x14ac:dyDescent="0.3">
      <c r="A694" s="51" t="s">
        <v>1790</v>
      </c>
      <c r="B694" s="52">
        <v>42270</v>
      </c>
      <c r="C694" s="53">
        <v>2015</v>
      </c>
      <c r="D694" s="51" t="s">
        <v>507</v>
      </c>
      <c r="E694" s="51" t="s">
        <v>508</v>
      </c>
      <c r="F694" s="51" t="s">
        <v>214</v>
      </c>
      <c r="G694" s="51" t="s">
        <v>215</v>
      </c>
      <c r="H694" s="51" t="s">
        <v>216</v>
      </c>
      <c r="I694" s="51" t="s">
        <v>225</v>
      </c>
      <c r="J694" s="51" t="s">
        <v>266</v>
      </c>
      <c r="K694" s="51" t="s">
        <v>219</v>
      </c>
      <c r="L694" s="51" t="s">
        <v>220</v>
      </c>
      <c r="M694" s="51" t="s">
        <v>221</v>
      </c>
      <c r="N694" s="52">
        <v>42278</v>
      </c>
      <c r="O694" s="54">
        <v>15.004000000000001</v>
      </c>
      <c r="P694" s="54">
        <v>23.078000000000003</v>
      </c>
      <c r="Q694" s="55">
        <v>0.5381231671554253</v>
      </c>
      <c r="R694" s="55">
        <v>0.08</v>
      </c>
      <c r="S694" s="56">
        <f t="shared" si="10"/>
        <v>1.8462400000000003</v>
      </c>
      <c r="T694" s="57">
        <v>24.924240000000005</v>
      </c>
      <c r="U694" s="51">
        <v>12</v>
      </c>
      <c r="V694" s="58">
        <v>299.09088000000008</v>
      </c>
      <c r="W694" s="55">
        <v>6.9999999999999993E-2</v>
      </c>
      <c r="X694" s="59">
        <v>20.936361600000005</v>
      </c>
      <c r="Y694" s="54">
        <v>1.54</v>
      </c>
      <c r="Z694" s="54">
        <v>279.69451840000011</v>
      </c>
    </row>
    <row r="695" spans="1:26" x14ac:dyDescent="0.3">
      <c r="A695" s="51" t="s">
        <v>1791</v>
      </c>
      <c r="B695" s="52">
        <v>42270</v>
      </c>
      <c r="C695" s="53">
        <v>2015</v>
      </c>
      <c r="D695" s="51" t="s">
        <v>1792</v>
      </c>
      <c r="E695" s="51" t="s">
        <v>1793</v>
      </c>
      <c r="F695" s="51" t="s">
        <v>214</v>
      </c>
      <c r="G695" s="51" t="s">
        <v>215</v>
      </c>
      <c r="H695" s="51" t="s">
        <v>231</v>
      </c>
      <c r="I695" s="51" t="s">
        <v>225</v>
      </c>
      <c r="J695" s="51" t="s">
        <v>233</v>
      </c>
      <c r="K695" s="51" t="s">
        <v>219</v>
      </c>
      <c r="L695" s="51" t="s">
        <v>220</v>
      </c>
      <c r="M695" s="51" t="s">
        <v>221</v>
      </c>
      <c r="N695" s="52">
        <v>42279</v>
      </c>
      <c r="O695" s="54">
        <v>2.3980000000000006</v>
      </c>
      <c r="P695" s="54">
        <v>3.8720000000000003</v>
      </c>
      <c r="Q695" s="55">
        <v>0.61467889908256856</v>
      </c>
      <c r="R695" s="55">
        <v>0.08</v>
      </c>
      <c r="S695" s="56">
        <f t="shared" si="10"/>
        <v>0.30976000000000004</v>
      </c>
      <c r="T695" s="57">
        <v>4.1817600000000006</v>
      </c>
      <c r="U695" s="51">
        <v>15</v>
      </c>
      <c r="V695" s="58">
        <v>62.726400000000012</v>
      </c>
      <c r="W695" s="55">
        <v>0.09</v>
      </c>
      <c r="X695" s="59">
        <v>5.6453760000000006</v>
      </c>
      <c r="Y695" s="54">
        <v>6.88</v>
      </c>
      <c r="Z695" s="54">
        <v>63.961024000000016</v>
      </c>
    </row>
    <row r="696" spans="1:26" x14ac:dyDescent="0.3">
      <c r="A696" s="51" t="s">
        <v>1794</v>
      </c>
      <c r="B696" s="52">
        <v>42271</v>
      </c>
      <c r="C696" s="53">
        <v>2015</v>
      </c>
      <c r="D696" s="51" t="s">
        <v>924</v>
      </c>
      <c r="E696" s="51" t="s">
        <v>925</v>
      </c>
      <c r="F696" s="51" t="s">
        <v>230</v>
      </c>
      <c r="G696" s="51" t="s">
        <v>230</v>
      </c>
      <c r="H696" s="51" t="s">
        <v>231</v>
      </c>
      <c r="I696" s="51" t="s">
        <v>274</v>
      </c>
      <c r="J696" s="51" t="s">
        <v>218</v>
      </c>
      <c r="K696" s="51" t="s">
        <v>219</v>
      </c>
      <c r="L696" s="51" t="s">
        <v>220</v>
      </c>
      <c r="M696" s="51" t="s">
        <v>221</v>
      </c>
      <c r="N696" s="52">
        <v>42280</v>
      </c>
      <c r="O696" s="54">
        <v>3.74</v>
      </c>
      <c r="P696" s="54">
        <v>5.9400000000000013</v>
      </c>
      <c r="Q696" s="55">
        <v>0.5882352941176473</v>
      </c>
      <c r="R696" s="55">
        <v>0.08</v>
      </c>
      <c r="S696" s="56">
        <f t="shared" si="10"/>
        <v>0.47520000000000012</v>
      </c>
      <c r="T696" s="57">
        <v>6.4152000000000022</v>
      </c>
      <c r="U696" s="51">
        <v>12</v>
      </c>
      <c r="V696" s="58">
        <v>76.982400000000027</v>
      </c>
      <c r="W696" s="55">
        <v>0.05</v>
      </c>
      <c r="X696" s="59">
        <v>3.8491200000000014</v>
      </c>
      <c r="Y696" s="54">
        <v>7.83</v>
      </c>
      <c r="Z696" s="54">
        <v>80.963280000000026</v>
      </c>
    </row>
    <row r="697" spans="1:26" x14ac:dyDescent="0.3">
      <c r="A697" s="51" t="s">
        <v>1795</v>
      </c>
      <c r="B697" s="52">
        <v>42272</v>
      </c>
      <c r="C697" s="53">
        <v>2015</v>
      </c>
      <c r="D697" s="51" t="s">
        <v>1796</v>
      </c>
      <c r="E697" s="51" t="s">
        <v>1797</v>
      </c>
      <c r="F697" s="51" t="s">
        <v>230</v>
      </c>
      <c r="G697" s="51" t="s">
        <v>230</v>
      </c>
      <c r="H697" s="51" t="s">
        <v>265</v>
      </c>
      <c r="I697" s="51" t="s">
        <v>274</v>
      </c>
      <c r="J697" s="51" t="s">
        <v>266</v>
      </c>
      <c r="K697" s="51" t="s">
        <v>219</v>
      </c>
      <c r="L697" s="51" t="s">
        <v>220</v>
      </c>
      <c r="M697" s="51" t="s">
        <v>221</v>
      </c>
      <c r="N697" s="52">
        <v>42281</v>
      </c>
      <c r="O697" s="54">
        <v>13.629000000000001</v>
      </c>
      <c r="P697" s="54">
        <v>21.978000000000002</v>
      </c>
      <c r="Q697" s="55">
        <v>0.61259079903147695</v>
      </c>
      <c r="R697" s="55">
        <v>0.08</v>
      </c>
      <c r="S697" s="56">
        <f t="shared" si="10"/>
        <v>1.7582400000000002</v>
      </c>
      <c r="T697" s="57">
        <v>23.736240000000002</v>
      </c>
      <c r="U697" s="51">
        <v>22</v>
      </c>
      <c r="V697" s="58">
        <v>522.19728000000009</v>
      </c>
      <c r="W697" s="55">
        <v>6.0000000000000005E-2</v>
      </c>
      <c r="X697" s="59">
        <v>31.331836800000008</v>
      </c>
      <c r="Y697" s="54">
        <v>5.8199999999999994</v>
      </c>
      <c r="Z697" s="54">
        <v>496.68544320000007</v>
      </c>
    </row>
    <row r="698" spans="1:26" x14ac:dyDescent="0.3">
      <c r="A698" s="51" t="s">
        <v>1798</v>
      </c>
      <c r="B698" s="52">
        <v>42272</v>
      </c>
      <c r="C698" s="53">
        <v>2015</v>
      </c>
      <c r="D698" s="51" t="s">
        <v>1526</v>
      </c>
      <c r="E698" s="51" t="s">
        <v>1164</v>
      </c>
      <c r="F698" s="51" t="s">
        <v>214</v>
      </c>
      <c r="G698" s="51" t="s">
        <v>215</v>
      </c>
      <c r="H698" s="51" t="s">
        <v>231</v>
      </c>
      <c r="I698" s="51" t="s">
        <v>217</v>
      </c>
      <c r="J698" s="51" t="s">
        <v>254</v>
      </c>
      <c r="K698" s="51" t="s">
        <v>219</v>
      </c>
      <c r="L698" s="51" t="s">
        <v>220</v>
      </c>
      <c r="M698" s="51" t="s">
        <v>221</v>
      </c>
      <c r="N698" s="52">
        <v>42279</v>
      </c>
      <c r="O698" s="54">
        <v>13.629000000000001</v>
      </c>
      <c r="P698" s="54">
        <v>21.978000000000002</v>
      </c>
      <c r="Q698" s="55">
        <v>0.61259079903147695</v>
      </c>
      <c r="R698" s="55">
        <v>0.08</v>
      </c>
      <c r="S698" s="56">
        <f t="shared" si="10"/>
        <v>1.7582400000000002</v>
      </c>
      <c r="T698" s="57">
        <v>23.736240000000002</v>
      </c>
      <c r="U698" s="51">
        <v>36</v>
      </c>
      <c r="V698" s="58">
        <v>854.50464000000011</v>
      </c>
      <c r="W698" s="55">
        <v>6.9999999999999993E-2</v>
      </c>
      <c r="X698" s="59">
        <v>59.815324799999999</v>
      </c>
      <c r="Y698" s="54">
        <v>5.8199999999999994</v>
      </c>
      <c r="Z698" s="54">
        <v>800.50931520000017</v>
      </c>
    </row>
    <row r="699" spans="1:26" x14ac:dyDescent="0.3">
      <c r="A699" s="51" t="s">
        <v>1799</v>
      </c>
      <c r="B699" s="52">
        <v>42273</v>
      </c>
      <c r="C699" s="53">
        <v>2015</v>
      </c>
      <c r="D699" s="51" t="s">
        <v>1800</v>
      </c>
      <c r="E699" s="51" t="s">
        <v>1801</v>
      </c>
      <c r="F699" s="51" t="s">
        <v>230</v>
      </c>
      <c r="G699" s="51" t="s">
        <v>230</v>
      </c>
      <c r="H699" s="51" t="s">
        <v>216</v>
      </c>
      <c r="I699" s="51" t="s">
        <v>274</v>
      </c>
      <c r="J699" s="51" t="s">
        <v>266</v>
      </c>
      <c r="K699" s="51" t="s">
        <v>219</v>
      </c>
      <c r="L699" s="51" t="s">
        <v>226</v>
      </c>
      <c r="M699" s="51" t="s">
        <v>221</v>
      </c>
      <c r="N699" s="52">
        <v>42282</v>
      </c>
      <c r="O699" s="54">
        <v>4.125</v>
      </c>
      <c r="P699" s="54">
        <v>7.7880000000000011</v>
      </c>
      <c r="Q699" s="55">
        <v>0.88800000000000023</v>
      </c>
      <c r="R699" s="55">
        <v>0.08</v>
      </c>
      <c r="S699" s="56">
        <f t="shared" si="10"/>
        <v>0.62304000000000015</v>
      </c>
      <c r="T699" s="57">
        <v>8.4110400000000016</v>
      </c>
      <c r="U699" s="51">
        <v>39</v>
      </c>
      <c r="V699" s="58">
        <v>328.03056000000004</v>
      </c>
      <c r="W699" s="55">
        <v>0.09</v>
      </c>
      <c r="X699" s="59">
        <v>29.522750400000003</v>
      </c>
      <c r="Y699" s="54">
        <v>2.4</v>
      </c>
      <c r="Z699" s="54">
        <v>300.90780960000001</v>
      </c>
    </row>
    <row r="700" spans="1:26" x14ac:dyDescent="0.3">
      <c r="A700" s="51" t="s">
        <v>1802</v>
      </c>
      <c r="B700" s="52">
        <v>42274</v>
      </c>
      <c r="C700" s="53">
        <v>2015</v>
      </c>
      <c r="D700" s="51" t="s">
        <v>1387</v>
      </c>
      <c r="E700" s="51" t="s">
        <v>1388</v>
      </c>
      <c r="F700" s="51" t="s">
        <v>214</v>
      </c>
      <c r="G700" s="51" t="s">
        <v>215</v>
      </c>
      <c r="H700" s="51" t="s">
        <v>265</v>
      </c>
      <c r="I700" s="51" t="s">
        <v>225</v>
      </c>
      <c r="J700" s="51" t="s">
        <v>250</v>
      </c>
      <c r="K700" s="51" t="s">
        <v>219</v>
      </c>
      <c r="L700" s="51" t="s">
        <v>220</v>
      </c>
      <c r="M700" s="51" t="s">
        <v>234</v>
      </c>
      <c r="N700" s="52">
        <v>42282</v>
      </c>
      <c r="O700" s="54">
        <v>3.8500000000000005</v>
      </c>
      <c r="P700" s="54">
        <v>6.3140000000000009</v>
      </c>
      <c r="Q700" s="55">
        <v>0.64</v>
      </c>
      <c r="R700" s="55">
        <v>0.08</v>
      </c>
      <c r="S700" s="56">
        <f t="shared" si="10"/>
        <v>0.50512000000000012</v>
      </c>
      <c r="T700" s="57">
        <v>6.8191200000000016</v>
      </c>
      <c r="U700" s="51">
        <v>28</v>
      </c>
      <c r="V700" s="58">
        <v>190.93536000000006</v>
      </c>
      <c r="W700" s="55">
        <v>0.04</v>
      </c>
      <c r="X700" s="59">
        <v>7.6374144000000026</v>
      </c>
      <c r="Y700" s="54">
        <v>5.0599999999999996</v>
      </c>
      <c r="Z700" s="54">
        <v>188.35794560000005</v>
      </c>
    </row>
    <row r="701" spans="1:26" x14ac:dyDescent="0.3">
      <c r="A701" s="51" t="s">
        <v>1803</v>
      </c>
      <c r="B701" s="52">
        <v>42276</v>
      </c>
      <c r="C701" s="53">
        <v>2015</v>
      </c>
      <c r="D701" s="51" t="s">
        <v>1804</v>
      </c>
      <c r="E701" s="51" t="s">
        <v>1805</v>
      </c>
      <c r="F701" s="51" t="s">
        <v>230</v>
      </c>
      <c r="G701" s="51" t="s">
        <v>230</v>
      </c>
      <c r="H701" s="51" t="s">
        <v>231</v>
      </c>
      <c r="I701" s="51" t="s">
        <v>245</v>
      </c>
      <c r="J701" s="51" t="s">
        <v>254</v>
      </c>
      <c r="K701" s="51" t="s">
        <v>219</v>
      </c>
      <c r="L701" s="51" t="s">
        <v>226</v>
      </c>
      <c r="M701" s="51" t="s">
        <v>221</v>
      </c>
      <c r="N701" s="52">
        <v>42292</v>
      </c>
      <c r="O701" s="54">
        <v>1.1550000000000002</v>
      </c>
      <c r="P701" s="54">
        <v>2.145</v>
      </c>
      <c r="Q701" s="55">
        <v>0.85714285714285676</v>
      </c>
      <c r="R701" s="55">
        <v>0.08</v>
      </c>
      <c r="S701" s="56">
        <f t="shared" si="10"/>
        <v>0.1716</v>
      </c>
      <c r="T701" s="57">
        <v>2.3166000000000002</v>
      </c>
      <c r="U701" s="51">
        <v>6</v>
      </c>
      <c r="V701" s="58">
        <v>13.899600000000001</v>
      </c>
      <c r="W701" s="55">
        <v>9.9999999999999992E-2</v>
      </c>
      <c r="X701" s="59">
        <v>1.3899600000000001</v>
      </c>
      <c r="Y701" s="54">
        <v>1.68</v>
      </c>
      <c r="Z701" s="54">
        <v>14.189640000000001</v>
      </c>
    </row>
    <row r="702" spans="1:26" x14ac:dyDescent="0.3">
      <c r="A702" s="51" t="s">
        <v>1806</v>
      </c>
      <c r="B702" s="52">
        <v>42284</v>
      </c>
      <c r="C702" s="53">
        <v>2015</v>
      </c>
      <c r="D702" s="51" t="s">
        <v>1807</v>
      </c>
      <c r="E702" s="51" t="s">
        <v>1808</v>
      </c>
      <c r="F702" s="51" t="s">
        <v>230</v>
      </c>
      <c r="G702" s="51" t="s">
        <v>230</v>
      </c>
      <c r="H702" s="51" t="s">
        <v>244</v>
      </c>
      <c r="I702" s="51" t="s">
        <v>274</v>
      </c>
      <c r="J702" s="51" t="s">
        <v>218</v>
      </c>
      <c r="K702" s="51" t="s">
        <v>238</v>
      </c>
      <c r="L702" s="51" t="s">
        <v>239</v>
      </c>
      <c r="M702" s="51" t="s">
        <v>240</v>
      </c>
      <c r="N702" s="52">
        <v>42293</v>
      </c>
      <c r="O702" s="54">
        <v>347.17100000000005</v>
      </c>
      <c r="P702" s="54">
        <v>551.06700000000012</v>
      </c>
      <c r="Q702" s="55">
        <v>0.58730711954627557</v>
      </c>
      <c r="R702" s="55">
        <v>0.08</v>
      </c>
      <c r="S702" s="56">
        <f t="shared" si="10"/>
        <v>44.085360000000009</v>
      </c>
      <c r="T702" s="57">
        <v>595.15236000000016</v>
      </c>
      <c r="U702" s="51">
        <v>27</v>
      </c>
      <c r="V702" s="58">
        <v>16069.113720000005</v>
      </c>
      <c r="W702" s="55">
        <v>0.03</v>
      </c>
      <c r="X702" s="59">
        <v>482.0734116000001</v>
      </c>
      <c r="Y702" s="54">
        <v>69.349999999999994</v>
      </c>
      <c r="Z702" s="54">
        <v>15656.390308400005</v>
      </c>
    </row>
    <row r="703" spans="1:26" x14ac:dyDescent="0.3">
      <c r="A703" s="51" t="s">
        <v>1809</v>
      </c>
      <c r="B703" s="52">
        <v>42287</v>
      </c>
      <c r="C703" s="53">
        <v>2015</v>
      </c>
      <c r="D703" s="51" t="s">
        <v>1810</v>
      </c>
      <c r="E703" s="51" t="s">
        <v>1811</v>
      </c>
      <c r="F703" s="51" t="s">
        <v>230</v>
      </c>
      <c r="G703" s="51" t="s">
        <v>230</v>
      </c>
      <c r="H703" s="51" t="s">
        <v>231</v>
      </c>
      <c r="I703" s="51" t="s">
        <v>331</v>
      </c>
      <c r="J703" s="51" t="s">
        <v>218</v>
      </c>
      <c r="K703" s="51" t="s">
        <v>219</v>
      </c>
      <c r="L703" s="51" t="s">
        <v>220</v>
      </c>
      <c r="M703" s="51" t="s">
        <v>221</v>
      </c>
      <c r="N703" s="52">
        <v>42296</v>
      </c>
      <c r="O703" s="54">
        <v>1.298</v>
      </c>
      <c r="P703" s="54">
        <v>2.0680000000000001</v>
      </c>
      <c r="Q703" s="55">
        <v>0.59322033898305082</v>
      </c>
      <c r="R703" s="55">
        <v>0.08</v>
      </c>
      <c r="S703" s="56">
        <f t="shared" si="10"/>
        <v>0.16544</v>
      </c>
      <c r="T703" s="57">
        <v>2.2334400000000003</v>
      </c>
      <c r="U703" s="51">
        <v>31</v>
      </c>
      <c r="V703" s="58">
        <v>69.236640000000008</v>
      </c>
      <c r="W703" s="55">
        <v>0.11</v>
      </c>
      <c r="X703" s="59">
        <v>7.6160304000000005</v>
      </c>
      <c r="Y703" s="54">
        <v>1.54</v>
      </c>
      <c r="Z703" s="54">
        <v>63.160609600000008</v>
      </c>
    </row>
    <row r="704" spans="1:26" x14ac:dyDescent="0.3">
      <c r="A704" s="51" t="s">
        <v>1812</v>
      </c>
      <c r="B704" s="52">
        <v>42288</v>
      </c>
      <c r="C704" s="53">
        <v>2015</v>
      </c>
      <c r="D704" s="51" t="s">
        <v>1053</v>
      </c>
      <c r="E704" s="51" t="s">
        <v>1054</v>
      </c>
      <c r="F704" s="51" t="s">
        <v>230</v>
      </c>
      <c r="G704" s="51" t="s">
        <v>230</v>
      </c>
      <c r="H704" s="51" t="s">
        <v>265</v>
      </c>
      <c r="I704" s="51" t="s">
        <v>249</v>
      </c>
      <c r="J704" s="51" t="s">
        <v>254</v>
      </c>
      <c r="K704" s="51" t="s">
        <v>238</v>
      </c>
      <c r="L704" s="51" t="s">
        <v>239</v>
      </c>
      <c r="M704" s="51" t="s">
        <v>240</v>
      </c>
      <c r="N704" s="52">
        <v>42297</v>
      </c>
      <c r="O704" s="54">
        <v>306.88900000000001</v>
      </c>
      <c r="P704" s="54">
        <v>494.98900000000003</v>
      </c>
      <c r="Q704" s="55">
        <v>0.61292519445141413</v>
      </c>
      <c r="R704" s="55">
        <v>0.08</v>
      </c>
      <c r="S704" s="56">
        <f t="shared" si="10"/>
        <v>39.599120000000006</v>
      </c>
      <c r="T704" s="57">
        <v>534.58812000000012</v>
      </c>
      <c r="U704" s="51">
        <v>49</v>
      </c>
      <c r="V704" s="58">
        <v>26194.817880000006</v>
      </c>
      <c r="W704" s="55">
        <v>0.03</v>
      </c>
      <c r="X704" s="59">
        <v>785.84453640000015</v>
      </c>
      <c r="Y704" s="54">
        <v>49.05</v>
      </c>
      <c r="Z704" s="54">
        <v>25458.023343600005</v>
      </c>
    </row>
    <row r="705" spans="1:26" x14ac:dyDescent="0.3">
      <c r="A705" s="51" t="s">
        <v>1813</v>
      </c>
      <c r="B705" s="52">
        <v>42290</v>
      </c>
      <c r="C705" s="53">
        <v>2015</v>
      </c>
      <c r="D705" s="51" t="s">
        <v>1814</v>
      </c>
      <c r="E705" s="51" t="s">
        <v>1815</v>
      </c>
      <c r="F705" s="51" t="s">
        <v>230</v>
      </c>
      <c r="G705" s="51" t="s">
        <v>230</v>
      </c>
      <c r="H705" s="51" t="s">
        <v>244</v>
      </c>
      <c r="I705" s="51" t="s">
        <v>331</v>
      </c>
      <c r="J705" s="51" t="s">
        <v>254</v>
      </c>
      <c r="K705" s="51" t="s">
        <v>219</v>
      </c>
      <c r="L705" s="51" t="s">
        <v>226</v>
      </c>
      <c r="M705" s="51" t="s">
        <v>234</v>
      </c>
      <c r="N705" s="52">
        <v>42297</v>
      </c>
      <c r="O705" s="54">
        <v>1.6830000000000003</v>
      </c>
      <c r="P705" s="54">
        <v>2.7170000000000005</v>
      </c>
      <c r="Q705" s="55">
        <v>0.6143790849673203</v>
      </c>
      <c r="R705" s="55">
        <v>0.08</v>
      </c>
      <c r="S705" s="56">
        <f t="shared" si="10"/>
        <v>0.21736000000000005</v>
      </c>
      <c r="T705" s="57">
        <v>2.9343600000000007</v>
      </c>
      <c r="U705" s="51">
        <v>47</v>
      </c>
      <c r="V705" s="58">
        <v>137.91492000000002</v>
      </c>
      <c r="W705" s="55">
        <v>0.08</v>
      </c>
      <c r="X705" s="59">
        <v>11.033193600000002</v>
      </c>
      <c r="Y705" s="54">
        <v>1.07</v>
      </c>
      <c r="Z705" s="54">
        <v>127.95172640000001</v>
      </c>
    </row>
    <row r="706" spans="1:26" x14ac:dyDescent="0.3">
      <c r="A706" s="51" t="s">
        <v>1816</v>
      </c>
      <c r="B706" s="52">
        <v>42290</v>
      </c>
      <c r="C706" s="53">
        <v>2015</v>
      </c>
      <c r="D706" s="51" t="s">
        <v>1814</v>
      </c>
      <c r="E706" s="51" t="s">
        <v>1815</v>
      </c>
      <c r="F706" s="51" t="s">
        <v>230</v>
      </c>
      <c r="G706" s="51" t="s">
        <v>230</v>
      </c>
      <c r="H706" s="51" t="s">
        <v>244</v>
      </c>
      <c r="I706" s="51" t="s">
        <v>331</v>
      </c>
      <c r="J706" s="51" t="s">
        <v>254</v>
      </c>
      <c r="K706" s="51" t="s">
        <v>219</v>
      </c>
      <c r="L706" s="51" t="s">
        <v>226</v>
      </c>
      <c r="M706" s="51" t="s">
        <v>221</v>
      </c>
      <c r="N706" s="52">
        <v>42301</v>
      </c>
      <c r="O706" s="54">
        <v>3.8280000000000003</v>
      </c>
      <c r="P706" s="54">
        <v>5.9729999999999999</v>
      </c>
      <c r="Q706" s="55">
        <v>0.56034482758620674</v>
      </c>
      <c r="R706" s="55">
        <v>0.08</v>
      </c>
      <c r="S706" s="56">
        <f t="shared" ref="S706:S769" si="11">R706*P706</f>
        <v>0.47783999999999999</v>
      </c>
      <c r="T706" s="57">
        <v>6.4508400000000004</v>
      </c>
      <c r="U706" s="51">
        <v>13</v>
      </c>
      <c r="V706" s="58">
        <v>83.860920000000007</v>
      </c>
      <c r="W706" s="55">
        <v>0.01</v>
      </c>
      <c r="X706" s="59">
        <v>0.83860920000000005</v>
      </c>
      <c r="Y706" s="54">
        <v>1</v>
      </c>
      <c r="Z706" s="54">
        <v>84.022310800000014</v>
      </c>
    </row>
    <row r="707" spans="1:26" x14ac:dyDescent="0.3">
      <c r="A707" s="51" t="s">
        <v>1817</v>
      </c>
      <c r="B707" s="52">
        <v>42290</v>
      </c>
      <c r="C707" s="53">
        <v>2015</v>
      </c>
      <c r="D707" s="51" t="s">
        <v>1818</v>
      </c>
      <c r="E707" s="51" t="s">
        <v>1819</v>
      </c>
      <c r="F707" s="51" t="s">
        <v>214</v>
      </c>
      <c r="G707" s="51" t="s">
        <v>215</v>
      </c>
      <c r="H707" s="51" t="s">
        <v>265</v>
      </c>
      <c r="I707" s="51" t="s">
        <v>225</v>
      </c>
      <c r="J707" s="51" t="s">
        <v>233</v>
      </c>
      <c r="K707" s="51" t="s">
        <v>219</v>
      </c>
      <c r="L707" s="51" t="s">
        <v>220</v>
      </c>
      <c r="M707" s="51" t="s">
        <v>221</v>
      </c>
      <c r="N707" s="52">
        <v>42298</v>
      </c>
      <c r="O707" s="54">
        <v>3.74</v>
      </c>
      <c r="P707" s="54">
        <v>5.9400000000000013</v>
      </c>
      <c r="Q707" s="55">
        <v>0.5882352941176473</v>
      </c>
      <c r="R707" s="55">
        <v>0.08</v>
      </c>
      <c r="S707" s="56">
        <f t="shared" si="11"/>
        <v>0.47520000000000012</v>
      </c>
      <c r="T707" s="57">
        <v>6.4152000000000022</v>
      </c>
      <c r="U707" s="51">
        <v>10</v>
      </c>
      <c r="V707" s="58">
        <v>64.152000000000015</v>
      </c>
      <c r="W707" s="55">
        <v>0.01</v>
      </c>
      <c r="X707" s="59">
        <v>0.6415200000000002</v>
      </c>
      <c r="Y707" s="54">
        <v>7.83</v>
      </c>
      <c r="Z707" s="54">
        <v>71.340480000000014</v>
      </c>
    </row>
    <row r="708" spans="1:26" x14ac:dyDescent="0.3">
      <c r="A708" s="51" t="s">
        <v>1820</v>
      </c>
      <c r="B708" s="52">
        <v>42295</v>
      </c>
      <c r="C708" s="53">
        <v>2015</v>
      </c>
      <c r="D708" s="51" t="s">
        <v>1821</v>
      </c>
      <c r="E708" s="51" t="s">
        <v>1822</v>
      </c>
      <c r="F708" s="51" t="s">
        <v>230</v>
      </c>
      <c r="G708" s="51" t="s">
        <v>230</v>
      </c>
      <c r="H708" s="51" t="s">
        <v>216</v>
      </c>
      <c r="I708" s="51" t="s">
        <v>245</v>
      </c>
      <c r="J708" s="51" t="s">
        <v>254</v>
      </c>
      <c r="K708" s="51" t="s">
        <v>219</v>
      </c>
      <c r="L708" s="51" t="s">
        <v>220</v>
      </c>
      <c r="M708" s="51" t="s">
        <v>221</v>
      </c>
      <c r="N708" s="52">
        <v>42306</v>
      </c>
      <c r="O708" s="54">
        <v>1.3089999999999999</v>
      </c>
      <c r="P708" s="54">
        <v>2.1779999999999999</v>
      </c>
      <c r="Q708" s="55">
        <v>0.66386554621848737</v>
      </c>
      <c r="R708" s="55">
        <v>0.08</v>
      </c>
      <c r="S708" s="56">
        <f t="shared" si="11"/>
        <v>0.17424000000000001</v>
      </c>
      <c r="T708" s="57">
        <v>2.3522400000000001</v>
      </c>
      <c r="U708" s="51">
        <v>6</v>
      </c>
      <c r="V708" s="58">
        <v>14.113440000000001</v>
      </c>
      <c r="W708" s="55">
        <v>0.09</v>
      </c>
      <c r="X708" s="59">
        <v>1.2702096</v>
      </c>
      <c r="Y708" s="54">
        <v>4.8199999999999994</v>
      </c>
      <c r="Z708" s="54">
        <v>17.6632304</v>
      </c>
    </row>
    <row r="709" spans="1:26" x14ac:dyDescent="0.3">
      <c r="A709" s="51" t="s">
        <v>1823</v>
      </c>
      <c r="B709" s="52">
        <v>42296</v>
      </c>
      <c r="C709" s="53">
        <v>2015</v>
      </c>
      <c r="D709" s="51" t="s">
        <v>422</v>
      </c>
      <c r="E709" s="51" t="s">
        <v>423</v>
      </c>
      <c r="F709" s="51" t="s">
        <v>230</v>
      </c>
      <c r="G709" s="51" t="s">
        <v>230</v>
      </c>
      <c r="H709" s="51" t="s">
        <v>216</v>
      </c>
      <c r="I709" s="51" t="s">
        <v>312</v>
      </c>
      <c r="J709" s="51" t="s">
        <v>250</v>
      </c>
      <c r="K709" s="51" t="s">
        <v>219</v>
      </c>
      <c r="L709" s="51" t="s">
        <v>226</v>
      </c>
      <c r="M709" s="51" t="s">
        <v>234</v>
      </c>
      <c r="N709" s="52">
        <v>42305</v>
      </c>
      <c r="O709" s="54">
        <v>2.343</v>
      </c>
      <c r="P709" s="54">
        <v>3.8390000000000004</v>
      </c>
      <c r="Q709" s="55">
        <v>0.63849765258215985</v>
      </c>
      <c r="R709" s="55">
        <v>0.08</v>
      </c>
      <c r="S709" s="56">
        <f t="shared" si="11"/>
        <v>0.30712000000000006</v>
      </c>
      <c r="T709" s="57">
        <v>4.1461200000000007</v>
      </c>
      <c r="U709" s="51">
        <v>5</v>
      </c>
      <c r="V709" s="58">
        <v>20.730600000000003</v>
      </c>
      <c r="W709" s="55">
        <v>0.02</v>
      </c>
      <c r="X709" s="59">
        <v>0.41461200000000004</v>
      </c>
      <c r="Y709" s="54">
        <v>0.81</v>
      </c>
      <c r="Z709" s="54">
        <v>21.125988</v>
      </c>
    </row>
    <row r="710" spans="1:26" x14ac:dyDescent="0.3">
      <c r="A710" s="51" t="s">
        <v>1824</v>
      </c>
      <c r="B710" s="52">
        <v>42296</v>
      </c>
      <c r="C710" s="53">
        <v>2015</v>
      </c>
      <c r="D710" s="51" t="s">
        <v>1825</v>
      </c>
      <c r="E710" s="51" t="s">
        <v>1826</v>
      </c>
      <c r="F710" s="51" t="s">
        <v>230</v>
      </c>
      <c r="G710" s="51" t="s">
        <v>230</v>
      </c>
      <c r="H710" s="51" t="s">
        <v>231</v>
      </c>
      <c r="I710" s="51" t="s">
        <v>232</v>
      </c>
      <c r="J710" s="51" t="s">
        <v>218</v>
      </c>
      <c r="K710" s="51" t="s">
        <v>219</v>
      </c>
      <c r="L710" s="51" t="s">
        <v>220</v>
      </c>
      <c r="M710" s="51" t="s">
        <v>221</v>
      </c>
      <c r="N710" s="52">
        <v>42305</v>
      </c>
      <c r="O710" s="54">
        <v>1.298</v>
      </c>
      <c r="P710" s="54">
        <v>2.0680000000000001</v>
      </c>
      <c r="Q710" s="55">
        <v>0.59322033898305082</v>
      </c>
      <c r="R710" s="55">
        <v>0.08</v>
      </c>
      <c r="S710" s="56">
        <f t="shared" si="11"/>
        <v>0.16544</v>
      </c>
      <c r="T710" s="57">
        <v>2.2334400000000003</v>
      </c>
      <c r="U710" s="51">
        <v>8</v>
      </c>
      <c r="V710" s="58">
        <v>17.867520000000003</v>
      </c>
      <c r="W710" s="55">
        <v>0.08</v>
      </c>
      <c r="X710" s="59">
        <v>1.4294016000000003</v>
      </c>
      <c r="Y710" s="54">
        <v>1.54</v>
      </c>
      <c r="Z710" s="54">
        <v>17.9781184</v>
      </c>
    </row>
    <row r="711" spans="1:26" x14ac:dyDescent="0.3">
      <c r="A711" s="51" t="s">
        <v>1827</v>
      </c>
      <c r="B711" s="52">
        <v>42299</v>
      </c>
      <c r="C711" s="53">
        <v>2015</v>
      </c>
      <c r="D711" s="51" t="s">
        <v>1704</v>
      </c>
      <c r="E711" s="51" t="s">
        <v>1705</v>
      </c>
      <c r="F711" s="51" t="s">
        <v>214</v>
      </c>
      <c r="G711" s="51" t="s">
        <v>215</v>
      </c>
      <c r="H711" s="51" t="s">
        <v>244</v>
      </c>
      <c r="I711" s="51" t="s">
        <v>217</v>
      </c>
      <c r="J711" s="51" t="s">
        <v>233</v>
      </c>
      <c r="K711" s="51" t="s">
        <v>219</v>
      </c>
      <c r="L711" s="51" t="s">
        <v>220</v>
      </c>
      <c r="M711" s="51" t="s">
        <v>221</v>
      </c>
      <c r="N711" s="52">
        <v>42308</v>
      </c>
      <c r="O711" s="54">
        <v>4.9830000000000005</v>
      </c>
      <c r="P711" s="54">
        <v>8.0300000000000011</v>
      </c>
      <c r="Q711" s="55">
        <v>0.61147902869757176</v>
      </c>
      <c r="R711" s="55">
        <v>0.08</v>
      </c>
      <c r="S711" s="56">
        <f t="shared" si="11"/>
        <v>0.64240000000000008</v>
      </c>
      <c r="T711" s="57">
        <v>8.6724000000000014</v>
      </c>
      <c r="U711" s="51">
        <v>36</v>
      </c>
      <c r="V711" s="58">
        <v>312.20640000000003</v>
      </c>
      <c r="W711" s="55">
        <v>0.04</v>
      </c>
      <c r="X711" s="59">
        <v>12.488256000000002</v>
      </c>
      <c r="Y711" s="54">
        <v>7.77</v>
      </c>
      <c r="Z711" s="54">
        <v>307.48814400000003</v>
      </c>
    </row>
    <row r="712" spans="1:26" x14ac:dyDescent="0.3">
      <c r="A712" s="51" t="s">
        <v>1828</v>
      </c>
      <c r="B712" s="52">
        <v>42299</v>
      </c>
      <c r="C712" s="53">
        <v>2015</v>
      </c>
      <c r="D712" s="51" t="s">
        <v>1829</v>
      </c>
      <c r="E712" s="51" t="s">
        <v>1830</v>
      </c>
      <c r="F712" s="51" t="s">
        <v>230</v>
      </c>
      <c r="G712" s="51" t="s">
        <v>230</v>
      </c>
      <c r="H712" s="51" t="s">
        <v>265</v>
      </c>
      <c r="I712" s="51" t="s">
        <v>270</v>
      </c>
      <c r="J712" s="51" t="s">
        <v>218</v>
      </c>
      <c r="K712" s="51" t="s">
        <v>219</v>
      </c>
      <c r="L712" s="51" t="s">
        <v>220</v>
      </c>
      <c r="M712" s="51" t="s">
        <v>221</v>
      </c>
      <c r="N712" s="52">
        <v>42308</v>
      </c>
      <c r="O712" s="54">
        <v>2.4750000000000001</v>
      </c>
      <c r="P712" s="54">
        <v>4.0590000000000002</v>
      </c>
      <c r="Q712" s="55">
        <v>0.64</v>
      </c>
      <c r="R712" s="55">
        <v>0.08</v>
      </c>
      <c r="S712" s="56">
        <f t="shared" si="11"/>
        <v>0.32472000000000001</v>
      </c>
      <c r="T712" s="57">
        <v>4.3837200000000003</v>
      </c>
      <c r="U712" s="51">
        <v>49</v>
      </c>
      <c r="V712" s="58">
        <v>214.80228000000002</v>
      </c>
      <c r="W712" s="55">
        <v>0.01</v>
      </c>
      <c r="X712" s="59">
        <v>2.1480228000000001</v>
      </c>
      <c r="Y712" s="54">
        <v>2.5499999999999998</v>
      </c>
      <c r="Z712" s="54">
        <v>215.20425720000003</v>
      </c>
    </row>
    <row r="713" spans="1:26" x14ac:dyDescent="0.3">
      <c r="A713" s="51" t="s">
        <v>1831</v>
      </c>
      <c r="B713" s="52">
        <v>42303</v>
      </c>
      <c r="C713" s="53">
        <v>2015</v>
      </c>
      <c r="D713" s="51" t="s">
        <v>353</v>
      </c>
      <c r="E713" s="51" t="s">
        <v>354</v>
      </c>
      <c r="F713" s="51" t="s">
        <v>214</v>
      </c>
      <c r="G713" s="51" t="s">
        <v>215</v>
      </c>
      <c r="H713" s="51" t="s">
        <v>231</v>
      </c>
      <c r="I713" s="51" t="s">
        <v>217</v>
      </c>
      <c r="J713" s="51" t="s">
        <v>266</v>
      </c>
      <c r="K713" s="51" t="s">
        <v>238</v>
      </c>
      <c r="L713" s="51" t="s">
        <v>332</v>
      </c>
      <c r="M713" s="51" t="s">
        <v>221</v>
      </c>
      <c r="N713" s="52">
        <v>42312</v>
      </c>
      <c r="O713" s="54">
        <v>8.7119999999999997</v>
      </c>
      <c r="P713" s="54">
        <v>14.289000000000001</v>
      </c>
      <c r="Q713" s="55">
        <v>0.64015151515151536</v>
      </c>
      <c r="R713" s="55">
        <v>0.08</v>
      </c>
      <c r="S713" s="56">
        <f t="shared" si="11"/>
        <v>1.1431200000000001</v>
      </c>
      <c r="T713" s="57">
        <v>15.432120000000003</v>
      </c>
      <c r="U713" s="51">
        <v>48</v>
      </c>
      <c r="V713" s="58">
        <v>740.74176000000011</v>
      </c>
      <c r="W713" s="55">
        <v>0.02</v>
      </c>
      <c r="X713" s="59">
        <v>14.814835200000003</v>
      </c>
      <c r="Y713" s="54">
        <v>9.49</v>
      </c>
      <c r="Z713" s="54">
        <v>735.41692480000017</v>
      </c>
    </row>
    <row r="714" spans="1:26" x14ac:dyDescent="0.3">
      <c r="A714" s="51" t="s">
        <v>1832</v>
      </c>
      <c r="B714" s="52">
        <v>42306</v>
      </c>
      <c r="C714" s="53">
        <v>2015</v>
      </c>
      <c r="D714" s="51" t="s">
        <v>1833</v>
      </c>
      <c r="E714" s="51" t="s">
        <v>1834</v>
      </c>
      <c r="F714" s="51" t="s">
        <v>230</v>
      </c>
      <c r="G714" s="51" t="s">
        <v>230</v>
      </c>
      <c r="H714" s="51" t="s">
        <v>216</v>
      </c>
      <c r="I714" s="51" t="s">
        <v>331</v>
      </c>
      <c r="J714" s="51" t="s">
        <v>218</v>
      </c>
      <c r="K714" s="51" t="s">
        <v>219</v>
      </c>
      <c r="L714" s="51" t="s">
        <v>220</v>
      </c>
      <c r="M714" s="51" t="s">
        <v>221</v>
      </c>
      <c r="N714" s="52">
        <v>42313</v>
      </c>
      <c r="O714" s="54">
        <v>196.71300000000002</v>
      </c>
      <c r="P714" s="54">
        <v>457.46800000000002</v>
      </c>
      <c r="Q714" s="55">
        <v>1.3255605882681876</v>
      </c>
      <c r="R714" s="55">
        <v>0.08</v>
      </c>
      <c r="S714" s="56">
        <f t="shared" si="11"/>
        <v>36.597439999999999</v>
      </c>
      <c r="T714" s="57">
        <v>494.06544000000002</v>
      </c>
      <c r="U714" s="51">
        <v>23</v>
      </c>
      <c r="V714" s="58">
        <v>11363.50512</v>
      </c>
      <c r="W714" s="55">
        <v>9.9999999999999992E-2</v>
      </c>
      <c r="X714" s="59">
        <v>1136.350512</v>
      </c>
      <c r="Y714" s="54">
        <v>11.42</v>
      </c>
      <c r="Z714" s="54">
        <v>10238.574608000001</v>
      </c>
    </row>
    <row r="715" spans="1:26" x14ac:dyDescent="0.3">
      <c r="A715" s="51" t="s">
        <v>1835</v>
      </c>
      <c r="B715" s="52">
        <v>42306</v>
      </c>
      <c r="C715" s="53">
        <v>2015</v>
      </c>
      <c r="D715" s="51" t="s">
        <v>1836</v>
      </c>
      <c r="E715" s="51" t="s">
        <v>1837</v>
      </c>
      <c r="F715" s="51" t="s">
        <v>230</v>
      </c>
      <c r="G715" s="51" t="s">
        <v>230</v>
      </c>
      <c r="H715" s="51" t="s">
        <v>231</v>
      </c>
      <c r="I715" s="51" t="s">
        <v>342</v>
      </c>
      <c r="J715" s="51" t="s">
        <v>218</v>
      </c>
      <c r="K715" s="51" t="s">
        <v>238</v>
      </c>
      <c r="L715" s="51" t="s">
        <v>220</v>
      </c>
      <c r="M715" s="51" t="s">
        <v>221</v>
      </c>
      <c r="N715" s="52">
        <v>42314</v>
      </c>
      <c r="O715" s="54">
        <v>172.15</v>
      </c>
      <c r="P715" s="54">
        <v>331.06700000000006</v>
      </c>
      <c r="Q715" s="55">
        <v>0.92313099041533575</v>
      </c>
      <c r="R715" s="55">
        <v>0.08</v>
      </c>
      <c r="S715" s="56">
        <f t="shared" si="11"/>
        <v>26.485360000000007</v>
      </c>
      <c r="T715" s="57">
        <v>357.55236000000008</v>
      </c>
      <c r="U715" s="51">
        <v>25</v>
      </c>
      <c r="V715" s="58">
        <v>8938.8090000000011</v>
      </c>
      <c r="W715" s="55">
        <v>6.9999999999999993E-2</v>
      </c>
      <c r="X715" s="59">
        <v>625.71663000000001</v>
      </c>
      <c r="Y715" s="54">
        <v>7.2299999999999995</v>
      </c>
      <c r="Z715" s="54">
        <v>8320.3223699999999</v>
      </c>
    </row>
    <row r="716" spans="1:26" x14ac:dyDescent="0.3">
      <c r="A716" s="51" t="s">
        <v>1838</v>
      </c>
      <c r="B716" s="52">
        <v>42307</v>
      </c>
      <c r="C716" s="53">
        <v>2015</v>
      </c>
      <c r="D716" s="51" t="s">
        <v>1810</v>
      </c>
      <c r="E716" s="51" t="s">
        <v>1811</v>
      </c>
      <c r="F716" s="51" t="s">
        <v>230</v>
      </c>
      <c r="G716" s="51" t="s">
        <v>230</v>
      </c>
      <c r="H716" s="51" t="s">
        <v>265</v>
      </c>
      <c r="I716" s="51" t="s">
        <v>331</v>
      </c>
      <c r="J716" s="51" t="s">
        <v>254</v>
      </c>
      <c r="K716" s="51" t="s">
        <v>219</v>
      </c>
      <c r="L716" s="51" t="s">
        <v>226</v>
      </c>
      <c r="M716" s="51" t="s">
        <v>221</v>
      </c>
      <c r="N716" s="52">
        <v>42319</v>
      </c>
      <c r="O716" s="54">
        <v>1.4300000000000002</v>
      </c>
      <c r="P716" s="54">
        <v>3.1680000000000001</v>
      </c>
      <c r="Q716" s="55">
        <v>1.2153846153846153</v>
      </c>
      <c r="R716" s="55">
        <v>0.08</v>
      </c>
      <c r="S716" s="56">
        <f t="shared" si="11"/>
        <v>0.25344</v>
      </c>
      <c r="T716" s="57">
        <v>3.4214400000000005</v>
      </c>
      <c r="U716" s="51">
        <v>19</v>
      </c>
      <c r="V716" s="58">
        <v>65.007360000000006</v>
      </c>
      <c r="W716" s="55">
        <v>9.9999999999999992E-2</v>
      </c>
      <c r="X716" s="59">
        <v>6.5007359999999998</v>
      </c>
      <c r="Y716" s="54">
        <v>1.06</v>
      </c>
      <c r="Z716" s="54">
        <v>59.566624000000004</v>
      </c>
    </row>
    <row r="717" spans="1:26" x14ac:dyDescent="0.3">
      <c r="A717" s="51" t="s">
        <v>1839</v>
      </c>
      <c r="B717" s="52">
        <v>42307</v>
      </c>
      <c r="C717" s="53">
        <v>2015</v>
      </c>
      <c r="D717" s="51" t="s">
        <v>1810</v>
      </c>
      <c r="E717" s="51" t="s">
        <v>1811</v>
      </c>
      <c r="F717" s="51" t="s">
        <v>230</v>
      </c>
      <c r="G717" s="51" t="s">
        <v>230</v>
      </c>
      <c r="H717" s="51" t="s">
        <v>265</v>
      </c>
      <c r="I717" s="51" t="s">
        <v>331</v>
      </c>
      <c r="J717" s="51" t="s">
        <v>254</v>
      </c>
      <c r="K717" s="51" t="s">
        <v>219</v>
      </c>
      <c r="L717" s="51" t="s">
        <v>226</v>
      </c>
      <c r="M717" s="51" t="s">
        <v>221</v>
      </c>
      <c r="N717" s="52">
        <v>42316</v>
      </c>
      <c r="O717" s="54">
        <v>2.6290000000000004</v>
      </c>
      <c r="P717" s="54">
        <v>4.6859999999999999</v>
      </c>
      <c r="Q717" s="55">
        <v>0.78242677824267748</v>
      </c>
      <c r="R717" s="55">
        <v>0.08</v>
      </c>
      <c r="S717" s="56">
        <f t="shared" si="11"/>
        <v>0.37487999999999999</v>
      </c>
      <c r="T717" s="57">
        <v>5.06088</v>
      </c>
      <c r="U717" s="51">
        <v>49</v>
      </c>
      <c r="V717" s="58">
        <v>247.98312000000001</v>
      </c>
      <c r="W717" s="55">
        <v>0.08</v>
      </c>
      <c r="X717" s="59">
        <v>19.8386496</v>
      </c>
      <c r="Y717" s="54">
        <v>1.25</v>
      </c>
      <c r="Z717" s="54">
        <v>229.39447040000002</v>
      </c>
    </row>
    <row r="718" spans="1:26" x14ac:dyDescent="0.3">
      <c r="A718" s="51" t="s">
        <v>1840</v>
      </c>
      <c r="B718" s="52">
        <v>42312</v>
      </c>
      <c r="C718" s="53">
        <v>2015</v>
      </c>
      <c r="D718" s="51" t="s">
        <v>1841</v>
      </c>
      <c r="E718" s="51" t="s">
        <v>1842</v>
      </c>
      <c r="F718" s="51" t="s">
        <v>214</v>
      </c>
      <c r="G718" s="51" t="s">
        <v>215</v>
      </c>
      <c r="H718" s="51" t="s">
        <v>231</v>
      </c>
      <c r="I718" s="51" t="s">
        <v>225</v>
      </c>
      <c r="J718" s="51" t="s">
        <v>218</v>
      </c>
      <c r="K718" s="51" t="s">
        <v>238</v>
      </c>
      <c r="L718" s="51" t="s">
        <v>220</v>
      </c>
      <c r="M718" s="51" t="s">
        <v>234</v>
      </c>
      <c r="N718" s="52">
        <v>42319</v>
      </c>
      <c r="O718" s="54">
        <v>16.170000000000002</v>
      </c>
      <c r="P718" s="54">
        <v>32.989000000000004</v>
      </c>
      <c r="Q718" s="55">
        <v>1.0401360544217688</v>
      </c>
      <c r="R718" s="55">
        <v>0.08</v>
      </c>
      <c r="S718" s="56">
        <f t="shared" si="11"/>
        <v>2.6391200000000006</v>
      </c>
      <c r="T718" s="57">
        <v>35.62812000000001</v>
      </c>
      <c r="U718" s="51">
        <v>22</v>
      </c>
      <c r="V718" s="58">
        <v>783.81864000000019</v>
      </c>
      <c r="W718" s="55">
        <v>0.05</v>
      </c>
      <c r="X718" s="59">
        <v>39.190932000000011</v>
      </c>
      <c r="Y718" s="54">
        <v>5.55</v>
      </c>
      <c r="Z718" s="54">
        <v>750.17770800000017</v>
      </c>
    </row>
    <row r="719" spans="1:26" x14ac:dyDescent="0.3">
      <c r="A719" s="51" t="s">
        <v>1843</v>
      </c>
      <c r="B719" s="52">
        <v>42312</v>
      </c>
      <c r="C719" s="53">
        <v>2015</v>
      </c>
      <c r="D719" s="51" t="s">
        <v>501</v>
      </c>
      <c r="E719" s="51" t="s">
        <v>502</v>
      </c>
      <c r="F719" s="51" t="s">
        <v>230</v>
      </c>
      <c r="G719" s="51" t="s">
        <v>230</v>
      </c>
      <c r="H719" s="51" t="s">
        <v>265</v>
      </c>
      <c r="I719" s="51" t="s">
        <v>331</v>
      </c>
      <c r="J719" s="51" t="s">
        <v>254</v>
      </c>
      <c r="K719" s="51" t="s">
        <v>219</v>
      </c>
      <c r="L719" s="51" t="s">
        <v>220</v>
      </c>
      <c r="M719" s="51" t="s">
        <v>221</v>
      </c>
      <c r="N719" s="52">
        <v>42326</v>
      </c>
      <c r="O719" s="54">
        <v>59.719000000000001</v>
      </c>
      <c r="P719" s="54">
        <v>99.528000000000006</v>
      </c>
      <c r="Q719" s="55">
        <v>0.66660526800515751</v>
      </c>
      <c r="R719" s="55">
        <v>0.08</v>
      </c>
      <c r="S719" s="56">
        <f t="shared" si="11"/>
        <v>7.9622400000000004</v>
      </c>
      <c r="T719" s="57">
        <v>107.49024000000001</v>
      </c>
      <c r="U719" s="51">
        <v>51</v>
      </c>
      <c r="V719" s="58">
        <v>5482.0022400000007</v>
      </c>
      <c r="W719" s="55">
        <v>6.0000000000000005E-2</v>
      </c>
      <c r="X719" s="59">
        <v>328.92013440000005</v>
      </c>
      <c r="Y719" s="54">
        <v>20.04</v>
      </c>
      <c r="Z719" s="54">
        <v>5173.1221056000004</v>
      </c>
    </row>
    <row r="720" spans="1:26" x14ac:dyDescent="0.3">
      <c r="A720" s="51" t="s">
        <v>1844</v>
      </c>
      <c r="B720" s="52">
        <v>42313</v>
      </c>
      <c r="C720" s="53">
        <v>2015</v>
      </c>
      <c r="D720" s="51" t="s">
        <v>1571</v>
      </c>
      <c r="E720" s="51" t="s">
        <v>1192</v>
      </c>
      <c r="F720" s="51" t="s">
        <v>214</v>
      </c>
      <c r="G720" s="51" t="s">
        <v>215</v>
      </c>
      <c r="H720" s="51" t="s">
        <v>231</v>
      </c>
      <c r="I720" s="51" t="s">
        <v>225</v>
      </c>
      <c r="J720" s="51" t="s">
        <v>233</v>
      </c>
      <c r="K720" s="51" t="s">
        <v>219</v>
      </c>
      <c r="L720" s="51" t="s">
        <v>226</v>
      </c>
      <c r="M720" s="51" t="s">
        <v>221</v>
      </c>
      <c r="N720" s="52">
        <v>42321</v>
      </c>
      <c r="O720" s="54">
        <v>3.8170000000000006</v>
      </c>
      <c r="P720" s="54">
        <v>7.3479999999999999</v>
      </c>
      <c r="Q720" s="55">
        <v>0.92507204610950977</v>
      </c>
      <c r="R720" s="55">
        <v>0.08</v>
      </c>
      <c r="S720" s="56">
        <f t="shared" si="11"/>
        <v>0.58784000000000003</v>
      </c>
      <c r="T720" s="57">
        <v>7.9358400000000007</v>
      </c>
      <c r="U720" s="51">
        <v>14</v>
      </c>
      <c r="V720" s="58">
        <v>111.10176000000001</v>
      </c>
      <c r="W720" s="55">
        <v>6.9999999999999993E-2</v>
      </c>
      <c r="X720" s="59">
        <v>7.7771232000000001</v>
      </c>
      <c r="Y720" s="54">
        <v>1.55</v>
      </c>
      <c r="Z720" s="54">
        <v>104.8746368</v>
      </c>
    </row>
    <row r="721" spans="1:26" x14ac:dyDescent="0.3">
      <c r="A721" s="51" t="s">
        <v>1845</v>
      </c>
      <c r="B721" s="52">
        <v>42316</v>
      </c>
      <c r="C721" s="53">
        <v>2015</v>
      </c>
      <c r="D721" s="51" t="s">
        <v>761</v>
      </c>
      <c r="E721" s="51" t="s">
        <v>762</v>
      </c>
      <c r="F721" s="51" t="s">
        <v>230</v>
      </c>
      <c r="G721" s="51" t="s">
        <v>230</v>
      </c>
      <c r="H721" s="51" t="s">
        <v>231</v>
      </c>
      <c r="I721" s="51" t="s">
        <v>445</v>
      </c>
      <c r="J721" s="51" t="s">
        <v>254</v>
      </c>
      <c r="K721" s="51" t="s">
        <v>219</v>
      </c>
      <c r="L721" s="51" t="s">
        <v>226</v>
      </c>
      <c r="M721" s="51" t="s">
        <v>221</v>
      </c>
      <c r="N721" s="52">
        <v>42327</v>
      </c>
      <c r="O721" s="54">
        <v>1.0230000000000001</v>
      </c>
      <c r="P721" s="54">
        <v>1.6280000000000001</v>
      </c>
      <c r="Q721" s="55">
        <v>0.59139784946236551</v>
      </c>
      <c r="R721" s="55">
        <v>0.08</v>
      </c>
      <c r="S721" s="56">
        <f t="shared" si="11"/>
        <v>0.13024000000000002</v>
      </c>
      <c r="T721" s="57">
        <v>1.7582400000000002</v>
      </c>
      <c r="U721" s="51">
        <v>21</v>
      </c>
      <c r="V721" s="58">
        <v>36.923040000000007</v>
      </c>
      <c r="W721" s="55">
        <v>0.01</v>
      </c>
      <c r="X721" s="59">
        <v>0.36923040000000007</v>
      </c>
      <c r="Y721" s="54">
        <v>0.75</v>
      </c>
      <c r="Z721" s="54">
        <v>37.303809600000008</v>
      </c>
    </row>
    <row r="722" spans="1:26" x14ac:dyDescent="0.3">
      <c r="A722" s="51" t="s">
        <v>1846</v>
      </c>
      <c r="B722" s="52">
        <v>42316</v>
      </c>
      <c r="C722" s="53">
        <v>2015</v>
      </c>
      <c r="D722" s="51" t="s">
        <v>1573</v>
      </c>
      <c r="E722" s="51" t="s">
        <v>1574</v>
      </c>
      <c r="F722" s="51" t="s">
        <v>230</v>
      </c>
      <c r="G722" s="51" t="s">
        <v>230</v>
      </c>
      <c r="H722" s="51" t="s">
        <v>231</v>
      </c>
      <c r="I722" s="51" t="s">
        <v>274</v>
      </c>
      <c r="J722" s="51" t="s">
        <v>250</v>
      </c>
      <c r="K722" s="51" t="s">
        <v>219</v>
      </c>
      <c r="L722" s="51" t="s">
        <v>220</v>
      </c>
      <c r="M722" s="51" t="s">
        <v>221</v>
      </c>
      <c r="N722" s="52">
        <v>42323</v>
      </c>
      <c r="O722" s="54">
        <v>4.4330000000000007</v>
      </c>
      <c r="P722" s="54">
        <v>10.318000000000001</v>
      </c>
      <c r="Q722" s="55">
        <v>1.3275434243176178</v>
      </c>
      <c r="R722" s="55">
        <v>0.08</v>
      </c>
      <c r="S722" s="56">
        <f t="shared" si="11"/>
        <v>0.82544000000000017</v>
      </c>
      <c r="T722" s="57">
        <v>11.143440000000002</v>
      </c>
      <c r="U722" s="51">
        <v>26</v>
      </c>
      <c r="V722" s="58">
        <v>289.72944000000007</v>
      </c>
      <c r="W722" s="55">
        <v>6.0000000000000005E-2</v>
      </c>
      <c r="X722" s="59">
        <v>17.383766400000006</v>
      </c>
      <c r="Y722" s="54">
        <v>7.33</v>
      </c>
      <c r="Z722" s="54">
        <v>279.67567360000004</v>
      </c>
    </row>
    <row r="723" spans="1:26" x14ac:dyDescent="0.3">
      <c r="A723" s="51" t="s">
        <v>1847</v>
      </c>
      <c r="B723" s="52">
        <v>42317</v>
      </c>
      <c r="C723" s="53">
        <v>2015</v>
      </c>
      <c r="D723" s="51" t="s">
        <v>1731</v>
      </c>
      <c r="E723" s="51" t="s">
        <v>1732</v>
      </c>
      <c r="F723" s="51" t="s">
        <v>230</v>
      </c>
      <c r="G723" s="51" t="s">
        <v>230</v>
      </c>
      <c r="H723" s="51" t="s">
        <v>216</v>
      </c>
      <c r="I723" s="51" t="s">
        <v>445</v>
      </c>
      <c r="J723" s="51" t="s">
        <v>218</v>
      </c>
      <c r="K723" s="51" t="s">
        <v>219</v>
      </c>
      <c r="L723" s="51" t="s">
        <v>220</v>
      </c>
      <c r="M723" s="51" t="s">
        <v>221</v>
      </c>
      <c r="N723" s="52">
        <v>42326</v>
      </c>
      <c r="O723" s="54">
        <v>1.7490000000000003</v>
      </c>
      <c r="P723" s="54">
        <v>2.871</v>
      </c>
      <c r="Q723" s="55">
        <v>0.64150943396226379</v>
      </c>
      <c r="R723" s="55">
        <v>0.08</v>
      </c>
      <c r="S723" s="56">
        <f t="shared" si="11"/>
        <v>0.22968</v>
      </c>
      <c r="T723" s="57">
        <v>3.1006800000000001</v>
      </c>
      <c r="U723" s="51">
        <v>42</v>
      </c>
      <c r="V723" s="58">
        <v>130.22856000000002</v>
      </c>
      <c r="W723" s="55">
        <v>0.04</v>
      </c>
      <c r="X723" s="59">
        <v>5.2091424000000011</v>
      </c>
      <c r="Y723" s="54">
        <v>0.55000000000000004</v>
      </c>
      <c r="Z723" s="54">
        <v>125.56941760000001</v>
      </c>
    </row>
    <row r="724" spans="1:26" x14ac:dyDescent="0.3">
      <c r="A724" s="51" t="s">
        <v>1848</v>
      </c>
      <c r="B724" s="52">
        <v>42318</v>
      </c>
      <c r="C724" s="53">
        <v>2015</v>
      </c>
      <c r="D724" s="51" t="s">
        <v>1387</v>
      </c>
      <c r="E724" s="51" t="s">
        <v>1388</v>
      </c>
      <c r="F724" s="51" t="s">
        <v>214</v>
      </c>
      <c r="G724" s="51" t="s">
        <v>215</v>
      </c>
      <c r="H724" s="51" t="s">
        <v>265</v>
      </c>
      <c r="I724" s="51" t="s">
        <v>225</v>
      </c>
      <c r="J724" s="51" t="s">
        <v>266</v>
      </c>
      <c r="K724" s="51" t="s">
        <v>219</v>
      </c>
      <c r="L724" s="51" t="s">
        <v>292</v>
      </c>
      <c r="M724" s="51" t="s">
        <v>221</v>
      </c>
      <c r="N724" s="52">
        <v>42327</v>
      </c>
      <c r="O724" s="54">
        <v>4.6090000000000009</v>
      </c>
      <c r="P724" s="54">
        <v>11.253000000000002</v>
      </c>
      <c r="Q724" s="55">
        <v>1.4415274463007159</v>
      </c>
      <c r="R724" s="55">
        <v>0.08</v>
      </c>
      <c r="S724" s="56">
        <f t="shared" si="11"/>
        <v>0.90024000000000015</v>
      </c>
      <c r="T724" s="57">
        <v>12.153240000000002</v>
      </c>
      <c r="U724" s="51">
        <v>48</v>
      </c>
      <c r="V724" s="58">
        <v>583.35552000000007</v>
      </c>
      <c r="W724" s="55">
        <v>0.09</v>
      </c>
      <c r="X724" s="59">
        <v>52.501996800000008</v>
      </c>
      <c r="Y724" s="54">
        <v>4.7299999999999995</v>
      </c>
      <c r="Z724" s="54">
        <v>535.58352320000006</v>
      </c>
    </row>
    <row r="725" spans="1:26" x14ac:dyDescent="0.3">
      <c r="A725" s="51" t="s">
        <v>1849</v>
      </c>
      <c r="B725" s="52">
        <v>42321</v>
      </c>
      <c r="C725" s="53">
        <v>2015</v>
      </c>
      <c r="D725" s="51" t="s">
        <v>1850</v>
      </c>
      <c r="E725" s="51" t="s">
        <v>1851</v>
      </c>
      <c r="F725" s="51" t="s">
        <v>214</v>
      </c>
      <c r="G725" s="51" t="s">
        <v>215</v>
      </c>
      <c r="H725" s="51" t="s">
        <v>231</v>
      </c>
      <c r="I725" s="51" t="s">
        <v>217</v>
      </c>
      <c r="J725" s="51" t="s">
        <v>254</v>
      </c>
      <c r="K725" s="51" t="s">
        <v>219</v>
      </c>
      <c r="L725" s="51" t="s">
        <v>226</v>
      </c>
      <c r="M725" s="51" t="s">
        <v>221</v>
      </c>
      <c r="N725" s="52">
        <v>42337</v>
      </c>
      <c r="O725" s="54">
        <v>4.3450000000000006</v>
      </c>
      <c r="P725" s="54">
        <v>6.6880000000000006</v>
      </c>
      <c r="Q725" s="55">
        <v>0.5392405063291138</v>
      </c>
      <c r="R725" s="55">
        <v>0.08</v>
      </c>
      <c r="S725" s="56">
        <f t="shared" si="11"/>
        <v>0.53504000000000007</v>
      </c>
      <c r="T725" s="57">
        <v>7.223040000000001</v>
      </c>
      <c r="U725" s="51">
        <v>43</v>
      </c>
      <c r="V725" s="58">
        <v>310.59072000000003</v>
      </c>
      <c r="W725" s="55">
        <v>0.04</v>
      </c>
      <c r="X725" s="59">
        <v>12.423628800000001</v>
      </c>
      <c r="Y725" s="54">
        <v>1.87</v>
      </c>
      <c r="Z725" s="54">
        <v>300.03709120000002</v>
      </c>
    </row>
    <row r="726" spans="1:26" x14ac:dyDescent="0.3">
      <c r="A726" s="51" t="s">
        <v>1852</v>
      </c>
      <c r="B726" s="52">
        <v>42322</v>
      </c>
      <c r="C726" s="53">
        <v>2015</v>
      </c>
      <c r="D726" s="51" t="s">
        <v>392</v>
      </c>
      <c r="E726" s="51" t="s">
        <v>393</v>
      </c>
      <c r="F726" s="51" t="s">
        <v>230</v>
      </c>
      <c r="G726" s="51" t="s">
        <v>230</v>
      </c>
      <c r="H726" s="51" t="s">
        <v>244</v>
      </c>
      <c r="I726" s="51" t="s">
        <v>274</v>
      </c>
      <c r="J726" s="51" t="s">
        <v>233</v>
      </c>
      <c r="K726" s="51" t="s">
        <v>219</v>
      </c>
      <c r="L726" s="51" t="s">
        <v>226</v>
      </c>
      <c r="M726" s="51" t="s">
        <v>221</v>
      </c>
      <c r="N726" s="52">
        <v>42330</v>
      </c>
      <c r="O726" s="54">
        <v>4.2679999999999998</v>
      </c>
      <c r="P726" s="54">
        <v>7.117</v>
      </c>
      <c r="Q726" s="55">
        <v>0.66752577319587636</v>
      </c>
      <c r="R726" s="55">
        <v>0.08</v>
      </c>
      <c r="S726" s="56">
        <f t="shared" si="11"/>
        <v>0.56935999999999998</v>
      </c>
      <c r="T726" s="57">
        <v>7.6863600000000005</v>
      </c>
      <c r="U726" s="51">
        <v>24</v>
      </c>
      <c r="V726" s="58">
        <v>184.47264000000001</v>
      </c>
      <c r="W726" s="55">
        <v>0.05</v>
      </c>
      <c r="X726" s="59">
        <v>9.2236320000000003</v>
      </c>
      <c r="Y726" s="54">
        <v>1.27</v>
      </c>
      <c r="Z726" s="54">
        <v>176.51900800000001</v>
      </c>
    </row>
    <row r="727" spans="1:26" x14ac:dyDescent="0.3">
      <c r="A727" s="51" t="s">
        <v>1853</v>
      </c>
      <c r="B727" s="52">
        <v>42323</v>
      </c>
      <c r="C727" s="53">
        <v>2015</v>
      </c>
      <c r="D727" s="51" t="s">
        <v>1854</v>
      </c>
      <c r="E727" s="51" t="s">
        <v>1855</v>
      </c>
      <c r="F727" s="51" t="s">
        <v>230</v>
      </c>
      <c r="G727" s="51" t="s">
        <v>230</v>
      </c>
      <c r="H727" s="51" t="s">
        <v>265</v>
      </c>
      <c r="I727" s="51" t="s">
        <v>258</v>
      </c>
      <c r="J727" s="51" t="s">
        <v>233</v>
      </c>
      <c r="K727" s="51" t="s">
        <v>219</v>
      </c>
      <c r="L727" s="51" t="s">
        <v>292</v>
      </c>
      <c r="M727" s="51" t="s">
        <v>221</v>
      </c>
      <c r="N727" s="52">
        <v>42332</v>
      </c>
      <c r="O727" s="54">
        <v>4.6090000000000009</v>
      </c>
      <c r="P727" s="54">
        <v>11.253000000000002</v>
      </c>
      <c r="Q727" s="55">
        <v>1.4415274463007159</v>
      </c>
      <c r="R727" s="55">
        <v>0.08</v>
      </c>
      <c r="S727" s="56">
        <f t="shared" si="11"/>
        <v>0.90024000000000015</v>
      </c>
      <c r="T727" s="57">
        <v>12.153240000000002</v>
      </c>
      <c r="U727" s="51">
        <v>18</v>
      </c>
      <c r="V727" s="58">
        <v>218.75832000000003</v>
      </c>
      <c r="W727" s="55">
        <v>0.03</v>
      </c>
      <c r="X727" s="59">
        <v>6.562749600000001</v>
      </c>
      <c r="Y727" s="54">
        <v>4.7299999999999995</v>
      </c>
      <c r="Z727" s="54">
        <v>216.92557040000003</v>
      </c>
    </row>
    <row r="728" spans="1:26" x14ac:dyDescent="0.3">
      <c r="A728" s="51" t="s">
        <v>1856</v>
      </c>
      <c r="B728" s="52">
        <v>42323</v>
      </c>
      <c r="C728" s="53">
        <v>2015</v>
      </c>
      <c r="D728" s="51" t="s">
        <v>1829</v>
      </c>
      <c r="E728" s="51" t="s">
        <v>1830</v>
      </c>
      <c r="F728" s="51" t="s">
        <v>230</v>
      </c>
      <c r="G728" s="51" t="s">
        <v>230</v>
      </c>
      <c r="H728" s="51" t="s">
        <v>265</v>
      </c>
      <c r="I728" s="51" t="s">
        <v>270</v>
      </c>
      <c r="J728" s="51" t="s">
        <v>254</v>
      </c>
      <c r="K728" s="51" t="s">
        <v>219</v>
      </c>
      <c r="L728" s="51" t="s">
        <v>220</v>
      </c>
      <c r="M728" s="51" t="s">
        <v>221</v>
      </c>
      <c r="N728" s="52">
        <v>42337</v>
      </c>
      <c r="O728" s="54">
        <v>4.9060000000000006</v>
      </c>
      <c r="P728" s="54">
        <v>11.979000000000001</v>
      </c>
      <c r="Q728" s="55">
        <v>1.4417040358744393</v>
      </c>
      <c r="R728" s="55">
        <v>0.08</v>
      </c>
      <c r="S728" s="56">
        <f t="shared" si="11"/>
        <v>0.95832000000000006</v>
      </c>
      <c r="T728" s="57">
        <v>12.937320000000001</v>
      </c>
      <c r="U728" s="51">
        <v>12</v>
      </c>
      <c r="V728" s="58">
        <v>155.24784000000002</v>
      </c>
      <c r="W728" s="55">
        <v>0.11</v>
      </c>
      <c r="X728" s="59">
        <v>17.077262400000002</v>
      </c>
      <c r="Y728" s="54">
        <v>4.55</v>
      </c>
      <c r="Z728" s="54">
        <v>142.72057760000004</v>
      </c>
    </row>
    <row r="729" spans="1:26" x14ac:dyDescent="0.3">
      <c r="A729" s="51" t="s">
        <v>1857</v>
      </c>
      <c r="B729" s="52">
        <v>42326</v>
      </c>
      <c r="C729" s="53">
        <v>2015</v>
      </c>
      <c r="D729" s="51" t="s">
        <v>1718</v>
      </c>
      <c r="E729" s="51" t="s">
        <v>1719</v>
      </c>
      <c r="F729" s="51" t="s">
        <v>230</v>
      </c>
      <c r="G729" s="51" t="s">
        <v>230</v>
      </c>
      <c r="H729" s="51" t="s">
        <v>216</v>
      </c>
      <c r="I729" s="51" t="s">
        <v>281</v>
      </c>
      <c r="J729" s="51" t="s">
        <v>218</v>
      </c>
      <c r="K729" s="51" t="s">
        <v>219</v>
      </c>
      <c r="L729" s="51" t="s">
        <v>220</v>
      </c>
      <c r="M729" s="51" t="s">
        <v>221</v>
      </c>
      <c r="N729" s="52">
        <v>42335</v>
      </c>
      <c r="O729" s="54">
        <v>2.1339999999999999</v>
      </c>
      <c r="P729" s="54">
        <v>3.3880000000000003</v>
      </c>
      <c r="Q729" s="55">
        <v>0.58762886597938169</v>
      </c>
      <c r="R729" s="55">
        <v>0.08</v>
      </c>
      <c r="S729" s="56">
        <f t="shared" si="11"/>
        <v>0.27104000000000006</v>
      </c>
      <c r="T729" s="57">
        <v>3.6590400000000005</v>
      </c>
      <c r="U729" s="51">
        <v>13</v>
      </c>
      <c r="V729" s="58">
        <v>47.567520000000009</v>
      </c>
      <c r="W729" s="55">
        <v>9.9999999999999992E-2</v>
      </c>
      <c r="X729" s="59">
        <v>4.7567520000000005</v>
      </c>
      <c r="Y729" s="54">
        <v>1.04</v>
      </c>
      <c r="Z729" s="54">
        <v>43.850768000000009</v>
      </c>
    </row>
    <row r="730" spans="1:26" x14ac:dyDescent="0.3">
      <c r="A730" s="51" t="s">
        <v>1858</v>
      </c>
      <c r="B730" s="52">
        <v>42328</v>
      </c>
      <c r="C730" s="53">
        <v>2015</v>
      </c>
      <c r="D730" s="51" t="s">
        <v>1390</v>
      </c>
      <c r="E730" s="51" t="s">
        <v>1391</v>
      </c>
      <c r="F730" s="51" t="s">
        <v>230</v>
      </c>
      <c r="G730" s="51" t="s">
        <v>230</v>
      </c>
      <c r="H730" s="51" t="s">
        <v>231</v>
      </c>
      <c r="I730" s="51" t="s">
        <v>274</v>
      </c>
      <c r="J730" s="51" t="s">
        <v>250</v>
      </c>
      <c r="K730" s="51" t="s">
        <v>219</v>
      </c>
      <c r="L730" s="51" t="s">
        <v>226</v>
      </c>
      <c r="M730" s="51" t="s">
        <v>221</v>
      </c>
      <c r="N730" s="52">
        <v>42336</v>
      </c>
      <c r="O730" s="54">
        <v>1.6830000000000003</v>
      </c>
      <c r="P730" s="54">
        <v>3.0579999999999998</v>
      </c>
      <c r="Q730" s="55">
        <v>0.81699346405228723</v>
      </c>
      <c r="R730" s="55">
        <v>0.08</v>
      </c>
      <c r="S730" s="56">
        <f t="shared" si="11"/>
        <v>0.24464</v>
      </c>
      <c r="T730" s="57">
        <v>3.3026400000000002</v>
      </c>
      <c r="U730" s="51">
        <v>23</v>
      </c>
      <c r="V730" s="58">
        <v>75.960720000000009</v>
      </c>
      <c r="W730" s="55">
        <v>6.9999999999999993E-2</v>
      </c>
      <c r="X730" s="59">
        <v>5.3172503999999998</v>
      </c>
      <c r="Y730" s="54">
        <v>1.3900000000000001</v>
      </c>
      <c r="Z730" s="54">
        <v>72.033469600000004</v>
      </c>
    </row>
    <row r="731" spans="1:26" x14ac:dyDescent="0.3">
      <c r="A731" s="51" t="s">
        <v>1859</v>
      </c>
      <c r="B731" s="52">
        <v>42330</v>
      </c>
      <c r="C731" s="53">
        <v>2015</v>
      </c>
      <c r="D731" s="51" t="s">
        <v>815</v>
      </c>
      <c r="E731" s="51" t="s">
        <v>816</v>
      </c>
      <c r="F731" s="51" t="s">
        <v>214</v>
      </c>
      <c r="G731" s="51" t="s">
        <v>215</v>
      </c>
      <c r="H731" s="51" t="s">
        <v>265</v>
      </c>
      <c r="I731" s="51" t="s">
        <v>217</v>
      </c>
      <c r="J731" s="51" t="s">
        <v>254</v>
      </c>
      <c r="K731" s="51" t="s">
        <v>238</v>
      </c>
      <c r="L731" s="51" t="s">
        <v>220</v>
      </c>
      <c r="M731" s="51" t="s">
        <v>221</v>
      </c>
      <c r="N731" s="52">
        <v>42337</v>
      </c>
      <c r="O731" s="54">
        <v>43.604000000000006</v>
      </c>
      <c r="P731" s="54">
        <v>167.72800000000001</v>
      </c>
      <c r="Q731" s="55">
        <v>2.8466195761856703</v>
      </c>
      <c r="R731" s="55">
        <v>0.08</v>
      </c>
      <c r="S731" s="56">
        <f t="shared" si="11"/>
        <v>13.418240000000001</v>
      </c>
      <c r="T731" s="57">
        <v>181.14624000000003</v>
      </c>
      <c r="U731" s="51">
        <v>19</v>
      </c>
      <c r="V731" s="58">
        <v>3441.7785600000007</v>
      </c>
      <c r="W731" s="55">
        <v>0.05</v>
      </c>
      <c r="X731" s="59">
        <v>172.08892800000004</v>
      </c>
      <c r="Y731" s="54">
        <v>6.55</v>
      </c>
      <c r="Z731" s="54">
        <v>3276.2396320000007</v>
      </c>
    </row>
    <row r="732" spans="1:26" x14ac:dyDescent="0.3">
      <c r="A732" s="51" t="s">
        <v>1860</v>
      </c>
      <c r="B732" s="52">
        <v>42334</v>
      </c>
      <c r="C732" s="53">
        <v>2015</v>
      </c>
      <c r="D732" s="51" t="s">
        <v>1861</v>
      </c>
      <c r="E732" s="51" t="s">
        <v>1862</v>
      </c>
      <c r="F732" s="51" t="s">
        <v>230</v>
      </c>
      <c r="G732" s="51" t="s">
        <v>230</v>
      </c>
      <c r="H732" s="51" t="s">
        <v>265</v>
      </c>
      <c r="I732" s="51" t="s">
        <v>232</v>
      </c>
      <c r="J732" s="51" t="s">
        <v>233</v>
      </c>
      <c r="K732" s="51" t="s">
        <v>219</v>
      </c>
      <c r="L732" s="51" t="s">
        <v>226</v>
      </c>
      <c r="M732" s="51" t="s">
        <v>221</v>
      </c>
      <c r="N732" s="52">
        <v>42343</v>
      </c>
      <c r="O732" s="54">
        <v>4.2679999999999998</v>
      </c>
      <c r="P732" s="54">
        <v>7.117</v>
      </c>
      <c r="Q732" s="55">
        <v>0.66752577319587636</v>
      </c>
      <c r="R732" s="55">
        <v>0.08</v>
      </c>
      <c r="S732" s="56">
        <f t="shared" si="11"/>
        <v>0.56935999999999998</v>
      </c>
      <c r="T732" s="57">
        <v>7.6863600000000005</v>
      </c>
      <c r="U732" s="51">
        <v>18</v>
      </c>
      <c r="V732" s="58">
        <v>138.35448000000002</v>
      </c>
      <c r="W732" s="55">
        <v>0.02</v>
      </c>
      <c r="X732" s="59">
        <v>2.7670896000000007</v>
      </c>
      <c r="Y732" s="54">
        <v>1.27</v>
      </c>
      <c r="Z732" s="54">
        <v>136.85739040000004</v>
      </c>
    </row>
    <row r="733" spans="1:26" x14ac:dyDescent="0.3">
      <c r="A733" s="51" t="s">
        <v>1863</v>
      </c>
      <c r="B733" s="52">
        <v>42334</v>
      </c>
      <c r="C733" s="53">
        <v>2015</v>
      </c>
      <c r="D733" s="51" t="s">
        <v>1472</v>
      </c>
      <c r="E733" s="51" t="s">
        <v>1473</v>
      </c>
      <c r="F733" s="51" t="s">
        <v>230</v>
      </c>
      <c r="G733" s="51" t="s">
        <v>230</v>
      </c>
      <c r="H733" s="51" t="s">
        <v>231</v>
      </c>
      <c r="I733" s="51" t="s">
        <v>331</v>
      </c>
      <c r="J733" s="51" t="s">
        <v>233</v>
      </c>
      <c r="K733" s="51" t="s">
        <v>219</v>
      </c>
      <c r="L733" s="51" t="s">
        <v>226</v>
      </c>
      <c r="M733" s="51" t="s">
        <v>221</v>
      </c>
      <c r="N733" s="52">
        <v>42344</v>
      </c>
      <c r="O733" s="54">
        <v>2.8490000000000002</v>
      </c>
      <c r="P733" s="54">
        <v>4.3780000000000001</v>
      </c>
      <c r="Q733" s="55">
        <v>0.53667953667953661</v>
      </c>
      <c r="R733" s="55">
        <v>0.08</v>
      </c>
      <c r="S733" s="56">
        <f t="shared" si="11"/>
        <v>0.35024</v>
      </c>
      <c r="T733" s="57">
        <v>4.7282400000000004</v>
      </c>
      <c r="U733" s="51">
        <v>13</v>
      </c>
      <c r="V733" s="58">
        <v>61.467120000000008</v>
      </c>
      <c r="W733" s="55">
        <v>0.08</v>
      </c>
      <c r="X733" s="59">
        <v>4.9173696000000007</v>
      </c>
      <c r="Y733" s="54">
        <v>3.02</v>
      </c>
      <c r="Z733" s="54">
        <v>59.569750400000011</v>
      </c>
    </row>
    <row r="734" spans="1:26" x14ac:dyDescent="0.3">
      <c r="A734" s="51" t="s">
        <v>1864</v>
      </c>
      <c r="B734" s="52">
        <v>42336</v>
      </c>
      <c r="C734" s="53">
        <v>2015</v>
      </c>
      <c r="D734" s="51" t="s">
        <v>709</v>
      </c>
      <c r="E734" s="51" t="s">
        <v>710</v>
      </c>
      <c r="F734" s="51" t="s">
        <v>214</v>
      </c>
      <c r="G734" s="51" t="s">
        <v>215</v>
      </c>
      <c r="H734" s="51" t="s">
        <v>231</v>
      </c>
      <c r="I734" s="51" t="s">
        <v>217</v>
      </c>
      <c r="J734" s="51" t="s">
        <v>218</v>
      </c>
      <c r="K734" s="51" t="s">
        <v>219</v>
      </c>
      <c r="L734" s="51" t="s">
        <v>220</v>
      </c>
      <c r="M734" s="51" t="s">
        <v>221</v>
      </c>
      <c r="N734" s="52">
        <v>42344</v>
      </c>
      <c r="O734" s="54">
        <v>39.622000000000007</v>
      </c>
      <c r="P734" s="54">
        <v>63.910000000000004</v>
      </c>
      <c r="Q734" s="55">
        <v>0.6129927817878954</v>
      </c>
      <c r="R734" s="55">
        <v>0.08</v>
      </c>
      <c r="S734" s="56">
        <f t="shared" si="11"/>
        <v>5.1128</v>
      </c>
      <c r="T734" s="57">
        <v>69.022800000000004</v>
      </c>
      <c r="U734" s="51">
        <v>29</v>
      </c>
      <c r="V734" s="58">
        <v>2001.6612</v>
      </c>
      <c r="W734" s="55">
        <v>0.08</v>
      </c>
      <c r="X734" s="59">
        <v>160.13289600000002</v>
      </c>
      <c r="Y734" s="54">
        <v>1.54</v>
      </c>
      <c r="Z734" s="54">
        <v>1843.0683039999999</v>
      </c>
    </row>
    <row r="735" spans="1:26" x14ac:dyDescent="0.3">
      <c r="A735" s="51" t="s">
        <v>1865</v>
      </c>
      <c r="B735" s="52">
        <v>42336</v>
      </c>
      <c r="C735" s="53">
        <v>2015</v>
      </c>
      <c r="D735" s="51" t="s">
        <v>1866</v>
      </c>
      <c r="E735" s="51" t="s">
        <v>1867</v>
      </c>
      <c r="F735" s="51" t="s">
        <v>230</v>
      </c>
      <c r="G735" s="51" t="s">
        <v>230</v>
      </c>
      <c r="H735" s="51" t="s">
        <v>231</v>
      </c>
      <c r="I735" s="51" t="s">
        <v>331</v>
      </c>
      <c r="J735" s="51" t="s">
        <v>266</v>
      </c>
      <c r="K735" s="51" t="s">
        <v>219</v>
      </c>
      <c r="L735" s="51" t="s">
        <v>226</v>
      </c>
      <c r="M735" s="51" t="s">
        <v>221</v>
      </c>
      <c r="N735" s="52">
        <v>42344</v>
      </c>
      <c r="O735" s="54">
        <v>4.8070000000000004</v>
      </c>
      <c r="P735" s="54">
        <v>10.021000000000001</v>
      </c>
      <c r="Q735" s="55">
        <v>1.0846681922196797</v>
      </c>
      <c r="R735" s="55">
        <v>0.08</v>
      </c>
      <c r="S735" s="56">
        <f t="shared" si="11"/>
        <v>0.80168000000000006</v>
      </c>
      <c r="T735" s="57">
        <v>10.822680000000002</v>
      </c>
      <c r="U735" s="51">
        <v>32</v>
      </c>
      <c r="V735" s="58">
        <v>346.32576000000006</v>
      </c>
      <c r="W735" s="55">
        <v>0.04</v>
      </c>
      <c r="X735" s="59">
        <v>13.853030400000003</v>
      </c>
      <c r="Y735" s="54">
        <v>2.2999999999999998</v>
      </c>
      <c r="Z735" s="54">
        <v>334.77272960000005</v>
      </c>
    </row>
    <row r="736" spans="1:26" x14ac:dyDescent="0.3">
      <c r="A736" s="51" t="s">
        <v>1868</v>
      </c>
      <c r="B736" s="52">
        <v>42340</v>
      </c>
      <c r="C736" s="53">
        <v>2015</v>
      </c>
      <c r="D736" s="51" t="s">
        <v>1076</v>
      </c>
      <c r="E736" s="51" t="s">
        <v>1077</v>
      </c>
      <c r="F736" s="51" t="s">
        <v>230</v>
      </c>
      <c r="G736" s="51" t="s">
        <v>230</v>
      </c>
      <c r="H736" s="51" t="s">
        <v>265</v>
      </c>
      <c r="I736" s="51" t="s">
        <v>258</v>
      </c>
      <c r="J736" s="51" t="s">
        <v>218</v>
      </c>
      <c r="K736" s="51" t="s">
        <v>219</v>
      </c>
      <c r="L736" s="51" t="s">
        <v>220</v>
      </c>
      <c r="M736" s="51" t="s">
        <v>221</v>
      </c>
      <c r="N736" s="52">
        <v>42348</v>
      </c>
      <c r="O736" s="54">
        <v>2.0240000000000005</v>
      </c>
      <c r="P736" s="54">
        <v>3.1680000000000001</v>
      </c>
      <c r="Q736" s="55">
        <v>0.56521739130434756</v>
      </c>
      <c r="R736" s="55">
        <v>0.08</v>
      </c>
      <c r="S736" s="56">
        <f t="shared" si="11"/>
        <v>0.25344</v>
      </c>
      <c r="T736" s="57">
        <v>3.4214400000000005</v>
      </c>
      <c r="U736" s="51">
        <v>30</v>
      </c>
      <c r="V736" s="58">
        <v>102.64320000000001</v>
      </c>
      <c r="W736" s="55">
        <v>0.11</v>
      </c>
      <c r="X736" s="59">
        <v>11.290752000000001</v>
      </c>
      <c r="Y736" s="54">
        <v>1.04</v>
      </c>
      <c r="Z736" s="54">
        <v>92.392448000000016</v>
      </c>
    </row>
    <row r="737" spans="1:26" x14ac:dyDescent="0.3">
      <c r="A737" s="51" t="s">
        <v>1869</v>
      </c>
      <c r="B737" s="52">
        <v>42342</v>
      </c>
      <c r="C737" s="53">
        <v>2015</v>
      </c>
      <c r="D737" s="51" t="s">
        <v>1514</v>
      </c>
      <c r="E737" s="51" t="s">
        <v>1515</v>
      </c>
      <c r="F737" s="51" t="s">
        <v>230</v>
      </c>
      <c r="G737" s="51" t="s">
        <v>230</v>
      </c>
      <c r="H737" s="51" t="s">
        <v>231</v>
      </c>
      <c r="I737" s="51" t="s">
        <v>312</v>
      </c>
      <c r="J737" s="51" t="s">
        <v>254</v>
      </c>
      <c r="K737" s="51" t="s">
        <v>219</v>
      </c>
      <c r="L737" s="51" t="s">
        <v>226</v>
      </c>
      <c r="M737" s="51" t="s">
        <v>221</v>
      </c>
      <c r="N737" s="52">
        <v>42351</v>
      </c>
      <c r="O737" s="54">
        <v>1.2869999999999999</v>
      </c>
      <c r="P737" s="54">
        <v>3.0579999999999998</v>
      </c>
      <c r="Q737" s="55">
        <v>1.3760683760683761</v>
      </c>
      <c r="R737" s="55">
        <v>0.08</v>
      </c>
      <c r="S737" s="56">
        <f t="shared" si="11"/>
        <v>0.24464</v>
      </c>
      <c r="T737" s="57">
        <v>3.3026400000000002</v>
      </c>
      <c r="U737" s="51">
        <v>41</v>
      </c>
      <c r="V737" s="58">
        <v>135.40824000000001</v>
      </c>
      <c r="W737" s="55">
        <v>6.0000000000000005E-2</v>
      </c>
      <c r="X737" s="59">
        <v>8.1244944000000014</v>
      </c>
      <c r="Y737" s="54">
        <v>1.25</v>
      </c>
      <c r="Z737" s="54">
        <v>128.5337456</v>
      </c>
    </row>
    <row r="738" spans="1:26" x14ac:dyDescent="0.3">
      <c r="A738" s="51" t="s">
        <v>1870</v>
      </c>
      <c r="B738" s="52">
        <v>42342</v>
      </c>
      <c r="C738" s="53">
        <v>2015</v>
      </c>
      <c r="D738" s="51" t="s">
        <v>1871</v>
      </c>
      <c r="E738" s="51" t="s">
        <v>1872</v>
      </c>
      <c r="F738" s="51" t="s">
        <v>230</v>
      </c>
      <c r="G738" s="51" t="s">
        <v>230</v>
      </c>
      <c r="H738" s="51" t="s">
        <v>231</v>
      </c>
      <c r="I738" s="51" t="s">
        <v>245</v>
      </c>
      <c r="J738" s="51" t="s">
        <v>266</v>
      </c>
      <c r="K738" s="51" t="s">
        <v>219</v>
      </c>
      <c r="L738" s="51" t="s">
        <v>220</v>
      </c>
      <c r="M738" s="51" t="s">
        <v>221</v>
      </c>
      <c r="N738" s="52">
        <v>42350</v>
      </c>
      <c r="O738" s="54">
        <v>1.298</v>
      </c>
      <c r="P738" s="54">
        <v>2.0680000000000001</v>
      </c>
      <c r="Q738" s="55">
        <v>0.59322033898305082</v>
      </c>
      <c r="R738" s="55">
        <v>0.08</v>
      </c>
      <c r="S738" s="56">
        <f t="shared" si="11"/>
        <v>0.16544</v>
      </c>
      <c r="T738" s="57">
        <v>2.2334400000000003</v>
      </c>
      <c r="U738" s="51">
        <v>22</v>
      </c>
      <c r="V738" s="58">
        <v>49.135680000000008</v>
      </c>
      <c r="W738" s="55">
        <v>0.08</v>
      </c>
      <c r="X738" s="59">
        <v>3.9308544000000007</v>
      </c>
      <c r="Y738" s="54">
        <v>1.54</v>
      </c>
      <c r="Z738" s="54">
        <v>46.744825600000006</v>
      </c>
    </row>
    <row r="739" spans="1:26" x14ac:dyDescent="0.3">
      <c r="A739" s="51" t="s">
        <v>1873</v>
      </c>
      <c r="B739" s="52">
        <v>42344</v>
      </c>
      <c r="C739" s="53">
        <v>2015</v>
      </c>
      <c r="D739" s="51" t="s">
        <v>604</v>
      </c>
      <c r="E739" s="51" t="s">
        <v>605</v>
      </c>
      <c r="F739" s="51" t="s">
        <v>230</v>
      </c>
      <c r="G739" s="51" t="s">
        <v>230</v>
      </c>
      <c r="H739" s="51" t="s">
        <v>231</v>
      </c>
      <c r="I739" s="51" t="s">
        <v>274</v>
      </c>
      <c r="J739" s="51" t="s">
        <v>254</v>
      </c>
      <c r="K739" s="51" t="s">
        <v>219</v>
      </c>
      <c r="L739" s="51" t="s">
        <v>226</v>
      </c>
      <c r="M739" s="51" t="s">
        <v>221</v>
      </c>
      <c r="N739" s="52">
        <v>42355</v>
      </c>
      <c r="O739" s="54">
        <v>1.7600000000000002</v>
      </c>
      <c r="P739" s="54">
        <v>2.8820000000000006</v>
      </c>
      <c r="Q739" s="55">
        <v>0.63750000000000007</v>
      </c>
      <c r="R739" s="55">
        <v>0.08</v>
      </c>
      <c r="S739" s="56">
        <f t="shared" si="11"/>
        <v>0.23056000000000004</v>
      </c>
      <c r="T739" s="57">
        <v>3.1125600000000007</v>
      </c>
      <c r="U739" s="51">
        <v>28</v>
      </c>
      <c r="V739" s="58">
        <v>87.151680000000013</v>
      </c>
      <c r="W739" s="55">
        <v>0.09</v>
      </c>
      <c r="X739" s="59">
        <v>7.8436512000000009</v>
      </c>
      <c r="Y739" s="54">
        <v>0.85000000000000009</v>
      </c>
      <c r="Z739" s="54">
        <v>80.158028800000011</v>
      </c>
    </row>
    <row r="740" spans="1:26" x14ac:dyDescent="0.3">
      <c r="A740" s="51" t="s">
        <v>1874</v>
      </c>
      <c r="B740" s="52">
        <v>42345</v>
      </c>
      <c r="C740" s="53">
        <v>2015</v>
      </c>
      <c r="D740" s="51" t="s">
        <v>323</v>
      </c>
      <c r="E740" s="51" t="s">
        <v>324</v>
      </c>
      <c r="F740" s="51" t="s">
        <v>214</v>
      </c>
      <c r="G740" s="51" t="s">
        <v>215</v>
      </c>
      <c r="H740" s="51" t="s">
        <v>231</v>
      </c>
      <c r="I740" s="51" t="s">
        <v>225</v>
      </c>
      <c r="J740" s="51" t="s">
        <v>218</v>
      </c>
      <c r="K740" s="51" t="s">
        <v>219</v>
      </c>
      <c r="L740" s="51" t="s">
        <v>226</v>
      </c>
      <c r="M740" s="51" t="s">
        <v>221</v>
      </c>
      <c r="N740" s="52">
        <v>42352</v>
      </c>
      <c r="O740" s="54">
        <v>1.1990000000000003</v>
      </c>
      <c r="P740" s="54">
        <v>2.8600000000000003</v>
      </c>
      <c r="Q740" s="55">
        <v>1.3853211009174309</v>
      </c>
      <c r="R740" s="55">
        <v>0.08</v>
      </c>
      <c r="S740" s="56">
        <f t="shared" si="11"/>
        <v>0.22880000000000003</v>
      </c>
      <c r="T740" s="57">
        <v>3.0888000000000004</v>
      </c>
      <c r="U740" s="51">
        <v>16</v>
      </c>
      <c r="V740" s="58">
        <v>49.420800000000007</v>
      </c>
      <c r="W740" s="55">
        <v>0.09</v>
      </c>
      <c r="X740" s="59">
        <v>4.4478720000000003</v>
      </c>
      <c r="Y740" s="54">
        <v>2.4499999999999997</v>
      </c>
      <c r="Z740" s="54">
        <v>47.422928000000013</v>
      </c>
    </row>
    <row r="741" spans="1:26" x14ac:dyDescent="0.3">
      <c r="A741" s="51" t="s">
        <v>1875</v>
      </c>
      <c r="B741" s="52">
        <v>42345</v>
      </c>
      <c r="C741" s="53">
        <v>2015</v>
      </c>
      <c r="D741" s="51" t="s">
        <v>1841</v>
      </c>
      <c r="E741" s="51" t="s">
        <v>1842</v>
      </c>
      <c r="F741" s="51" t="s">
        <v>214</v>
      </c>
      <c r="G741" s="51" t="s">
        <v>215</v>
      </c>
      <c r="H741" s="51" t="s">
        <v>216</v>
      </c>
      <c r="I741" s="51" t="s">
        <v>225</v>
      </c>
      <c r="J741" s="51" t="s">
        <v>250</v>
      </c>
      <c r="K741" s="51" t="s">
        <v>219</v>
      </c>
      <c r="L741" s="51" t="s">
        <v>226</v>
      </c>
      <c r="M741" s="51" t="s">
        <v>234</v>
      </c>
      <c r="N741" s="52">
        <v>42353</v>
      </c>
      <c r="O741" s="54">
        <v>0.35200000000000004</v>
      </c>
      <c r="P741" s="54">
        <v>1.8480000000000001</v>
      </c>
      <c r="Q741" s="55">
        <v>4.25</v>
      </c>
      <c r="R741" s="55">
        <v>0.08</v>
      </c>
      <c r="S741" s="56">
        <f t="shared" si="11"/>
        <v>0.14784</v>
      </c>
      <c r="T741" s="57">
        <v>1.9958400000000003</v>
      </c>
      <c r="U741" s="51">
        <v>8</v>
      </c>
      <c r="V741" s="58">
        <v>15.966720000000002</v>
      </c>
      <c r="W741" s="55">
        <v>6.0000000000000005E-2</v>
      </c>
      <c r="X741" s="59">
        <v>0.95800320000000017</v>
      </c>
      <c r="Y741" s="54">
        <v>1.07</v>
      </c>
      <c r="Z741" s="54">
        <v>16.078716800000002</v>
      </c>
    </row>
    <row r="742" spans="1:26" x14ac:dyDescent="0.3">
      <c r="A742" s="51" t="s">
        <v>1876</v>
      </c>
      <c r="B742" s="52">
        <v>42346</v>
      </c>
      <c r="C742" s="53">
        <v>2015</v>
      </c>
      <c r="D742" s="51" t="s">
        <v>1441</v>
      </c>
      <c r="E742" s="51" t="s">
        <v>1442</v>
      </c>
      <c r="F742" s="51" t="s">
        <v>230</v>
      </c>
      <c r="G742" s="51" t="s">
        <v>230</v>
      </c>
      <c r="H742" s="51" t="s">
        <v>231</v>
      </c>
      <c r="I742" s="51" t="s">
        <v>232</v>
      </c>
      <c r="J742" s="51" t="s">
        <v>233</v>
      </c>
      <c r="K742" s="51" t="s">
        <v>238</v>
      </c>
      <c r="L742" s="51" t="s">
        <v>220</v>
      </c>
      <c r="M742" s="51" t="s">
        <v>234</v>
      </c>
      <c r="N742" s="52">
        <v>42355</v>
      </c>
      <c r="O742" s="54">
        <v>172.15</v>
      </c>
      <c r="P742" s="54">
        <v>331.06700000000006</v>
      </c>
      <c r="Q742" s="55">
        <v>0.92313099041533575</v>
      </c>
      <c r="R742" s="55">
        <v>0.08</v>
      </c>
      <c r="S742" s="56">
        <f t="shared" si="11"/>
        <v>26.485360000000007</v>
      </c>
      <c r="T742" s="57">
        <v>357.55236000000008</v>
      </c>
      <c r="U742" s="51">
        <v>10</v>
      </c>
      <c r="V742" s="58">
        <v>3575.5236000000009</v>
      </c>
      <c r="W742" s="55">
        <v>6.0000000000000005E-2</v>
      </c>
      <c r="X742" s="59">
        <v>214.53141600000006</v>
      </c>
      <c r="Y742" s="54">
        <v>7.2299999999999995</v>
      </c>
      <c r="Z742" s="54">
        <v>3368.2221840000007</v>
      </c>
    </row>
    <row r="743" spans="1:26" x14ac:dyDescent="0.3">
      <c r="A743" s="51" t="s">
        <v>1877</v>
      </c>
      <c r="B743" s="52">
        <v>42352</v>
      </c>
      <c r="C743" s="53">
        <v>2015</v>
      </c>
      <c r="D743" s="51" t="s">
        <v>867</v>
      </c>
      <c r="E743" s="51" t="s">
        <v>868</v>
      </c>
      <c r="F743" s="51" t="s">
        <v>230</v>
      </c>
      <c r="G743" s="51" t="s">
        <v>230</v>
      </c>
      <c r="H743" s="51" t="s">
        <v>216</v>
      </c>
      <c r="I743" s="51" t="s">
        <v>274</v>
      </c>
      <c r="J743" s="51" t="s">
        <v>233</v>
      </c>
      <c r="K743" s="51" t="s">
        <v>238</v>
      </c>
      <c r="L743" s="51" t="s">
        <v>220</v>
      </c>
      <c r="M743" s="51" t="s">
        <v>234</v>
      </c>
      <c r="N743" s="52">
        <v>42361</v>
      </c>
      <c r="O743" s="54">
        <v>7.0289999999999999</v>
      </c>
      <c r="P743" s="54">
        <v>21.978000000000002</v>
      </c>
      <c r="Q743" s="55">
        <v>2.126760563380282</v>
      </c>
      <c r="R743" s="55">
        <v>0.08</v>
      </c>
      <c r="S743" s="56">
        <f t="shared" si="11"/>
        <v>1.7582400000000002</v>
      </c>
      <c r="T743" s="57">
        <v>23.736240000000002</v>
      </c>
      <c r="U743" s="51">
        <v>20</v>
      </c>
      <c r="V743" s="58">
        <v>474.72480000000007</v>
      </c>
      <c r="W743" s="55">
        <v>0.05</v>
      </c>
      <c r="X743" s="59">
        <v>23.736240000000006</v>
      </c>
      <c r="Y743" s="54">
        <v>4.05</v>
      </c>
      <c r="Z743" s="54">
        <v>455.03856000000007</v>
      </c>
    </row>
    <row r="744" spans="1:26" x14ac:dyDescent="0.3">
      <c r="A744" s="51" t="s">
        <v>1878</v>
      </c>
      <c r="B744" s="52">
        <v>42352</v>
      </c>
      <c r="C744" s="53">
        <v>2015</v>
      </c>
      <c r="D744" s="51" t="s">
        <v>867</v>
      </c>
      <c r="E744" s="51" t="s">
        <v>868</v>
      </c>
      <c r="F744" s="51" t="s">
        <v>230</v>
      </c>
      <c r="G744" s="51" t="s">
        <v>230</v>
      </c>
      <c r="H744" s="51" t="s">
        <v>216</v>
      </c>
      <c r="I744" s="51" t="s">
        <v>274</v>
      </c>
      <c r="J744" s="51" t="s">
        <v>233</v>
      </c>
      <c r="K744" s="51" t="s">
        <v>219</v>
      </c>
      <c r="L744" s="51" t="s">
        <v>220</v>
      </c>
      <c r="M744" s="51" t="s">
        <v>221</v>
      </c>
      <c r="N744" s="52">
        <v>42361</v>
      </c>
      <c r="O744" s="54">
        <v>16.445</v>
      </c>
      <c r="P744" s="54">
        <v>38.236000000000004</v>
      </c>
      <c r="Q744" s="55">
        <v>1.3250836120401339</v>
      </c>
      <c r="R744" s="55">
        <v>0.08</v>
      </c>
      <c r="S744" s="56">
        <f t="shared" si="11"/>
        <v>3.0588800000000003</v>
      </c>
      <c r="T744" s="57">
        <v>41.294880000000006</v>
      </c>
      <c r="U744" s="51">
        <v>48</v>
      </c>
      <c r="V744" s="58">
        <v>1982.1542400000003</v>
      </c>
      <c r="W744" s="55">
        <v>9.9999999999999992E-2</v>
      </c>
      <c r="X744" s="59">
        <v>198.21542400000001</v>
      </c>
      <c r="Y744" s="54">
        <v>8.2700000000000014</v>
      </c>
      <c r="Z744" s="54">
        <v>1792.2088160000003</v>
      </c>
    </row>
    <row r="745" spans="1:26" x14ac:dyDescent="0.3">
      <c r="A745" s="51" t="s">
        <v>1879</v>
      </c>
      <c r="B745" s="52">
        <v>42352</v>
      </c>
      <c r="C745" s="53">
        <v>2015</v>
      </c>
      <c r="D745" s="51" t="s">
        <v>1378</v>
      </c>
      <c r="E745" s="51" t="s">
        <v>1379</v>
      </c>
      <c r="F745" s="51" t="s">
        <v>230</v>
      </c>
      <c r="G745" s="51" t="s">
        <v>230</v>
      </c>
      <c r="H745" s="51" t="s">
        <v>244</v>
      </c>
      <c r="I745" s="51" t="s">
        <v>258</v>
      </c>
      <c r="J745" s="51" t="s">
        <v>250</v>
      </c>
      <c r="K745" s="51" t="s">
        <v>219</v>
      </c>
      <c r="L745" s="51" t="s">
        <v>220</v>
      </c>
      <c r="M745" s="51" t="s">
        <v>221</v>
      </c>
      <c r="N745" s="52">
        <v>42360</v>
      </c>
      <c r="O745" s="54">
        <v>109.32900000000001</v>
      </c>
      <c r="P745" s="54">
        <v>179.22300000000001</v>
      </c>
      <c r="Q745" s="55">
        <v>0.63929972834289162</v>
      </c>
      <c r="R745" s="55">
        <v>0.08</v>
      </c>
      <c r="S745" s="56">
        <f t="shared" si="11"/>
        <v>14.337840000000002</v>
      </c>
      <c r="T745" s="57">
        <v>193.56084000000001</v>
      </c>
      <c r="U745" s="51">
        <v>43</v>
      </c>
      <c r="V745" s="58">
        <v>8323.1161200000006</v>
      </c>
      <c r="W745" s="55">
        <v>0.02</v>
      </c>
      <c r="X745" s="59">
        <v>166.46232240000001</v>
      </c>
      <c r="Y745" s="54">
        <v>20.04</v>
      </c>
      <c r="Z745" s="54">
        <v>8176.6937976000008</v>
      </c>
    </row>
    <row r="746" spans="1:26" x14ac:dyDescent="0.3">
      <c r="A746" s="51" t="s">
        <v>1880</v>
      </c>
      <c r="B746" s="52">
        <v>42355</v>
      </c>
      <c r="C746" s="53">
        <v>2015</v>
      </c>
      <c r="D746" s="51" t="s">
        <v>252</v>
      </c>
      <c r="E746" s="51" t="s">
        <v>253</v>
      </c>
      <c r="F746" s="51" t="s">
        <v>214</v>
      </c>
      <c r="G746" s="51" t="s">
        <v>215</v>
      </c>
      <c r="H746" s="51" t="s">
        <v>216</v>
      </c>
      <c r="I746" s="51" t="s">
        <v>217</v>
      </c>
      <c r="J746" s="51" t="s">
        <v>266</v>
      </c>
      <c r="K746" s="51" t="s">
        <v>219</v>
      </c>
      <c r="L746" s="51" t="s">
        <v>226</v>
      </c>
      <c r="M746" s="51" t="s">
        <v>221</v>
      </c>
      <c r="N746" s="52">
        <v>42364</v>
      </c>
      <c r="O746" s="54">
        <v>3.6520000000000001</v>
      </c>
      <c r="P746" s="54">
        <v>5.6980000000000004</v>
      </c>
      <c r="Q746" s="55">
        <v>0.56024096385542177</v>
      </c>
      <c r="R746" s="55">
        <v>0.08</v>
      </c>
      <c r="S746" s="56">
        <f t="shared" si="11"/>
        <v>0.45584000000000002</v>
      </c>
      <c r="T746" s="57">
        <v>6.1538400000000006</v>
      </c>
      <c r="U746" s="51">
        <v>27</v>
      </c>
      <c r="V746" s="58">
        <v>166.15368000000001</v>
      </c>
      <c r="W746" s="55">
        <v>0.11</v>
      </c>
      <c r="X746" s="59">
        <v>18.276904800000001</v>
      </c>
      <c r="Y746" s="54">
        <v>2.09</v>
      </c>
      <c r="Z746" s="54">
        <v>149.9667752</v>
      </c>
    </row>
    <row r="747" spans="1:26" x14ac:dyDescent="0.3">
      <c r="A747" s="51" t="s">
        <v>1881</v>
      </c>
      <c r="B747" s="52">
        <v>42355</v>
      </c>
      <c r="C747" s="53">
        <v>2015</v>
      </c>
      <c r="D747" s="51" t="s">
        <v>1337</v>
      </c>
      <c r="E747" s="51" t="s">
        <v>1338</v>
      </c>
      <c r="F747" s="51" t="s">
        <v>230</v>
      </c>
      <c r="G747" s="51" t="s">
        <v>230</v>
      </c>
      <c r="H747" s="51" t="s">
        <v>231</v>
      </c>
      <c r="I747" s="51" t="s">
        <v>281</v>
      </c>
      <c r="J747" s="51" t="s">
        <v>233</v>
      </c>
      <c r="K747" s="51" t="s">
        <v>219</v>
      </c>
      <c r="L747" s="51" t="s">
        <v>220</v>
      </c>
      <c r="M747" s="51" t="s">
        <v>221</v>
      </c>
      <c r="N747" s="52">
        <v>42364</v>
      </c>
      <c r="O747" s="54">
        <v>4.9060000000000006</v>
      </c>
      <c r="P747" s="54">
        <v>11.979000000000001</v>
      </c>
      <c r="Q747" s="55">
        <v>1.4417040358744393</v>
      </c>
      <c r="R747" s="55">
        <v>0.08</v>
      </c>
      <c r="S747" s="56">
        <f t="shared" si="11"/>
        <v>0.95832000000000006</v>
      </c>
      <c r="T747" s="57">
        <v>12.937320000000001</v>
      </c>
      <c r="U747" s="51">
        <v>32</v>
      </c>
      <c r="V747" s="58">
        <v>413.99424000000005</v>
      </c>
      <c r="W747" s="55">
        <v>0.09</v>
      </c>
      <c r="X747" s="59">
        <v>37.259481600000001</v>
      </c>
      <c r="Y747" s="54">
        <v>4.55</v>
      </c>
      <c r="Z747" s="54">
        <v>381.28475840000004</v>
      </c>
    </row>
    <row r="748" spans="1:26" x14ac:dyDescent="0.3">
      <c r="A748" s="51" t="s">
        <v>1882</v>
      </c>
      <c r="B748" s="52">
        <v>42358</v>
      </c>
      <c r="C748" s="53">
        <v>2015</v>
      </c>
      <c r="D748" s="51" t="s">
        <v>633</v>
      </c>
      <c r="E748" s="51" t="s">
        <v>634</v>
      </c>
      <c r="F748" s="51" t="s">
        <v>230</v>
      </c>
      <c r="G748" s="51" t="s">
        <v>230</v>
      </c>
      <c r="H748" s="51" t="s">
        <v>216</v>
      </c>
      <c r="I748" s="51" t="s">
        <v>249</v>
      </c>
      <c r="J748" s="51" t="s">
        <v>266</v>
      </c>
      <c r="K748" s="51" t="s">
        <v>238</v>
      </c>
      <c r="L748" s="51" t="s">
        <v>220</v>
      </c>
      <c r="M748" s="51" t="s">
        <v>221</v>
      </c>
      <c r="N748" s="52">
        <v>42367</v>
      </c>
      <c r="O748" s="54">
        <v>21.758000000000003</v>
      </c>
      <c r="P748" s="54">
        <v>50.589000000000006</v>
      </c>
      <c r="Q748" s="55">
        <v>1.3250758341759352</v>
      </c>
      <c r="R748" s="55">
        <v>0.08</v>
      </c>
      <c r="S748" s="56">
        <f t="shared" si="11"/>
        <v>4.0471200000000005</v>
      </c>
      <c r="T748" s="57">
        <v>54.636120000000012</v>
      </c>
      <c r="U748" s="51">
        <v>13</v>
      </c>
      <c r="V748" s="58">
        <v>710.26956000000018</v>
      </c>
      <c r="W748" s="55">
        <v>0.08</v>
      </c>
      <c r="X748" s="59">
        <v>56.821564800000019</v>
      </c>
      <c r="Y748" s="54">
        <v>5.04</v>
      </c>
      <c r="Z748" s="54">
        <v>658.48799520000011</v>
      </c>
    </row>
    <row r="749" spans="1:26" x14ac:dyDescent="0.3">
      <c r="A749" s="51" t="s">
        <v>1883</v>
      </c>
      <c r="B749" s="52">
        <v>42360</v>
      </c>
      <c r="C749" s="53">
        <v>2015</v>
      </c>
      <c r="D749" s="51" t="s">
        <v>784</v>
      </c>
      <c r="E749" s="51" t="s">
        <v>785</v>
      </c>
      <c r="F749" s="51" t="s">
        <v>230</v>
      </c>
      <c r="G749" s="51" t="s">
        <v>230</v>
      </c>
      <c r="H749" s="51" t="s">
        <v>231</v>
      </c>
      <c r="I749" s="51" t="s">
        <v>258</v>
      </c>
      <c r="J749" s="51" t="s">
        <v>233</v>
      </c>
      <c r="K749" s="51" t="s">
        <v>219</v>
      </c>
      <c r="L749" s="51" t="s">
        <v>220</v>
      </c>
      <c r="M749" s="51" t="s">
        <v>221</v>
      </c>
      <c r="N749" s="52">
        <v>42369</v>
      </c>
      <c r="O749" s="54">
        <v>1.298</v>
      </c>
      <c r="P749" s="54">
        <v>2.0680000000000001</v>
      </c>
      <c r="Q749" s="55">
        <v>0.59322033898305082</v>
      </c>
      <c r="R749" s="55">
        <v>0.08</v>
      </c>
      <c r="S749" s="56">
        <f t="shared" si="11"/>
        <v>0.16544</v>
      </c>
      <c r="T749" s="57">
        <v>2.2334400000000003</v>
      </c>
      <c r="U749" s="51">
        <v>41</v>
      </c>
      <c r="V749" s="58">
        <v>91.571040000000011</v>
      </c>
      <c r="W749" s="55">
        <v>0.08</v>
      </c>
      <c r="X749" s="59">
        <v>7.3256832000000012</v>
      </c>
      <c r="Y749" s="54">
        <v>1.54</v>
      </c>
      <c r="Z749" s="54">
        <v>85.785356800000017</v>
      </c>
    </row>
    <row r="750" spans="1:26" x14ac:dyDescent="0.3">
      <c r="A750" s="51" t="s">
        <v>1884</v>
      </c>
      <c r="B750" s="52">
        <v>42361</v>
      </c>
      <c r="C750" s="53">
        <v>2015</v>
      </c>
      <c r="D750" s="51" t="s">
        <v>1144</v>
      </c>
      <c r="E750" s="51" t="s">
        <v>1145</v>
      </c>
      <c r="F750" s="51" t="s">
        <v>230</v>
      </c>
      <c r="G750" s="51" t="s">
        <v>230</v>
      </c>
      <c r="H750" s="51" t="s">
        <v>231</v>
      </c>
      <c r="I750" s="51" t="s">
        <v>232</v>
      </c>
      <c r="J750" s="51" t="s">
        <v>254</v>
      </c>
      <c r="K750" s="51" t="s">
        <v>238</v>
      </c>
      <c r="L750" s="51" t="s">
        <v>588</v>
      </c>
      <c r="M750" s="51" t="s">
        <v>221</v>
      </c>
      <c r="N750" s="52">
        <v>42375</v>
      </c>
      <c r="O750" s="54">
        <v>415.78900000000004</v>
      </c>
      <c r="P750" s="54">
        <v>659.98900000000003</v>
      </c>
      <c r="Q750" s="55">
        <v>0.58731712479166109</v>
      </c>
      <c r="R750" s="55">
        <v>0.08</v>
      </c>
      <c r="S750" s="56">
        <f t="shared" si="11"/>
        <v>52.799120000000002</v>
      </c>
      <c r="T750" s="57">
        <v>712.78812000000005</v>
      </c>
      <c r="U750" s="51">
        <v>19</v>
      </c>
      <c r="V750" s="58">
        <v>13542.97428</v>
      </c>
      <c r="W750" s="55">
        <v>0.09</v>
      </c>
      <c r="X750" s="59">
        <v>1218.8676852000001</v>
      </c>
      <c r="Y750" s="54">
        <v>24.54</v>
      </c>
      <c r="Z750" s="54">
        <v>12348.6465948</v>
      </c>
    </row>
    <row r="751" spans="1:26" x14ac:dyDescent="0.3">
      <c r="A751" s="51" t="s">
        <v>1885</v>
      </c>
      <c r="B751" s="52">
        <v>42361</v>
      </c>
      <c r="C751" s="53">
        <v>2015</v>
      </c>
      <c r="D751" s="51" t="s">
        <v>548</v>
      </c>
      <c r="E751" s="51" t="s">
        <v>549</v>
      </c>
      <c r="F751" s="51" t="s">
        <v>230</v>
      </c>
      <c r="G751" s="51" t="s">
        <v>230</v>
      </c>
      <c r="H751" s="51" t="s">
        <v>231</v>
      </c>
      <c r="I751" s="51" t="s">
        <v>274</v>
      </c>
      <c r="J751" s="51" t="s">
        <v>218</v>
      </c>
      <c r="K751" s="51" t="s">
        <v>219</v>
      </c>
      <c r="L751" s="51" t="s">
        <v>226</v>
      </c>
      <c r="M751" s="51" t="s">
        <v>221</v>
      </c>
      <c r="N751" s="52">
        <v>42369</v>
      </c>
      <c r="O751" s="54">
        <v>1.1990000000000003</v>
      </c>
      <c r="P751" s="54">
        <v>1.8480000000000001</v>
      </c>
      <c r="Q751" s="55">
        <v>0.54128440366972452</v>
      </c>
      <c r="R751" s="55">
        <v>0.08</v>
      </c>
      <c r="S751" s="56">
        <f t="shared" si="11"/>
        <v>0.14784</v>
      </c>
      <c r="T751" s="57">
        <v>1.9958400000000003</v>
      </c>
      <c r="U751" s="51">
        <v>26</v>
      </c>
      <c r="V751" s="58">
        <v>51.891840000000009</v>
      </c>
      <c r="W751" s="55">
        <v>6.0000000000000005E-2</v>
      </c>
      <c r="X751" s="59">
        <v>3.1135104000000009</v>
      </c>
      <c r="Y751" s="54">
        <v>1.05</v>
      </c>
      <c r="Z751" s="54">
        <v>49.828329600000004</v>
      </c>
    </row>
    <row r="752" spans="1:26" x14ac:dyDescent="0.3">
      <c r="A752" s="51" t="s">
        <v>1886</v>
      </c>
      <c r="B752" s="52">
        <v>42364</v>
      </c>
      <c r="C752" s="53">
        <v>2015</v>
      </c>
      <c r="D752" s="51" t="s">
        <v>1887</v>
      </c>
      <c r="E752" s="51" t="s">
        <v>1888</v>
      </c>
      <c r="F752" s="51" t="s">
        <v>214</v>
      </c>
      <c r="G752" s="51" t="s">
        <v>215</v>
      </c>
      <c r="H752" s="51" t="s">
        <v>216</v>
      </c>
      <c r="I752" s="51" t="s">
        <v>217</v>
      </c>
      <c r="J752" s="51" t="s">
        <v>218</v>
      </c>
      <c r="K752" s="51" t="s">
        <v>238</v>
      </c>
      <c r="L752" s="51" t="s">
        <v>332</v>
      </c>
      <c r="M752" s="51" t="s">
        <v>221</v>
      </c>
      <c r="N752" s="52">
        <v>42372</v>
      </c>
      <c r="O752" s="54">
        <v>9.7020000000000017</v>
      </c>
      <c r="P752" s="54">
        <v>23.088999999999999</v>
      </c>
      <c r="Q752" s="55">
        <v>1.3798185941043077</v>
      </c>
      <c r="R752" s="55">
        <v>0.08</v>
      </c>
      <c r="S752" s="56">
        <f t="shared" si="11"/>
        <v>1.8471199999999999</v>
      </c>
      <c r="T752" s="57">
        <v>24.936119999999999</v>
      </c>
      <c r="U752" s="51">
        <v>32</v>
      </c>
      <c r="V752" s="58">
        <v>797.95583999999997</v>
      </c>
      <c r="W752" s="55">
        <v>0.04</v>
      </c>
      <c r="X752" s="59">
        <v>31.918233600000001</v>
      </c>
      <c r="Y752" s="54">
        <v>4.8599999999999994</v>
      </c>
      <c r="Z752" s="54">
        <v>770.89760639999997</v>
      </c>
    </row>
    <row r="753" spans="1:26" x14ac:dyDescent="0.3">
      <c r="A753" s="51" t="s">
        <v>1889</v>
      </c>
      <c r="B753" s="52">
        <v>42364</v>
      </c>
      <c r="C753" s="53">
        <v>2015</v>
      </c>
      <c r="D753" s="51" t="s">
        <v>1056</v>
      </c>
      <c r="E753" s="51" t="s">
        <v>1057</v>
      </c>
      <c r="F753" s="51" t="s">
        <v>230</v>
      </c>
      <c r="G753" s="51" t="s">
        <v>230</v>
      </c>
      <c r="H753" s="51" t="s">
        <v>265</v>
      </c>
      <c r="I753" s="51" t="s">
        <v>274</v>
      </c>
      <c r="J753" s="51" t="s">
        <v>233</v>
      </c>
      <c r="K753" s="51" t="s">
        <v>219</v>
      </c>
      <c r="L753" s="51" t="s">
        <v>220</v>
      </c>
      <c r="M753" s="51" t="s">
        <v>221</v>
      </c>
      <c r="N753" s="52">
        <v>42373</v>
      </c>
      <c r="O753" s="54">
        <v>1.298</v>
      </c>
      <c r="P753" s="54">
        <v>2.0680000000000001</v>
      </c>
      <c r="Q753" s="55">
        <v>0.59322033898305082</v>
      </c>
      <c r="R753" s="55">
        <v>0.08</v>
      </c>
      <c r="S753" s="56">
        <f t="shared" si="11"/>
        <v>0.16544</v>
      </c>
      <c r="T753" s="57">
        <v>2.2334400000000003</v>
      </c>
      <c r="U753" s="51">
        <v>3</v>
      </c>
      <c r="V753" s="58">
        <v>6.7003200000000014</v>
      </c>
      <c r="W753" s="55">
        <v>9.9999999999999992E-2</v>
      </c>
      <c r="X753" s="59">
        <v>0.67003200000000007</v>
      </c>
      <c r="Y753" s="54">
        <v>1.54</v>
      </c>
      <c r="Z753" s="54">
        <v>7.5702880000000015</v>
      </c>
    </row>
    <row r="754" spans="1:26" x14ac:dyDescent="0.3">
      <c r="A754" s="51" t="s">
        <v>1890</v>
      </c>
      <c r="B754" s="52">
        <v>42364</v>
      </c>
      <c r="C754" s="53">
        <v>2015</v>
      </c>
      <c r="D754" s="51" t="s">
        <v>1760</v>
      </c>
      <c r="E754" s="51" t="s">
        <v>1761</v>
      </c>
      <c r="F754" s="51" t="s">
        <v>230</v>
      </c>
      <c r="G754" s="51" t="s">
        <v>230</v>
      </c>
      <c r="H754" s="51" t="s">
        <v>231</v>
      </c>
      <c r="I754" s="51" t="s">
        <v>331</v>
      </c>
      <c r="J754" s="51" t="s">
        <v>254</v>
      </c>
      <c r="K754" s="51" t="s">
        <v>219</v>
      </c>
      <c r="L754" s="51" t="s">
        <v>292</v>
      </c>
      <c r="M754" s="51" t="s">
        <v>234</v>
      </c>
      <c r="N754" s="52">
        <v>42378</v>
      </c>
      <c r="O754" s="54">
        <v>18.480000000000004</v>
      </c>
      <c r="P754" s="54">
        <v>45.067</v>
      </c>
      <c r="Q754" s="55">
        <v>1.4386904761904757</v>
      </c>
      <c r="R754" s="55">
        <v>0.08</v>
      </c>
      <c r="S754" s="56">
        <f t="shared" si="11"/>
        <v>3.6053600000000001</v>
      </c>
      <c r="T754" s="57">
        <v>48.672360000000005</v>
      </c>
      <c r="U754" s="51">
        <v>51</v>
      </c>
      <c r="V754" s="58">
        <v>2482.2903600000004</v>
      </c>
      <c r="W754" s="55">
        <v>0.11</v>
      </c>
      <c r="X754" s="59">
        <v>273.05193960000003</v>
      </c>
      <c r="Y754" s="54">
        <v>9.0400000000000009</v>
      </c>
      <c r="Z754" s="54">
        <v>2218.2784204000004</v>
      </c>
    </row>
    <row r="755" spans="1:26" x14ac:dyDescent="0.3">
      <c r="A755" s="51" t="s">
        <v>1891</v>
      </c>
      <c r="B755" s="52">
        <v>42367</v>
      </c>
      <c r="C755" s="53">
        <v>2015</v>
      </c>
      <c r="D755" s="51" t="s">
        <v>961</v>
      </c>
      <c r="E755" s="51" t="s">
        <v>962</v>
      </c>
      <c r="F755" s="51" t="s">
        <v>230</v>
      </c>
      <c r="G755" s="51" t="s">
        <v>230</v>
      </c>
      <c r="H755" s="51" t="s">
        <v>216</v>
      </c>
      <c r="I755" s="51" t="s">
        <v>270</v>
      </c>
      <c r="J755" s="51" t="s">
        <v>218</v>
      </c>
      <c r="K755" s="51" t="s">
        <v>219</v>
      </c>
      <c r="L755" s="51" t="s">
        <v>220</v>
      </c>
      <c r="M755" s="51" t="s">
        <v>221</v>
      </c>
      <c r="N755" s="52">
        <v>42375</v>
      </c>
      <c r="O755" s="54">
        <v>4.9830000000000005</v>
      </c>
      <c r="P755" s="54">
        <v>8.0300000000000011</v>
      </c>
      <c r="Q755" s="55">
        <v>0.61147902869757176</v>
      </c>
      <c r="R755" s="55">
        <v>0.08</v>
      </c>
      <c r="S755" s="56">
        <f t="shared" si="11"/>
        <v>0.64240000000000008</v>
      </c>
      <c r="T755" s="57">
        <v>8.6724000000000014</v>
      </c>
      <c r="U755" s="51">
        <v>40</v>
      </c>
      <c r="V755" s="58">
        <v>346.89600000000007</v>
      </c>
      <c r="W755" s="55">
        <v>6.0000000000000005E-2</v>
      </c>
      <c r="X755" s="59">
        <v>20.813760000000006</v>
      </c>
      <c r="Y755" s="54">
        <v>7.77</v>
      </c>
      <c r="Z755" s="54">
        <v>333.85224000000005</v>
      </c>
    </row>
    <row r="756" spans="1:26" x14ac:dyDescent="0.3">
      <c r="A756" s="51" t="s">
        <v>1892</v>
      </c>
      <c r="B756" s="52">
        <v>42367</v>
      </c>
      <c r="C756" s="53">
        <v>2015</v>
      </c>
      <c r="D756" s="51" t="s">
        <v>961</v>
      </c>
      <c r="E756" s="51" t="s">
        <v>962</v>
      </c>
      <c r="F756" s="51" t="s">
        <v>230</v>
      </c>
      <c r="G756" s="51" t="s">
        <v>230</v>
      </c>
      <c r="H756" s="51" t="s">
        <v>216</v>
      </c>
      <c r="I756" s="51" t="s">
        <v>270</v>
      </c>
      <c r="J756" s="51" t="s">
        <v>250</v>
      </c>
      <c r="K756" s="51" t="s">
        <v>219</v>
      </c>
      <c r="L756" s="51" t="s">
        <v>220</v>
      </c>
      <c r="M756" s="51" t="s">
        <v>221</v>
      </c>
      <c r="N756" s="52">
        <v>42375</v>
      </c>
      <c r="O756" s="54">
        <v>2.5190000000000001</v>
      </c>
      <c r="P756" s="54">
        <v>4.0590000000000002</v>
      </c>
      <c r="Q756" s="55">
        <v>0.611353711790393</v>
      </c>
      <c r="R756" s="55">
        <v>0.08</v>
      </c>
      <c r="S756" s="56">
        <f t="shared" si="11"/>
        <v>0.32472000000000001</v>
      </c>
      <c r="T756" s="57">
        <v>4.3837200000000003</v>
      </c>
      <c r="U756" s="51">
        <v>43</v>
      </c>
      <c r="V756" s="58">
        <v>188.49996000000002</v>
      </c>
      <c r="W756" s="55">
        <v>0.02</v>
      </c>
      <c r="X756" s="59">
        <v>3.7699992000000004</v>
      </c>
      <c r="Y756" s="54">
        <v>0.55000000000000004</v>
      </c>
      <c r="Z756" s="54">
        <v>185.27996080000003</v>
      </c>
    </row>
    <row r="757" spans="1:26" x14ac:dyDescent="0.3">
      <c r="A757" s="51" t="s">
        <v>1893</v>
      </c>
      <c r="B757" s="52">
        <v>42367</v>
      </c>
      <c r="C757" s="53">
        <v>2015</v>
      </c>
      <c r="D757" s="51" t="s">
        <v>961</v>
      </c>
      <c r="E757" s="51" t="s">
        <v>962</v>
      </c>
      <c r="F757" s="51" t="s">
        <v>230</v>
      </c>
      <c r="G757" s="51" t="s">
        <v>230</v>
      </c>
      <c r="H757" s="51" t="s">
        <v>216</v>
      </c>
      <c r="I757" s="51" t="s">
        <v>270</v>
      </c>
      <c r="J757" s="51" t="s">
        <v>218</v>
      </c>
      <c r="K757" s="51" t="s">
        <v>219</v>
      </c>
      <c r="L757" s="51" t="s">
        <v>226</v>
      </c>
      <c r="M757" s="51" t="s">
        <v>234</v>
      </c>
      <c r="N757" s="52">
        <v>42375</v>
      </c>
      <c r="O757" s="54">
        <v>4.8070000000000004</v>
      </c>
      <c r="P757" s="54">
        <v>10.021000000000001</v>
      </c>
      <c r="Q757" s="55">
        <v>1.0846681922196797</v>
      </c>
      <c r="R757" s="55">
        <v>0.08</v>
      </c>
      <c r="S757" s="56">
        <f t="shared" si="11"/>
        <v>0.80168000000000006</v>
      </c>
      <c r="T757" s="57">
        <v>10.822680000000002</v>
      </c>
      <c r="U757" s="51">
        <v>23</v>
      </c>
      <c r="V757" s="58">
        <v>248.92164000000005</v>
      </c>
      <c r="W757" s="55">
        <v>0.04</v>
      </c>
      <c r="X757" s="59">
        <v>9.9568656000000022</v>
      </c>
      <c r="Y757" s="54">
        <v>2.2999999999999998</v>
      </c>
      <c r="Z757" s="54">
        <v>241.26477440000005</v>
      </c>
    </row>
    <row r="758" spans="1:26" x14ac:dyDescent="0.3">
      <c r="A758" s="51" t="s">
        <v>1894</v>
      </c>
      <c r="B758" s="52">
        <v>42369</v>
      </c>
      <c r="C758" s="53">
        <v>2015</v>
      </c>
      <c r="D758" s="51" t="s">
        <v>1895</v>
      </c>
      <c r="E758" s="51" t="s">
        <v>1896</v>
      </c>
      <c r="F758" s="51" t="s">
        <v>230</v>
      </c>
      <c r="G758" s="51" t="s">
        <v>230</v>
      </c>
      <c r="H758" s="51" t="s">
        <v>231</v>
      </c>
      <c r="I758" s="51" t="s">
        <v>445</v>
      </c>
      <c r="J758" s="51" t="s">
        <v>266</v>
      </c>
      <c r="K758" s="51" t="s">
        <v>238</v>
      </c>
      <c r="L758" s="51" t="s">
        <v>220</v>
      </c>
      <c r="M758" s="51" t="s">
        <v>221</v>
      </c>
      <c r="N758" s="52">
        <v>42377</v>
      </c>
      <c r="O758" s="54">
        <v>16.170000000000002</v>
      </c>
      <c r="P758" s="54">
        <v>32.989000000000004</v>
      </c>
      <c r="Q758" s="55">
        <v>1.0401360544217688</v>
      </c>
      <c r="R758" s="55">
        <v>0.08</v>
      </c>
      <c r="S758" s="56">
        <f t="shared" si="11"/>
        <v>2.6391200000000006</v>
      </c>
      <c r="T758" s="57">
        <v>35.62812000000001</v>
      </c>
      <c r="U758" s="51">
        <v>16</v>
      </c>
      <c r="V758" s="58">
        <v>570.04992000000016</v>
      </c>
      <c r="W758" s="55">
        <v>0.05</v>
      </c>
      <c r="X758" s="59">
        <v>28.502496000000008</v>
      </c>
      <c r="Y758" s="54">
        <v>5.55</v>
      </c>
      <c r="Z758" s="54">
        <v>547.09742400000005</v>
      </c>
    </row>
    <row r="759" spans="1:26" x14ac:dyDescent="0.3">
      <c r="A759" s="51" t="s">
        <v>1897</v>
      </c>
      <c r="B759" s="52">
        <v>42376</v>
      </c>
      <c r="C759" s="53">
        <v>2016</v>
      </c>
      <c r="D759" s="51" t="s">
        <v>1337</v>
      </c>
      <c r="E759" s="51" t="s">
        <v>1338</v>
      </c>
      <c r="F759" s="51" t="s">
        <v>230</v>
      </c>
      <c r="G759" s="51" t="s">
        <v>230</v>
      </c>
      <c r="H759" s="51" t="s">
        <v>216</v>
      </c>
      <c r="I759" s="51" t="s">
        <v>281</v>
      </c>
      <c r="J759" s="51" t="s">
        <v>218</v>
      </c>
      <c r="K759" s="51" t="s">
        <v>219</v>
      </c>
      <c r="L759" s="51" t="s">
        <v>226</v>
      </c>
      <c r="M759" s="51" t="s">
        <v>221</v>
      </c>
      <c r="N759" s="52">
        <v>42385</v>
      </c>
      <c r="O759" s="54">
        <v>3.8170000000000006</v>
      </c>
      <c r="P759" s="54">
        <v>7.3479999999999999</v>
      </c>
      <c r="Q759" s="55">
        <v>0.92507204610950977</v>
      </c>
      <c r="R759" s="55">
        <v>0.08</v>
      </c>
      <c r="S759" s="56">
        <f t="shared" si="11"/>
        <v>0.58784000000000003</v>
      </c>
      <c r="T759" s="57">
        <v>7.9358400000000007</v>
      </c>
      <c r="U759" s="51">
        <v>12</v>
      </c>
      <c r="V759" s="58">
        <v>95.230080000000015</v>
      </c>
      <c r="W759" s="55">
        <v>0.09</v>
      </c>
      <c r="X759" s="59">
        <v>8.5707072000000011</v>
      </c>
      <c r="Y759" s="54">
        <v>1.55</v>
      </c>
      <c r="Z759" s="54">
        <v>88.209372800000011</v>
      </c>
    </row>
    <row r="760" spans="1:26" x14ac:dyDescent="0.3">
      <c r="A760" s="51" t="s">
        <v>1898</v>
      </c>
      <c r="B760" s="52">
        <v>42379</v>
      </c>
      <c r="C760" s="53">
        <v>2016</v>
      </c>
      <c r="D760" s="51" t="s">
        <v>1393</v>
      </c>
      <c r="E760" s="51" t="s">
        <v>1394</v>
      </c>
      <c r="F760" s="51" t="s">
        <v>230</v>
      </c>
      <c r="G760" s="51" t="s">
        <v>230</v>
      </c>
      <c r="H760" s="51" t="s">
        <v>216</v>
      </c>
      <c r="I760" s="51" t="s">
        <v>342</v>
      </c>
      <c r="J760" s="51" t="s">
        <v>218</v>
      </c>
      <c r="K760" s="51" t="s">
        <v>219</v>
      </c>
      <c r="L760" s="51" t="s">
        <v>220</v>
      </c>
      <c r="M760" s="51" t="s">
        <v>221</v>
      </c>
      <c r="N760" s="52">
        <v>42388</v>
      </c>
      <c r="O760" s="54">
        <v>15.004000000000001</v>
      </c>
      <c r="P760" s="54">
        <v>23.078000000000003</v>
      </c>
      <c r="Q760" s="55">
        <v>0.5381231671554253</v>
      </c>
      <c r="R760" s="55">
        <v>0.08</v>
      </c>
      <c r="S760" s="56">
        <f t="shared" si="11"/>
        <v>1.8462400000000003</v>
      </c>
      <c r="T760" s="57">
        <v>24.924240000000005</v>
      </c>
      <c r="U760" s="51">
        <v>36</v>
      </c>
      <c r="V760" s="58">
        <v>897.27264000000014</v>
      </c>
      <c r="W760" s="55">
        <v>0.08</v>
      </c>
      <c r="X760" s="59">
        <v>71.781811200000007</v>
      </c>
      <c r="Y760" s="54">
        <v>1.54</v>
      </c>
      <c r="Z760" s="54">
        <v>827.03082880000011</v>
      </c>
    </row>
    <row r="761" spans="1:26" x14ac:dyDescent="0.3">
      <c r="A761" s="51" t="s">
        <v>1899</v>
      </c>
      <c r="B761" s="52">
        <v>42384</v>
      </c>
      <c r="C761" s="53">
        <v>2016</v>
      </c>
      <c r="D761" s="51" t="s">
        <v>1782</v>
      </c>
      <c r="E761" s="51" t="s">
        <v>1783</v>
      </c>
      <c r="F761" s="51" t="s">
        <v>230</v>
      </c>
      <c r="G761" s="51" t="s">
        <v>230</v>
      </c>
      <c r="H761" s="51" t="s">
        <v>244</v>
      </c>
      <c r="I761" s="51" t="s">
        <v>245</v>
      </c>
      <c r="J761" s="51" t="s">
        <v>250</v>
      </c>
      <c r="K761" s="51" t="s">
        <v>238</v>
      </c>
      <c r="L761" s="51" t="s">
        <v>292</v>
      </c>
      <c r="M761" s="51" t="s">
        <v>221</v>
      </c>
      <c r="N761" s="52">
        <v>42391</v>
      </c>
      <c r="O761" s="54">
        <v>2.0570000000000004</v>
      </c>
      <c r="P761" s="54">
        <v>8.9320000000000004</v>
      </c>
      <c r="Q761" s="55">
        <v>3.3422459893048124</v>
      </c>
      <c r="R761" s="55">
        <v>0.08</v>
      </c>
      <c r="S761" s="56">
        <f t="shared" si="11"/>
        <v>0.71456000000000008</v>
      </c>
      <c r="T761" s="57">
        <v>9.6465600000000009</v>
      </c>
      <c r="U761" s="51">
        <v>38</v>
      </c>
      <c r="V761" s="58">
        <v>366.56928000000005</v>
      </c>
      <c r="W761" s="55">
        <v>0.11</v>
      </c>
      <c r="X761" s="59">
        <v>40.322620800000003</v>
      </c>
      <c r="Y761" s="54">
        <v>2.88</v>
      </c>
      <c r="Z761" s="54">
        <v>329.12665920000006</v>
      </c>
    </row>
    <row r="762" spans="1:26" x14ac:dyDescent="0.3">
      <c r="A762" s="51" t="s">
        <v>1900</v>
      </c>
      <c r="B762" s="52">
        <v>42384</v>
      </c>
      <c r="C762" s="53">
        <v>2016</v>
      </c>
      <c r="D762" s="51" t="s">
        <v>1800</v>
      </c>
      <c r="E762" s="51" t="s">
        <v>1801</v>
      </c>
      <c r="F762" s="51" t="s">
        <v>230</v>
      </c>
      <c r="G762" s="51" t="s">
        <v>230</v>
      </c>
      <c r="H762" s="51" t="s">
        <v>216</v>
      </c>
      <c r="I762" s="51" t="s">
        <v>274</v>
      </c>
      <c r="J762" s="51" t="s">
        <v>250</v>
      </c>
      <c r="K762" s="51" t="s">
        <v>219</v>
      </c>
      <c r="L762" s="51" t="s">
        <v>292</v>
      </c>
      <c r="M762" s="51" t="s">
        <v>221</v>
      </c>
      <c r="N762" s="52">
        <v>42393</v>
      </c>
      <c r="O762" s="54">
        <v>5.2690000000000001</v>
      </c>
      <c r="P762" s="54">
        <v>13.167000000000002</v>
      </c>
      <c r="Q762" s="55">
        <v>1.4989561586638833</v>
      </c>
      <c r="R762" s="55">
        <v>0.08</v>
      </c>
      <c r="S762" s="56">
        <f t="shared" si="11"/>
        <v>1.0533600000000001</v>
      </c>
      <c r="T762" s="57">
        <v>14.220360000000003</v>
      </c>
      <c r="U762" s="51">
        <v>30</v>
      </c>
      <c r="V762" s="58">
        <v>426.6108000000001</v>
      </c>
      <c r="W762" s="55">
        <v>0.04</v>
      </c>
      <c r="X762" s="59">
        <v>17.064432000000004</v>
      </c>
      <c r="Y762" s="54">
        <v>5.8599999999999994</v>
      </c>
      <c r="Z762" s="54">
        <v>415.4063680000001</v>
      </c>
    </row>
    <row r="763" spans="1:26" x14ac:dyDescent="0.3">
      <c r="A763" s="51" t="s">
        <v>1901</v>
      </c>
      <c r="B763" s="52">
        <v>42385</v>
      </c>
      <c r="C763" s="53">
        <v>2016</v>
      </c>
      <c r="D763" s="51" t="s">
        <v>1492</v>
      </c>
      <c r="E763" s="51" t="s">
        <v>1493</v>
      </c>
      <c r="F763" s="51" t="s">
        <v>230</v>
      </c>
      <c r="G763" s="51" t="s">
        <v>230</v>
      </c>
      <c r="H763" s="51" t="s">
        <v>216</v>
      </c>
      <c r="I763" s="51" t="s">
        <v>312</v>
      </c>
      <c r="J763" s="51" t="s">
        <v>266</v>
      </c>
      <c r="K763" s="51" t="s">
        <v>238</v>
      </c>
      <c r="L763" s="51" t="s">
        <v>220</v>
      </c>
      <c r="M763" s="51" t="s">
        <v>221</v>
      </c>
      <c r="N763" s="52">
        <v>42394</v>
      </c>
      <c r="O763" s="54">
        <v>9.1410000000000018</v>
      </c>
      <c r="P763" s="54">
        <v>17.578000000000003</v>
      </c>
      <c r="Q763" s="55">
        <v>0.92298435619735253</v>
      </c>
      <c r="R763" s="55">
        <v>0.08</v>
      </c>
      <c r="S763" s="56">
        <f t="shared" si="11"/>
        <v>1.4062400000000002</v>
      </c>
      <c r="T763" s="57">
        <v>18.984240000000003</v>
      </c>
      <c r="U763" s="51">
        <v>6</v>
      </c>
      <c r="V763" s="58">
        <v>113.90544000000003</v>
      </c>
      <c r="W763" s="55">
        <v>9.9999999999999992E-2</v>
      </c>
      <c r="X763" s="59">
        <v>11.390544000000002</v>
      </c>
      <c r="Y763" s="54">
        <v>6.55</v>
      </c>
      <c r="Z763" s="54">
        <v>109.06489600000002</v>
      </c>
    </row>
    <row r="764" spans="1:26" x14ac:dyDescent="0.3">
      <c r="A764" s="51" t="s">
        <v>1902</v>
      </c>
      <c r="B764" s="52">
        <v>42386</v>
      </c>
      <c r="C764" s="53">
        <v>2016</v>
      </c>
      <c r="D764" s="51" t="s">
        <v>715</v>
      </c>
      <c r="E764" s="51" t="s">
        <v>716</v>
      </c>
      <c r="F764" s="51" t="s">
        <v>230</v>
      </c>
      <c r="G764" s="51" t="s">
        <v>230</v>
      </c>
      <c r="H764" s="51" t="s">
        <v>231</v>
      </c>
      <c r="I764" s="51" t="s">
        <v>258</v>
      </c>
      <c r="J764" s="51" t="s">
        <v>218</v>
      </c>
      <c r="K764" s="51" t="s">
        <v>219</v>
      </c>
      <c r="L764" s="51" t="s">
        <v>220</v>
      </c>
      <c r="M764" s="51" t="s">
        <v>221</v>
      </c>
      <c r="N764" s="52">
        <v>42393</v>
      </c>
      <c r="O764" s="54">
        <v>4.9060000000000006</v>
      </c>
      <c r="P764" s="54">
        <v>11.979000000000001</v>
      </c>
      <c r="Q764" s="55">
        <v>1.4417040358744393</v>
      </c>
      <c r="R764" s="55">
        <v>0.08</v>
      </c>
      <c r="S764" s="56">
        <f t="shared" si="11"/>
        <v>0.95832000000000006</v>
      </c>
      <c r="T764" s="57">
        <v>12.937320000000001</v>
      </c>
      <c r="U764" s="51">
        <v>27</v>
      </c>
      <c r="V764" s="58">
        <v>349.30764000000005</v>
      </c>
      <c r="W764" s="55">
        <v>0.04</v>
      </c>
      <c r="X764" s="59">
        <v>13.972305600000002</v>
      </c>
      <c r="Y764" s="54">
        <v>4.55</v>
      </c>
      <c r="Z764" s="54">
        <v>339.88533440000003</v>
      </c>
    </row>
    <row r="765" spans="1:26" x14ac:dyDescent="0.3">
      <c r="A765" s="51" t="s">
        <v>1903</v>
      </c>
      <c r="B765" s="52">
        <v>42386</v>
      </c>
      <c r="C765" s="53">
        <v>2016</v>
      </c>
      <c r="D765" s="51" t="s">
        <v>1904</v>
      </c>
      <c r="E765" s="51" t="s">
        <v>1905</v>
      </c>
      <c r="F765" s="51" t="s">
        <v>230</v>
      </c>
      <c r="G765" s="51" t="s">
        <v>230</v>
      </c>
      <c r="H765" s="51" t="s">
        <v>244</v>
      </c>
      <c r="I765" s="51" t="s">
        <v>281</v>
      </c>
      <c r="J765" s="51" t="s">
        <v>233</v>
      </c>
      <c r="K765" s="51" t="s">
        <v>219</v>
      </c>
      <c r="L765" s="51" t="s">
        <v>292</v>
      </c>
      <c r="M765" s="51" t="s">
        <v>221</v>
      </c>
      <c r="N765" s="52">
        <v>42393</v>
      </c>
      <c r="O765" s="54">
        <v>1.034</v>
      </c>
      <c r="P765" s="54">
        <v>2.2880000000000003</v>
      </c>
      <c r="Q765" s="55">
        <v>1.2127659574468086</v>
      </c>
      <c r="R765" s="55">
        <v>0.08</v>
      </c>
      <c r="S765" s="56">
        <f t="shared" si="11"/>
        <v>0.18304000000000004</v>
      </c>
      <c r="T765" s="57">
        <v>2.4710400000000003</v>
      </c>
      <c r="U765" s="51">
        <v>35</v>
      </c>
      <c r="V765" s="58">
        <v>86.486400000000017</v>
      </c>
      <c r="W765" s="55">
        <v>6.0000000000000005E-2</v>
      </c>
      <c r="X765" s="59">
        <v>5.1891840000000018</v>
      </c>
      <c r="Y765" s="54">
        <v>2.61</v>
      </c>
      <c r="Z765" s="54">
        <v>83.90721600000002</v>
      </c>
    </row>
    <row r="766" spans="1:26" x14ac:dyDescent="0.3">
      <c r="A766" s="51" t="s">
        <v>1906</v>
      </c>
      <c r="B766" s="52">
        <v>42386</v>
      </c>
      <c r="C766" s="53">
        <v>2016</v>
      </c>
      <c r="D766" s="51" t="s">
        <v>944</v>
      </c>
      <c r="E766" s="51" t="s">
        <v>1907</v>
      </c>
      <c r="F766" s="51" t="s">
        <v>230</v>
      </c>
      <c r="G766" s="51" t="s">
        <v>230</v>
      </c>
      <c r="H766" s="51" t="s">
        <v>231</v>
      </c>
      <c r="I766" s="51" t="s">
        <v>274</v>
      </c>
      <c r="J766" s="51" t="s">
        <v>233</v>
      </c>
      <c r="K766" s="51" t="s">
        <v>238</v>
      </c>
      <c r="L766" s="51" t="s">
        <v>220</v>
      </c>
      <c r="M766" s="51" t="s">
        <v>221</v>
      </c>
      <c r="N766" s="52">
        <v>42393</v>
      </c>
      <c r="O766" s="54">
        <v>172.15</v>
      </c>
      <c r="P766" s="54">
        <v>331.06700000000006</v>
      </c>
      <c r="Q766" s="55">
        <v>0.92313099041533575</v>
      </c>
      <c r="R766" s="55">
        <v>0.08</v>
      </c>
      <c r="S766" s="56">
        <f t="shared" si="11"/>
        <v>26.485360000000007</v>
      </c>
      <c r="T766" s="57">
        <v>357.55236000000008</v>
      </c>
      <c r="U766" s="51">
        <v>45</v>
      </c>
      <c r="V766" s="58">
        <v>16089.856200000004</v>
      </c>
      <c r="W766" s="55">
        <v>0.09</v>
      </c>
      <c r="X766" s="59">
        <v>1448.0870580000003</v>
      </c>
      <c r="Y766" s="54">
        <v>7.2299999999999995</v>
      </c>
      <c r="Z766" s="54">
        <v>14648.999142000002</v>
      </c>
    </row>
    <row r="767" spans="1:26" x14ac:dyDescent="0.3">
      <c r="A767" s="51" t="s">
        <v>1908</v>
      </c>
      <c r="B767" s="52">
        <v>42391</v>
      </c>
      <c r="C767" s="53">
        <v>2016</v>
      </c>
      <c r="D767" s="51" t="s">
        <v>1909</v>
      </c>
      <c r="E767" s="51" t="s">
        <v>1910</v>
      </c>
      <c r="F767" s="51" t="s">
        <v>230</v>
      </c>
      <c r="G767" s="51" t="s">
        <v>230</v>
      </c>
      <c r="H767" s="51" t="s">
        <v>216</v>
      </c>
      <c r="I767" s="51" t="s">
        <v>445</v>
      </c>
      <c r="J767" s="51" t="s">
        <v>233</v>
      </c>
      <c r="K767" s="51" t="s">
        <v>219</v>
      </c>
      <c r="L767" s="51" t="s">
        <v>292</v>
      </c>
      <c r="M767" s="51" t="s">
        <v>221</v>
      </c>
      <c r="N767" s="52">
        <v>42399</v>
      </c>
      <c r="O767" s="54">
        <v>5.7090000000000005</v>
      </c>
      <c r="P767" s="54">
        <v>14.278000000000002</v>
      </c>
      <c r="Q767" s="55">
        <v>1.5009633911368019</v>
      </c>
      <c r="R767" s="55">
        <v>0.08</v>
      </c>
      <c r="S767" s="56">
        <f t="shared" si="11"/>
        <v>1.1422400000000001</v>
      </c>
      <c r="T767" s="57">
        <v>15.420240000000003</v>
      </c>
      <c r="U767" s="51">
        <v>52</v>
      </c>
      <c r="V767" s="58">
        <v>801.85248000000013</v>
      </c>
      <c r="W767" s="55">
        <v>0.09</v>
      </c>
      <c r="X767" s="59">
        <v>72.166723200000007</v>
      </c>
      <c r="Y767" s="54">
        <v>3.19</v>
      </c>
      <c r="Z767" s="54">
        <v>732.8757568000002</v>
      </c>
    </row>
    <row r="768" spans="1:26" x14ac:dyDescent="0.3">
      <c r="A768" s="51" t="s">
        <v>1911</v>
      </c>
      <c r="B768" s="52">
        <v>42393</v>
      </c>
      <c r="C768" s="53">
        <v>2016</v>
      </c>
      <c r="D768" s="51" t="s">
        <v>487</v>
      </c>
      <c r="E768" s="51" t="s">
        <v>488</v>
      </c>
      <c r="F768" s="51" t="s">
        <v>230</v>
      </c>
      <c r="G768" s="51" t="s">
        <v>230</v>
      </c>
      <c r="H768" s="51" t="s">
        <v>231</v>
      </c>
      <c r="I768" s="51" t="s">
        <v>274</v>
      </c>
      <c r="J768" s="51" t="s">
        <v>218</v>
      </c>
      <c r="K768" s="51" t="s">
        <v>219</v>
      </c>
      <c r="L768" s="51" t="s">
        <v>226</v>
      </c>
      <c r="M768" s="51" t="s">
        <v>234</v>
      </c>
      <c r="N768" s="52">
        <v>42402</v>
      </c>
      <c r="O768" s="54">
        <v>2.6510000000000002</v>
      </c>
      <c r="P768" s="54">
        <v>4.0810000000000004</v>
      </c>
      <c r="Q768" s="55">
        <v>0.53941908713692943</v>
      </c>
      <c r="R768" s="55">
        <v>0.08</v>
      </c>
      <c r="S768" s="56">
        <f t="shared" si="11"/>
        <v>0.32648000000000005</v>
      </c>
      <c r="T768" s="57">
        <v>4.4074800000000005</v>
      </c>
      <c r="U768" s="51">
        <v>18</v>
      </c>
      <c r="V768" s="58">
        <v>79.334640000000007</v>
      </c>
      <c r="W768" s="55">
        <v>0.11</v>
      </c>
      <c r="X768" s="59">
        <v>8.7268104000000015</v>
      </c>
      <c r="Y768" s="54">
        <v>1.98</v>
      </c>
      <c r="Z768" s="54">
        <v>72.587829600000006</v>
      </c>
    </row>
    <row r="769" spans="1:26" x14ac:dyDescent="0.3">
      <c r="A769" s="51" t="s">
        <v>1912</v>
      </c>
      <c r="B769" s="52">
        <v>42395</v>
      </c>
      <c r="C769" s="53">
        <v>2016</v>
      </c>
      <c r="D769" s="51" t="s">
        <v>1913</v>
      </c>
      <c r="E769" s="51" t="s">
        <v>1914</v>
      </c>
      <c r="F769" s="51" t="s">
        <v>230</v>
      </c>
      <c r="G769" s="51" t="s">
        <v>230</v>
      </c>
      <c r="H769" s="51" t="s">
        <v>216</v>
      </c>
      <c r="I769" s="51" t="s">
        <v>312</v>
      </c>
      <c r="J769" s="51" t="s">
        <v>250</v>
      </c>
      <c r="K769" s="51" t="s">
        <v>238</v>
      </c>
      <c r="L769" s="51" t="s">
        <v>220</v>
      </c>
      <c r="M769" s="51" t="s">
        <v>221</v>
      </c>
      <c r="N769" s="52">
        <v>42403</v>
      </c>
      <c r="O769" s="54">
        <v>43.604000000000006</v>
      </c>
      <c r="P769" s="54">
        <v>167.72800000000001</v>
      </c>
      <c r="Q769" s="55">
        <v>2.8466195761856703</v>
      </c>
      <c r="R769" s="55">
        <v>0.08</v>
      </c>
      <c r="S769" s="56">
        <f t="shared" si="11"/>
        <v>13.418240000000001</v>
      </c>
      <c r="T769" s="57">
        <v>181.14624000000003</v>
      </c>
      <c r="U769" s="51">
        <v>29</v>
      </c>
      <c r="V769" s="58">
        <v>5253.240960000001</v>
      </c>
      <c r="W769" s="55">
        <v>0.11</v>
      </c>
      <c r="X769" s="59">
        <v>577.85650560000011</v>
      </c>
      <c r="Y769" s="54">
        <v>6.55</v>
      </c>
      <c r="Z769" s="54">
        <v>4681.9344544000014</v>
      </c>
    </row>
    <row r="770" spans="1:26" x14ac:dyDescent="0.3">
      <c r="A770" s="51" t="s">
        <v>1915</v>
      </c>
      <c r="B770" s="52">
        <v>42395</v>
      </c>
      <c r="C770" s="53">
        <v>2016</v>
      </c>
      <c r="D770" s="51" t="s">
        <v>1916</v>
      </c>
      <c r="E770" s="51" t="s">
        <v>1917</v>
      </c>
      <c r="F770" s="51" t="s">
        <v>230</v>
      </c>
      <c r="G770" s="51" t="s">
        <v>230</v>
      </c>
      <c r="H770" s="51" t="s">
        <v>216</v>
      </c>
      <c r="I770" s="51" t="s">
        <v>331</v>
      </c>
      <c r="J770" s="51" t="s">
        <v>233</v>
      </c>
      <c r="K770" s="51" t="s">
        <v>219</v>
      </c>
      <c r="L770" s="51" t="s">
        <v>226</v>
      </c>
      <c r="M770" s="51" t="s">
        <v>221</v>
      </c>
      <c r="N770" s="52">
        <v>42404</v>
      </c>
      <c r="O770" s="54">
        <v>2.8490000000000002</v>
      </c>
      <c r="P770" s="54">
        <v>4.3780000000000001</v>
      </c>
      <c r="Q770" s="55">
        <v>0.53667953667953661</v>
      </c>
      <c r="R770" s="55">
        <v>0.08</v>
      </c>
      <c r="S770" s="56">
        <f t="shared" ref="S770:S833" si="12">R770*P770</f>
        <v>0.35024</v>
      </c>
      <c r="T770" s="57">
        <v>4.7282400000000004</v>
      </c>
      <c r="U770" s="51">
        <v>43</v>
      </c>
      <c r="V770" s="58">
        <v>203.31432000000001</v>
      </c>
      <c r="W770" s="55">
        <v>0.11</v>
      </c>
      <c r="X770" s="59">
        <v>22.364575200000001</v>
      </c>
      <c r="Y770" s="54">
        <v>3.02</v>
      </c>
      <c r="Z770" s="54">
        <v>183.96974480000003</v>
      </c>
    </row>
    <row r="771" spans="1:26" x14ac:dyDescent="0.3">
      <c r="A771" s="51" t="s">
        <v>1918</v>
      </c>
      <c r="B771" s="52">
        <v>42396</v>
      </c>
      <c r="C771" s="53">
        <v>2016</v>
      </c>
      <c r="D771" s="51" t="s">
        <v>1679</v>
      </c>
      <c r="E771" s="51" t="s">
        <v>1680</v>
      </c>
      <c r="F771" s="51" t="s">
        <v>230</v>
      </c>
      <c r="G771" s="51" t="s">
        <v>230</v>
      </c>
      <c r="H771" s="51" t="s">
        <v>216</v>
      </c>
      <c r="I771" s="51" t="s">
        <v>342</v>
      </c>
      <c r="J771" s="51" t="s">
        <v>266</v>
      </c>
      <c r="K771" s="51" t="s">
        <v>219</v>
      </c>
      <c r="L771" s="51" t="s">
        <v>226</v>
      </c>
      <c r="M771" s="51" t="s">
        <v>221</v>
      </c>
      <c r="N771" s="52">
        <v>42405</v>
      </c>
      <c r="O771" s="54">
        <v>1.6830000000000003</v>
      </c>
      <c r="P771" s="54">
        <v>3.0579999999999998</v>
      </c>
      <c r="Q771" s="55">
        <v>0.81699346405228723</v>
      </c>
      <c r="R771" s="55">
        <v>0.08</v>
      </c>
      <c r="S771" s="56">
        <f t="shared" si="12"/>
        <v>0.24464</v>
      </c>
      <c r="T771" s="57">
        <v>3.3026400000000002</v>
      </c>
      <c r="U771" s="51">
        <v>40</v>
      </c>
      <c r="V771" s="58">
        <v>132.10560000000001</v>
      </c>
      <c r="W771" s="55">
        <v>0.01</v>
      </c>
      <c r="X771" s="59">
        <v>1.3210560000000002</v>
      </c>
      <c r="Y771" s="54">
        <v>1.3900000000000001</v>
      </c>
      <c r="Z771" s="54">
        <v>132.174544</v>
      </c>
    </row>
    <row r="772" spans="1:26" x14ac:dyDescent="0.3">
      <c r="A772" s="51" t="s">
        <v>1919</v>
      </c>
      <c r="B772" s="52">
        <v>42399</v>
      </c>
      <c r="C772" s="53">
        <v>2016</v>
      </c>
      <c r="D772" s="51" t="s">
        <v>1920</v>
      </c>
      <c r="E772" s="51" t="s">
        <v>1921</v>
      </c>
      <c r="F772" s="51" t="s">
        <v>214</v>
      </c>
      <c r="G772" s="51" t="s">
        <v>215</v>
      </c>
      <c r="H772" s="51" t="s">
        <v>244</v>
      </c>
      <c r="I772" s="51" t="s">
        <v>225</v>
      </c>
      <c r="J772" s="51" t="s">
        <v>218</v>
      </c>
      <c r="K772" s="51" t="s">
        <v>219</v>
      </c>
      <c r="L772" s="51" t="s">
        <v>220</v>
      </c>
      <c r="M772" s="51" t="s">
        <v>221</v>
      </c>
      <c r="N772" s="52">
        <v>42407</v>
      </c>
      <c r="O772" s="54">
        <v>1.3089999999999999</v>
      </c>
      <c r="P772" s="54">
        <v>2.1779999999999999</v>
      </c>
      <c r="Q772" s="55">
        <v>0.66386554621848737</v>
      </c>
      <c r="R772" s="55">
        <v>0.08</v>
      </c>
      <c r="S772" s="56">
        <f t="shared" si="12"/>
        <v>0.17424000000000001</v>
      </c>
      <c r="T772" s="57">
        <v>2.3522400000000001</v>
      </c>
      <c r="U772" s="51">
        <v>14</v>
      </c>
      <c r="V772" s="58">
        <v>32.931359999999998</v>
      </c>
      <c r="W772" s="55">
        <v>0.08</v>
      </c>
      <c r="X772" s="59">
        <v>2.6345087999999999</v>
      </c>
      <c r="Y772" s="54">
        <v>4.8199999999999994</v>
      </c>
      <c r="Z772" s="54">
        <v>35.116851199999999</v>
      </c>
    </row>
    <row r="773" spans="1:26" x14ac:dyDescent="0.3">
      <c r="A773" s="51" t="s">
        <v>1922</v>
      </c>
      <c r="B773" s="52">
        <v>42401</v>
      </c>
      <c r="C773" s="53">
        <v>2016</v>
      </c>
      <c r="D773" s="51" t="s">
        <v>640</v>
      </c>
      <c r="E773" s="51" t="s">
        <v>641</v>
      </c>
      <c r="F773" s="51" t="s">
        <v>214</v>
      </c>
      <c r="G773" s="51" t="s">
        <v>215</v>
      </c>
      <c r="H773" s="51" t="s">
        <v>265</v>
      </c>
      <c r="I773" s="51" t="s">
        <v>217</v>
      </c>
      <c r="J773" s="51" t="s">
        <v>254</v>
      </c>
      <c r="K773" s="51" t="s">
        <v>219</v>
      </c>
      <c r="L773" s="51" t="s">
        <v>226</v>
      </c>
      <c r="M773" s="51" t="s">
        <v>221</v>
      </c>
      <c r="N773" s="52">
        <v>42410</v>
      </c>
      <c r="O773" s="54">
        <v>4.3450000000000006</v>
      </c>
      <c r="P773" s="54">
        <v>6.6880000000000006</v>
      </c>
      <c r="Q773" s="55">
        <v>0.5392405063291138</v>
      </c>
      <c r="R773" s="55">
        <v>0.08</v>
      </c>
      <c r="S773" s="56">
        <f t="shared" si="12"/>
        <v>0.53504000000000007</v>
      </c>
      <c r="T773" s="57">
        <v>7.223040000000001</v>
      </c>
      <c r="U773" s="51">
        <v>44</v>
      </c>
      <c r="V773" s="58">
        <v>317.81376000000006</v>
      </c>
      <c r="W773" s="55">
        <v>9.9999999999999992E-2</v>
      </c>
      <c r="X773" s="59">
        <v>31.781376000000002</v>
      </c>
      <c r="Y773" s="54">
        <v>1.87</v>
      </c>
      <c r="Z773" s="54">
        <v>287.90238400000004</v>
      </c>
    </row>
    <row r="774" spans="1:26" x14ac:dyDescent="0.3">
      <c r="A774" s="51" t="s">
        <v>1923</v>
      </c>
      <c r="B774" s="52">
        <v>42402</v>
      </c>
      <c r="C774" s="53">
        <v>2016</v>
      </c>
      <c r="D774" s="51" t="s">
        <v>491</v>
      </c>
      <c r="E774" s="51" t="s">
        <v>492</v>
      </c>
      <c r="F774" s="51" t="s">
        <v>230</v>
      </c>
      <c r="G774" s="51" t="s">
        <v>230</v>
      </c>
      <c r="H774" s="51" t="s">
        <v>265</v>
      </c>
      <c r="I774" s="51" t="s">
        <v>258</v>
      </c>
      <c r="J774" s="51" t="s">
        <v>266</v>
      </c>
      <c r="K774" s="51" t="s">
        <v>219</v>
      </c>
      <c r="L774" s="51" t="s">
        <v>292</v>
      </c>
      <c r="M774" s="51" t="s">
        <v>234</v>
      </c>
      <c r="N774" s="52">
        <v>42410</v>
      </c>
      <c r="O774" s="54">
        <v>18.480000000000004</v>
      </c>
      <c r="P774" s="54">
        <v>45.067</v>
      </c>
      <c r="Q774" s="55">
        <v>1.4386904761904757</v>
      </c>
      <c r="R774" s="55">
        <v>0.08</v>
      </c>
      <c r="S774" s="56">
        <f t="shared" si="12"/>
        <v>3.6053600000000001</v>
      </c>
      <c r="T774" s="57">
        <v>48.672360000000005</v>
      </c>
      <c r="U774" s="51">
        <v>51</v>
      </c>
      <c r="V774" s="58">
        <v>2482.2903600000004</v>
      </c>
      <c r="W774" s="55">
        <v>0.05</v>
      </c>
      <c r="X774" s="59">
        <v>124.11451800000003</v>
      </c>
      <c r="Y774" s="54">
        <v>9.0400000000000009</v>
      </c>
      <c r="Z774" s="54">
        <v>2367.2158420000005</v>
      </c>
    </row>
    <row r="775" spans="1:26" x14ac:dyDescent="0.3">
      <c r="A775" s="51" t="s">
        <v>1924</v>
      </c>
      <c r="B775" s="52">
        <v>42406</v>
      </c>
      <c r="C775" s="53">
        <v>2016</v>
      </c>
      <c r="D775" s="51" t="s">
        <v>1342</v>
      </c>
      <c r="E775" s="51" t="s">
        <v>1343</v>
      </c>
      <c r="F775" s="51" t="s">
        <v>214</v>
      </c>
      <c r="G775" s="51" t="s">
        <v>215</v>
      </c>
      <c r="H775" s="51" t="s">
        <v>216</v>
      </c>
      <c r="I775" s="51" t="s">
        <v>217</v>
      </c>
      <c r="J775" s="51" t="s">
        <v>250</v>
      </c>
      <c r="K775" s="51" t="s">
        <v>219</v>
      </c>
      <c r="L775" s="51" t="s">
        <v>226</v>
      </c>
      <c r="M775" s="51" t="s">
        <v>221</v>
      </c>
      <c r="N775" s="52">
        <v>42414</v>
      </c>
      <c r="O775" s="54">
        <v>23.716000000000001</v>
      </c>
      <c r="P775" s="54">
        <v>40.204999999999998</v>
      </c>
      <c r="Q775" s="55">
        <v>0.695269016697588</v>
      </c>
      <c r="R775" s="55">
        <v>0.08</v>
      </c>
      <c r="S775" s="56">
        <f t="shared" si="12"/>
        <v>3.2164000000000001</v>
      </c>
      <c r="T775" s="57">
        <v>43.421399999999998</v>
      </c>
      <c r="U775" s="51">
        <v>8</v>
      </c>
      <c r="V775" s="58">
        <v>347.37119999999999</v>
      </c>
      <c r="W775" s="55">
        <v>0.02</v>
      </c>
      <c r="X775" s="59">
        <v>6.9474239999999998</v>
      </c>
      <c r="Y775" s="54">
        <v>13.940000000000001</v>
      </c>
      <c r="Z775" s="54">
        <v>354.36377599999997</v>
      </c>
    </row>
    <row r="776" spans="1:26" x14ac:dyDescent="0.3">
      <c r="A776" s="51" t="s">
        <v>1925</v>
      </c>
      <c r="B776" s="52">
        <v>42407</v>
      </c>
      <c r="C776" s="53">
        <v>2016</v>
      </c>
      <c r="D776" s="51" t="s">
        <v>402</v>
      </c>
      <c r="E776" s="51" t="s">
        <v>403</v>
      </c>
      <c r="F776" s="51" t="s">
        <v>230</v>
      </c>
      <c r="G776" s="51" t="s">
        <v>230</v>
      </c>
      <c r="H776" s="51" t="s">
        <v>231</v>
      </c>
      <c r="I776" s="51" t="s">
        <v>281</v>
      </c>
      <c r="J776" s="51" t="s">
        <v>254</v>
      </c>
      <c r="K776" s="51" t="s">
        <v>219</v>
      </c>
      <c r="L776" s="51" t="s">
        <v>226</v>
      </c>
      <c r="M776" s="51" t="s">
        <v>221</v>
      </c>
      <c r="N776" s="52">
        <v>42419</v>
      </c>
      <c r="O776" s="54">
        <v>2.8490000000000002</v>
      </c>
      <c r="P776" s="54">
        <v>4.3780000000000001</v>
      </c>
      <c r="Q776" s="55">
        <v>0.53667953667953661</v>
      </c>
      <c r="R776" s="55">
        <v>0.08</v>
      </c>
      <c r="S776" s="56">
        <f t="shared" si="12"/>
        <v>0.35024</v>
      </c>
      <c r="T776" s="57">
        <v>4.7282400000000004</v>
      </c>
      <c r="U776" s="51">
        <v>52</v>
      </c>
      <c r="V776" s="58">
        <v>245.86848000000003</v>
      </c>
      <c r="W776" s="55">
        <v>0.09</v>
      </c>
      <c r="X776" s="59">
        <v>22.128163200000003</v>
      </c>
      <c r="Y776" s="54">
        <v>3.02</v>
      </c>
      <c r="Z776" s="54">
        <v>226.76031680000003</v>
      </c>
    </row>
    <row r="777" spans="1:26" x14ac:dyDescent="0.3">
      <c r="A777" s="51" t="s">
        <v>1926</v>
      </c>
      <c r="B777" s="52">
        <v>42408</v>
      </c>
      <c r="C777" s="53">
        <v>2016</v>
      </c>
      <c r="D777" s="51" t="s">
        <v>402</v>
      </c>
      <c r="E777" s="51" t="s">
        <v>403</v>
      </c>
      <c r="F777" s="51" t="s">
        <v>230</v>
      </c>
      <c r="G777" s="51" t="s">
        <v>230</v>
      </c>
      <c r="H777" s="51" t="s">
        <v>231</v>
      </c>
      <c r="I777" s="51" t="s">
        <v>281</v>
      </c>
      <c r="J777" s="51" t="s">
        <v>250</v>
      </c>
      <c r="K777" s="51" t="s">
        <v>219</v>
      </c>
      <c r="L777" s="51" t="s">
        <v>226</v>
      </c>
      <c r="M777" s="51" t="s">
        <v>221</v>
      </c>
      <c r="N777" s="52">
        <v>42416</v>
      </c>
      <c r="O777" s="54">
        <v>12.221</v>
      </c>
      <c r="P777" s="54">
        <v>21.824000000000002</v>
      </c>
      <c r="Q777" s="55">
        <v>0.78577857785778593</v>
      </c>
      <c r="R777" s="55">
        <v>0.08</v>
      </c>
      <c r="S777" s="56">
        <f t="shared" si="12"/>
        <v>1.7459200000000001</v>
      </c>
      <c r="T777" s="57">
        <v>23.569920000000003</v>
      </c>
      <c r="U777" s="51">
        <v>12</v>
      </c>
      <c r="V777" s="58">
        <v>282.83904000000007</v>
      </c>
      <c r="W777" s="55">
        <v>6.0000000000000005E-2</v>
      </c>
      <c r="X777" s="59">
        <v>16.970342400000007</v>
      </c>
      <c r="Y777" s="54">
        <v>4.1499999999999995</v>
      </c>
      <c r="Z777" s="54">
        <v>270.01869760000005</v>
      </c>
    </row>
    <row r="778" spans="1:26" x14ac:dyDescent="0.3">
      <c r="A778" s="51" t="s">
        <v>1927</v>
      </c>
      <c r="B778" s="52">
        <v>42409</v>
      </c>
      <c r="C778" s="53">
        <v>2016</v>
      </c>
      <c r="D778" s="51" t="s">
        <v>982</v>
      </c>
      <c r="E778" s="51" t="s">
        <v>983</v>
      </c>
      <c r="F778" s="51" t="s">
        <v>230</v>
      </c>
      <c r="G778" s="51" t="s">
        <v>230</v>
      </c>
      <c r="H778" s="51" t="s">
        <v>244</v>
      </c>
      <c r="I778" s="51" t="s">
        <v>342</v>
      </c>
      <c r="J778" s="51" t="s">
        <v>250</v>
      </c>
      <c r="K778" s="51" t="s">
        <v>238</v>
      </c>
      <c r="L778" s="51" t="s">
        <v>220</v>
      </c>
      <c r="M778" s="51" t="s">
        <v>221</v>
      </c>
      <c r="N778" s="52">
        <v>42418</v>
      </c>
      <c r="O778" s="54">
        <v>45.408000000000008</v>
      </c>
      <c r="P778" s="54">
        <v>105.589</v>
      </c>
      <c r="Q778" s="55">
        <v>1.3253391472868212</v>
      </c>
      <c r="R778" s="55">
        <v>0.08</v>
      </c>
      <c r="S778" s="56">
        <f t="shared" si="12"/>
        <v>8.44712</v>
      </c>
      <c r="T778" s="57">
        <v>114.03612000000001</v>
      </c>
      <c r="U778" s="51">
        <v>16</v>
      </c>
      <c r="V778" s="58">
        <v>1824.5779200000002</v>
      </c>
      <c r="W778" s="55">
        <v>0.05</v>
      </c>
      <c r="X778" s="59">
        <v>91.22889600000002</v>
      </c>
      <c r="Y778" s="54">
        <v>9.0400000000000009</v>
      </c>
      <c r="Z778" s="54">
        <v>1742.3890240000001</v>
      </c>
    </row>
    <row r="779" spans="1:26" x14ac:dyDescent="0.3">
      <c r="A779" s="51" t="s">
        <v>1928</v>
      </c>
      <c r="B779" s="52">
        <v>42409</v>
      </c>
      <c r="C779" s="53">
        <v>2016</v>
      </c>
      <c r="D779" s="51" t="s">
        <v>1821</v>
      </c>
      <c r="E779" s="51" t="s">
        <v>1822</v>
      </c>
      <c r="F779" s="51" t="s">
        <v>230</v>
      </c>
      <c r="G779" s="51" t="s">
        <v>230</v>
      </c>
      <c r="H779" s="51" t="s">
        <v>216</v>
      </c>
      <c r="I779" s="51" t="s">
        <v>245</v>
      </c>
      <c r="J779" s="51" t="s">
        <v>254</v>
      </c>
      <c r="K779" s="51" t="s">
        <v>219</v>
      </c>
      <c r="L779" s="51" t="s">
        <v>220</v>
      </c>
      <c r="M779" s="51" t="s">
        <v>221</v>
      </c>
      <c r="N779" s="52">
        <v>42425</v>
      </c>
      <c r="O779" s="54">
        <v>109.32900000000001</v>
      </c>
      <c r="P779" s="54">
        <v>179.22300000000001</v>
      </c>
      <c r="Q779" s="55">
        <v>0.63929972834289162</v>
      </c>
      <c r="R779" s="55">
        <v>0.08</v>
      </c>
      <c r="S779" s="56">
        <f t="shared" si="12"/>
        <v>14.337840000000002</v>
      </c>
      <c r="T779" s="57">
        <v>193.56084000000001</v>
      </c>
      <c r="U779" s="51">
        <v>24</v>
      </c>
      <c r="V779" s="58">
        <v>4645.4601600000005</v>
      </c>
      <c r="W779" s="55">
        <v>0.08</v>
      </c>
      <c r="X779" s="59">
        <v>371.63681280000003</v>
      </c>
      <c r="Y779" s="54">
        <v>20.04</v>
      </c>
      <c r="Z779" s="54">
        <v>4293.8633472000001</v>
      </c>
    </row>
    <row r="780" spans="1:26" x14ac:dyDescent="0.3">
      <c r="A780" s="51" t="s">
        <v>1929</v>
      </c>
      <c r="B780" s="52">
        <v>42410</v>
      </c>
      <c r="C780" s="53">
        <v>2016</v>
      </c>
      <c r="D780" s="51" t="s">
        <v>1112</v>
      </c>
      <c r="E780" s="51" t="s">
        <v>1113</v>
      </c>
      <c r="F780" s="51" t="s">
        <v>214</v>
      </c>
      <c r="G780" s="51" t="s">
        <v>215</v>
      </c>
      <c r="H780" s="51" t="s">
        <v>265</v>
      </c>
      <c r="I780" s="51" t="s">
        <v>225</v>
      </c>
      <c r="J780" s="51" t="s">
        <v>233</v>
      </c>
      <c r="K780" s="51" t="s">
        <v>219</v>
      </c>
      <c r="L780" s="51" t="s">
        <v>226</v>
      </c>
      <c r="M780" s="51" t="s">
        <v>221</v>
      </c>
      <c r="N780" s="52">
        <v>42418</v>
      </c>
      <c r="O780" s="54">
        <v>5.742</v>
      </c>
      <c r="P780" s="54">
        <v>10.835000000000001</v>
      </c>
      <c r="Q780" s="55">
        <v>0.88697318007662851</v>
      </c>
      <c r="R780" s="55">
        <v>0.08</v>
      </c>
      <c r="S780" s="56">
        <f t="shared" si="12"/>
        <v>0.86680000000000013</v>
      </c>
      <c r="T780" s="57">
        <v>11.701800000000002</v>
      </c>
      <c r="U780" s="51">
        <v>50</v>
      </c>
      <c r="V780" s="58">
        <v>585.09000000000015</v>
      </c>
      <c r="W780" s="55">
        <v>9.9999999999999992E-2</v>
      </c>
      <c r="X780" s="59">
        <v>58.509000000000007</v>
      </c>
      <c r="Y780" s="54">
        <v>4.87</v>
      </c>
      <c r="Z780" s="54">
        <v>531.45100000000014</v>
      </c>
    </row>
    <row r="781" spans="1:26" x14ac:dyDescent="0.3">
      <c r="A781" s="51" t="s">
        <v>1930</v>
      </c>
      <c r="B781" s="52">
        <v>42410</v>
      </c>
      <c r="C781" s="53">
        <v>2016</v>
      </c>
      <c r="D781" s="51" t="s">
        <v>1112</v>
      </c>
      <c r="E781" s="51" t="s">
        <v>1113</v>
      </c>
      <c r="F781" s="51" t="s">
        <v>214</v>
      </c>
      <c r="G781" s="51" t="s">
        <v>215</v>
      </c>
      <c r="H781" s="51" t="s">
        <v>265</v>
      </c>
      <c r="I781" s="51" t="s">
        <v>225</v>
      </c>
      <c r="J781" s="51" t="s">
        <v>233</v>
      </c>
      <c r="K781" s="51" t="s">
        <v>219</v>
      </c>
      <c r="L781" s="51" t="s">
        <v>226</v>
      </c>
      <c r="M781" s="51" t="s">
        <v>221</v>
      </c>
      <c r="N781" s="52">
        <v>42418</v>
      </c>
      <c r="O781" s="54">
        <v>1.9360000000000002</v>
      </c>
      <c r="P781" s="54">
        <v>3.234</v>
      </c>
      <c r="Q781" s="55">
        <v>0.6704545454545453</v>
      </c>
      <c r="R781" s="55">
        <v>0.08</v>
      </c>
      <c r="S781" s="56">
        <f t="shared" si="12"/>
        <v>0.25872000000000001</v>
      </c>
      <c r="T781" s="57">
        <v>3.4927200000000003</v>
      </c>
      <c r="U781" s="51">
        <v>20</v>
      </c>
      <c r="V781" s="58">
        <v>69.854399999999998</v>
      </c>
      <c r="W781" s="55">
        <v>0.02</v>
      </c>
      <c r="X781" s="59">
        <v>1.3970879999999999</v>
      </c>
      <c r="Y781" s="54">
        <v>0.8600000000000001</v>
      </c>
      <c r="Z781" s="54">
        <v>69.317312000000001</v>
      </c>
    </row>
    <row r="782" spans="1:26" x14ac:dyDescent="0.3">
      <c r="A782" s="51" t="s">
        <v>1931</v>
      </c>
      <c r="B782" s="52">
        <v>42411</v>
      </c>
      <c r="C782" s="53">
        <v>2016</v>
      </c>
      <c r="D782" s="51" t="s">
        <v>1226</v>
      </c>
      <c r="E782" s="51" t="s">
        <v>1227</v>
      </c>
      <c r="F782" s="51" t="s">
        <v>230</v>
      </c>
      <c r="G782" s="51" t="s">
        <v>230</v>
      </c>
      <c r="H782" s="51" t="s">
        <v>244</v>
      </c>
      <c r="I782" s="51" t="s">
        <v>232</v>
      </c>
      <c r="J782" s="51" t="s">
        <v>218</v>
      </c>
      <c r="K782" s="51" t="s">
        <v>305</v>
      </c>
      <c r="L782" s="51" t="s">
        <v>292</v>
      </c>
      <c r="M782" s="51" t="s">
        <v>221</v>
      </c>
      <c r="N782" s="52">
        <v>42419</v>
      </c>
      <c r="O782" s="54">
        <v>6.0500000000000007</v>
      </c>
      <c r="P782" s="54">
        <v>13.442000000000002</v>
      </c>
      <c r="Q782" s="55">
        <v>1.2218181818181819</v>
      </c>
      <c r="R782" s="55">
        <v>0.08</v>
      </c>
      <c r="S782" s="56">
        <f t="shared" si="12"/>
        <v>1.0753600000000001</v>
      </c>
      <c r="T782" s="57">
        <v>14.517360000000004</v>
      </c>
      <c r="U782" s="51">
        <v>12</v>
      </c>
      <c r="V782" s="58">
        <v>174.20832000000004</v>
      </c>
      <c r="W782" s="55">
        <v>0.11</v>
      </c>
      <c r="X782" s="59">
        <v>19.162915200000004</v>
      </c>
      <c r="Y782" s="54">
        <v>2.9</v>
      </c>
      <c r="Z782" s="54">
        <v>157.94540480000003</v>
      </c>
    </row>
    <row r="783" spans="1:26" x14ac:dyDescent="0.3">
      <c r="A783" s="51" t="s">
        <v>1932</v>
      </c>
      <c r="B783" s="52">
        <v>42411</v>
      </c>
      <c r="C783" s="53">
        <v>2016</v>
      </c>
      <c r="D783" s="51" t="s">
        <v>1933</v>
      </c>
      <c r="E783" s="51" t="s">
        <v>1934</v>
      </c>
      <c r="F783" s="51" t="s">
        <v>230</v>
      </c>
      <c r="G783" s="51" t="s">
        <v>230</v>
      </c>
      <c r="H783" s="51" t="s">
        <v>231</v>
      </c>
      <c r="I783" s="51" t="s">
        <v>245</v>
      </c>
      <c r="J783" s="51" t="s">
        <v>218</v>
      </c>
      <c r="K783" s="51" t="s">
        <v>219</v>
      </c>
      <c r="L783" s="51" t="s">
        <v>292</v>
      </c>
      <c r="M783" s="51" t="s">
        <v>234</v>
      </c>
      <c r="N783" s="52">
        <v>42421</v>
      </c>
      <c r="O783" s="54">
        <v>4.6090000000000009</v>
      </c>
      <c r="P783" s="54">
        <v>11.253000000000002</v>
      </c>
      <c r="Q783" s="55">
        <v>1.4415274463007159</v>
      </c>
      <c r="R783" s="55">
        <v>0.08</v>
      </c>
      <c r="S783" s="56">
        <f t="shared" si="12"/>
        <v>0.90024000000000015</v>
      </c>
      <c r="T783" s="57">
        <v>12.153240000000002</v>
      </c>
      <c r="U783" s="51">
        <v>21</v>
      </c>
      <c r="V783" s="58">
        <v>255.21804000000003</v>
      </c>
      <c r="W783" s="55">
        <v>0.09</v>
      </c>
      <c r="X783" s="59">
        <v>22.969623600000002</v>
      </c>
      <c r="Y783" s="54">
        <v>4.7299999999999995</v>
      </c>
      <c r="Z783" s="54">
        <v>236.97841640000001</v>
      </c>
    </row>
    <row r="784" spans="1:26" x14ac:dyDescent="0.3">
      <c r="A784" s="51" t="s">
        <v>1935</v>
      </c>
      <c r="B784" s="52">
        <v>42411</v>
      </c>
      <c r="C784" s="53">
        <v>2016</v>
      </c>
      <c r="D784" s="51" t="s">
        <v>1305</v>
      </c>
      <c r="E784" s="51" t="s">
        <v>1306</v>
      </c>
      <c r="F784" s="51" t="s">
        <v>214</v>
      </c>
      <c r="G784" s="51" t="s">
        <v>215</v>
      </c>
      <c r="H784" s="51" t="s">
        <v>244</v>
      </c>
      <c r="I784" s="51" t="s">
        <v>225</v>
      </c>
      <c r="J784" s="51" t="s">
        <v>218</v>
      </c>
      <c r="K784" s="51" t="s">
        <v>219</v>
      </c>
      <c r="L784" s="51" t="s">
        <v>226</v>
      </c>
      <c r="M784" s="51" t="s">
        <v>221</v>
      </c>
      <c r="N784" s="52">
        <v>42421</v>
      </c>
      <c r="O784" s="54">
        <v>3.19</v>
      </c>
      <c r="P784" s="54">
        <v>5.2359999999999998</v>
      </c>
      <c r="Q784" s="55">
        <v>0.64137931034482754</v>
      </c>
      <c r="R784" s="55">
        <v>0.08</v>
      </c>
      <c r="S784" s="56">
        <f t="shared" si="12"/>
        <v>0.41887999999999997</v>
      </c>
      <c r="T784" s="57">
        <v>5.6548800000000004</v>
      </c>
      <c r="U784" s="51">
        <v>35</v>
      </c>
      <c r="V784" s="58">
        <v>197.92080000000001</v>
      </c>
      <c r="W784" s="55">
        <v>6.9999999999999993E-2</v>
      </c>
      <c r="X784" s="59">
        <v>13.854455999999999</v>
      </c>
      <c r="Y784" s="54">
        <v>0.93</v>
      </c>
      <c r="Z784" s="54">
        <v>184.99634400000002</v>
      </c>
    </row>
    <row r="785" spans="1:26" x14ac:dyDescent="0.3">
      <c r="A785" s="51" t="s">
        <v>1936</v>
      </c>
      <c r="B785" s="52">
        <v>42414</v>
      </c>
      <c r="C785" s="53">
        <v>2016</v>
      </c>
      <c r="D785" s="51" t="s">
        <v>847</v>
      </c>
      <c r="E785" s="51" t="s">
        <v>848</v>
      </c>
      <c r="F785" s="51" t="s">
        <v>230</v>
      </c>
      <c r="G785" s="51" t="s">
        <v>230</v>
      </c>
      <c r="H785" s="51" t="s">
        <v>265</v>
      </c>
      <c r="I785" s="51" t="s">
        <v>331</v>
      </c>
      <c r="J785" s="51" t="s">
        <v>266</v>
      </c>
      <c r="K785" s="51" t="s">
        <v>219</v>
      </c>
      <c r="L785" s="51" t="s">
        <v>220</v>
      </c>
      <c r="M785" s="51" t="s">
        <v>221</v>
      </c>
      <c r="N785" s="52">
        <v>42422</v>
      </c>
      <c r="O785" s="54">
        <v>4.9830000000000005</v>
      </c>
      <c r="P785" s="54">
        <v>8.0300000000000011</v>
      </c>
      <c r="Q785" s="55">
        <v>0.61147902869757176</v>
      </c>
      <c r="R785" s="55">
        <v>0.08</v>
      </c>
      <c r="S785" s="56">
        <f t="shared" si="12"/>
        <v>0.64240000000000008</v>
      </c>
      <c r="T785" s="57">
        <v>8.6724000000000014</v>
      </c>
      <c r="U785" s="51">
        <v>38</v>
      </c>
      <c r="V785" s="58">
        <v>329.55120000000005</v>
      </c>
      <c r="W785" s="55">
        <v>0.11</v>
      </c>
      <c r="X785" s="59">
        <v>36.250632000000003</v>
      </c>
      <c r="Y785" s="54">
        <v>7.77</v>
      </c>
      <c r="Z785" s="54">
        <v>301.07056800000004</v>
      </c>
    </row>
    <row r="786" spans="1:26" x14ac:dyDescent="0.3">
      <c r="A786" s="51" t="s">
        <v>1937</v>
      </c>
      <c r="B786" s="52">
        <v>42414</v>
      </c>
      <c r="C786" s="53">
        <v>2016</v>
      </c>
      <c r="D786" s="51" t="s">
        <v>1938</v>
      </c>
      <c r="E786" s="51" t="s">
        <v>1939</v>
      </c>
      <c r="F786" s="51" t="s">
        <v>230</v>
      </c>
      <c r="G786" s="51" t="s">
        <v>230</v>
      </c>
      <c r="H786" s="51" t="s">
        <v>231</v>
      </c>
      <c r="I786" s="51" t="s">
        <v>245</v>
      </c>
      <c r="J786" s="51" t="s">
        <v>254</v>
      </c>
      <c r="K786" s="51" t="s">
        <v>219</v>
      </c>
      <c r="L786" s="51" t="s">
        <v>226</v>
      </c>
      <c r="M786" s="51" t="s">
        <v>221</v>
      </c>
      <c r="N786" s="52">
        <v>42426</v>
      </c>
      <c r="O786" s="54">
        <v>2.8490000000000002</v>
      </c>
      <c r="P786" s="54">
        <v>4.3780000000000001</v>
      </c>
      <c r="Q786" s="55">
        <v>0.53667953667953661</v>
      </c>
      <c r="R786" s="55">
        <v>0.08</v>
      </c>
      <c r="S786" s="56">
        <f t="shared" si="12"/>
        <v>0.35024</v>
      </c>
      <c r="T786" s="57">
        <v>4.7282400000000004</v>
      </c>
      <c r="U786" s="51">
        <v>13</v>
      </c>
      <c r="V786" s="58">
        <v>61.467120000000008</v>
      </c>
      <c r="W786" s="55">
        <v>0.02</v>
      </c>
      <c r="X786" s="59">
        <v>1.2293424000000002</v>
      </c>
      <c r="Y786" s="54">
        <v>3.02</v>
      </c>
      <c r="Z786" s="54">
        <v>63.257777600000011</v>
      </c>
    </row>
    <row r="787" spans="1:26" x14ac:dyDescent="0.3">
      <c r="A787" s="51" t="s">
        <v>1940</v>
      </c>
      <c r="B787" s="52">
        <v>42415</v>
      </c>
      <c r="C787" s="53">
        <v>2016</v>
      </c>
      <c r="D787" s="51" t="s">
        <v>586</v>
      </c>
      <c r="E787" s="51" t="s">
        <v>587</v>
      </c>
      <c r="F787" s="51" t="s">
        <v>214</v>
      </c>
      <c r="G787" s="51" t="s">
        <v>215</v>
      </c>
      <c r="H787" s="51" t="s">
        <v>216</v>
      </c>
      <c r="I787" s="51" t="s">
        <v>217</v>
      </c>
      <c r="J787" s="51" t="s">
        <v>266</v>
      </c>
      <c r="K787" s="51" t="s">
        <v>219</v>
      </c>
      <c r="L787" s="51" t="s">
        <v>226</v>
      </c>
      <c r="M787" s="51" t="s">
        <v>221</v>
      </c>
      <c r="N787" s="52">
        <v>42423</v>
      </c>
      <c r="O787" s="54">
        <v>1.7600000000000002</v>
      </c>
      <c r="P787" s="54">
        <v>2.8820000000000006</v>
      </c>
      <c r="Q787" s="55">
        <v>0.63750000000000007</v>
      </c>
      <c r="R787" s="55">
        <v>0.08</v>
      </c>
      <c r="S787" s="56">
        <f t="shared" si="12"/>
        <v>0.23056000000000004</v>
      </c>
      <c r="T787" s="57">
        <v>3.1125600000000007</v>
      </c>
      <c r="U787" s="51">
        <v>50</v>
      </c>
      <c r="V787" s="58">
        <v>155.62800000000004</v>
      </c>
      <c r="W787" s="55">
        <v>0.11</v>
      </c>
      <c r="X787" s="59">
        <v>17.119080000000004</v>
      </c>
      <c r="Y787" s="54">
        <v>0.85000000000000009</v>
      </c>
      <c r="Z787" s="54">
        <v>139.35892000000004</v>
      </c>
    </row>
    <row r="788" spans="1:26" x14ac:dyDescent="0.3">
      <c r="A788" s="51" t="s">
        <v>1941</v>
      </c>
      <c r="B788" s="52">
        <v>42418</v>
      </c>
      <c r="C788" s="53">
        <v>2016</v>
      </c>
      <c r="D788" s="51" t="s">
        <v>410</v>
      </c>
      <c r="E788" s="51" t="s">
        <v>411</v>
      </c>
      <c r="F788" s="51" t="s">
        <v>214</v>
      </c>
      <c r="G788" s="51" t="s">
        <v>215</v>
      </c>
      <c r="H788" s="51" t="s">
        <v>231</v>
      </c>
      <c r="I788" s="51" t="s">
        <v>217</v>
      </c>
      <c r="J788" s="51" t="s">
        <v>233</v>
      </c>
      <c r="K788" s="51" t="s">
        <v>238</v>
      </c>
      <c r="L788" s="51" t="s">
        <v>220</v>
      </c>
      <c r="M788" s="51" t="s">
        <v>221</v>
      </c>
      <c r="N788" s="52">
        <v>42427</v>
      </c>
      <c r="O788" s="54">
        <v>16.170000000000002</v>
      </c>
      <c r="P788" s="54">
        <v>32.989000000000004</v>
      </c>
      <c r="Q788" s="55">
        <v>1.0401360544217688</v>
      </c>
      <c r="R788" s="55">
        <v>0.08</v>
      </c>
      <c r="S788" s="56">
        <f t="shared" si="12"/>
        <v>2.6391200000000006</v>
      </c>
      <c r="T788" s="57">
        <v>35.62812000000001</v>
      </c>
      <c r="U788" s="51">
        <v>13</v>
      </c>
      <c r="V788" s="58">
        <v>463.16556000000014</v>
      </c>
      <c r="W788" s="55">
        <v>0.09</v>
      </c>
      <c r="X788" s="59">
        <v>41.684900400000011</v>
      </c>
      <c r="Y788" s="54">
        <v>5.55</v>
      </c>
      <c r="Z788" s="54">
        <v>427.03065960000015</v>
      </c>
    </row>
    <row r="789" spans="1:26" x14ac:dyDescent="0.3">
      <c r="A789" s="51" t="s">
        <v>1942</v>
      </c>
      <c r="B789" s="52">
        <v>42420</v>
      </c>
      <c r="C789" s="53">
        <v>2016</v>
      </c>
      <c r="D789" s="51" t="s">
        <v>1943</v>
      </c>
      <c r="E789" s="51" t="s">
        <v>1944</v>
      </c>
      <c r="F789" s="51" t="s">
        <v>230</v>
      </c>
      <c r="G789" s="51" t="s">
        <v>230</v>
      </c>
      <c r="H789" s="51" t="s">
        <v>265</v>
      </c>
      <c r="I789" s="51" t="s">
        <v>245</v>
      </c>
      <c r="J789" s="51" t="s">
        <v>266</v>
      </c>
      <c r="K789" s="51" t="s">
        <v>238</v>
      </c>
      <c r="L789" s="51" t="s">
        <v>239</v>
      </c>
      <c r="M789" s="51" t="s">
        <v>240</v>
      </c>
      <c r="N789" s="52">
        <v>42428</v>
      </c>
      <c r="O789" s="54">
        <v>306.88900000000001</v>
      </c>
      <c r="P789" s="54">
        <v>494.98900000000003</v>
      </c>
      <c r="Q789" s="55">
        <v>0.61292519445141413</v>
      </c>
      <c r="R789" s="55">
        <v>0.08</v>
      </c>
      <c r="S789" s="56">
        <f t="shared" si="12"/>
        <v>39.599120000000006</v>
      </c>
      <c r="T789" s="57">
        <v>534.58812000000012</v>
      </c>
      <c r="U789" s="51">
        <v>40</v>
      </c>
      <c r="V789" s="58">
        <v>21383.524800000007</v>
      </c>
      <c r="W789" s="55">
        <v>0.02</v>
      </c>
      <c r="X789" s="59">
        <v>427.67049600000013</v>
      </c>
      <c r="Y789" s="54">
        <v>49.05</v>
      </c>
      <c r="Z789" s="54">
        <v>21004.904304000007</v>
      </c>
    </row>
    <row r="790" spans="1:26" x14ac:dyDescent="0.3">
      <c r="A790" s="51" t="s">
        <v>1945</v>
      </c>
      <c r="B790" s="52">
        <v>42421</v>
      </c>
      <c r="C790" s="53">
        <v>2016</v>
      </c>
      <c r="D790" s="51" t="s">
        <v>1946</v>
      </c>
      <c r="E790" s="51" t="s">
        <v>1947</v>
      </c>
      <c r="F790" s="51" t="s">
        <v>230</v>
      </c>
      <c r="G790" s="51" t="s">
        <v>230</v>
      </c>
      <c r="H790" s="51" t="s">
        <v>265</v>
      </c>
      <c r="I790" s="51" t="s">
        <v>281</v>
      </c>
      <c r="J790" s="51" t="s">
        <v>250</v>
      </c>
      <c r="K790" s="51" t="s">
        <v>219</v>
      </c>
      <c r="L790" s="51" t="s">
        <v>220</v>
      </c>
      <c r="M790" s="51" t="s">
        <v>221</v>
      </c>
      <c r="N790" s="52">
        <v>42429</v>
      </c>
      <c r="O790" s="54">
        <v>24.167000000000002</v>
      </c>
      <c r="P790" s="54">
        <v>38.984000000000002</v>
      </c>
      <c r="Q790" s="55">
        <v>0.61310878470641783</v>
      </c>
      <c r="R790" s="55">
        <v>0.08</v>
      </c>
      <c r="S790" s="56">
        <f t="shared" si="12"/>
        <v>3.1187200000000002</v>
      </c>
      <c r="T790" s="57">
        <v>42.102720000000005</v>
      </c>
      <c r="U790" s="51">
        <v>50</v>
      </c>
      <c r="V790" s="58">
        <v>2105.1360000000004</v>
      </c>
      <c r="W790" s="55">
        <v>0.09</v>
      </c>
      <c r="X790" s="59">
        <v>189.46224000000004</v>
      </c>
      <c r="Y790" s="54">
        <v>4.97</v>
      </c>
      <c r="Z790" s="54">
        <v>1920.6437600000004</v>
      </c>
    </row>
    <row r="791" spans="1:26" x14ac:dyDescent="0.3">
      <c r="A791" s="51" t="s">
        <v>1948</v>
      </c>
      <c r="B791" s="52">
        <v>42424</v>
      </c>
      <c r="C791" s="53">
        <v>2016</v>
      </c>
      <c r="D791" s="51" t="s">
        <v>1352</v>
      </c>
      <c r="E791" s="51" t="s">
        <v>1353</v>
      </c>
      <c r="F791" s="51" t="s">
        <v>230</v>
      </c>
      <c r="G791" s="51" t="s">
        <v>230</v>
      </c>
      <c r="H791" s="51" t="s">
        <v>244</v>
      </c>
      <c r="I791" s="51" t="s">
        <v>258</v>
      </c>
      <c r="J791" s="51" t="s">
        <v>254</v>
      </c>
      <c r="K791" s="51" t="s">
        <v>219</v>
      </c>
      <c r="L791" s="51" t="s">
        <v>226</v>
      </c>
      <c r="M791" s="51" t="s">
        <v>221</v>
      </c>
      <c r="N791" s="52">
        <v>42438</v>
      </c>
      <c r="O791" s="54">
        <v>3.278</v>
      </c>
      <c r="P791" s="54">
        <v>6.4240000000000004</v>
      </c>
      <c r="Q791" s="55">
        <v>0.95973154362416113</v>
      </c>
      <c r="R791" s="55">
        <v>0.08</v>
      </c>
      <c r="S791" s="56">
        <f t="shared" si="12"/>
        <v>0.51392000000000004</v>
      </c>
      <c r="T791" s="57">
        <v>6.937920000000001</v>
      </c>
      <c r="U791" s="51">
        <v>21</v>
      </c>
      <c r="V791" s="58">
        <v>145.69632000000001</v>
      </c>
      <c r="W791" s="55">
        <v>0.02</v>
      </c>
      <c r="X791" s="59">
        <v>2.9139264000000002</v>
      </c>
      <c r="Y791" s="54">
        <v>0.88</v>
      </c>
      <c r="Z791" s="54">
        <v>143.6623936</v>
      </c>
    </row>
    <row r="792" spans="1:26" x14ac:dyDescent="0.3">
      <c r="A792" s="51" t="s">
        <v>1949</v>
      </c>
      <c r="B792" s="52">
        <v>42427</v>
      </c>
      <c r="C792" s="53">
        <v>2016</v>
      </c>
      <c r="D792" s="51" t="s">
        <v>1091</v>
      </c>
      <c r="E792" s="51" t="s">
        <v>1092</v>
      </c>
      <c r="F792" s="51" t="s">
        <v>230</v>
      </c>
      <c r="G792" s="51" t="s">
        <v>230</v>
      </c>
      <c r="H792" s="51" t="s">
        <v>265</v>
      </c>
      <c r="I792" s="51" t="s">
        <v>258</v>
      </c>
      <c r="J792" s="51" t="s">
        <v>250</v>
      </c>
      <c r="K792" s="51" t="s">
        <v>219</v>
      </c>
      <c r="L792" s="51" t="s">
        <v>220</v>
      </c>
      <c r="M792" s="51" t="s">
        <v>221</v>
      </c>
      <c r="N792" s="52">
        <v>42434</v>
      </c>
      <c r="O792" s="54">
        <v>59.719000000000001</v>
      </c>
      <c r="P792" s="54">
        <v>99.528000000000006</v>
      </c>
      <c r="Q792" s="55">
        <v>0.66660526800515751</v>
      </c>
      <c r="R792" s="55">
        <v>0.08</v>
      </c>
      <c r="S792" s="56">
        <f t="shared" si="12"/>
        <v>7.9622400000000004</v>
      </c>
      <c r="T792" s="57">
        <v>107.49024000000001</v>
      </c>
      <c r="U792" s="51">
        <v>18</v>
      </c>
      <c r="V792" s="58">
        <v>1934.8243200000002</v>
      </c>
      <c r="W792" s="55">
        <v>0.01</v>
      </c>
      <c r="X792" s="59">
        <v>19.348243200000002</v>
      </c>
      <c r="Y792" s="54">
        <v>20.04</v>
      </c>
      <c r="Z792" s="54">
        <v>1935.5160768000001</v>
      </c>
    </row>
    <row r="793" spans="1:26" x14ac:dyDescent="0.3">
      <c r="A793" s="51" t="s">
        <v>1950</v>
      </c>
      <c r="B793" s="52">
        <v>42432</v>
      </c>
      <c r="C793" s="53">
        <v>2016</v>
      </c>
      <c r="D793" s="51" t="s">
        <v>1951</v>
      </c>
      <c r="E793" s="51" t="s">
        <v>1952</v>
      </c>
      <c r="F793" s="51" t="s">
        <v>230</v>
      </c>
      <c r="G793" s="51" t="s">
        <v>230</v>
      </c>
      <c r="H793" s="51" t="s">
        <v>216</v>
      </c>
      <c r="I793" s="51" t="s">
        <v>312</v>
      </c>
      <c r="J793" s="51" t="s">
        <v>254</v>
      </c>
      <c r="K793" s="51" t="s">
        <v>219</v>
      </c>
      <c r="L793" s="51" t="s">
        <v>226</v>
      </c>
      <c r="M793" s="51" t="s">
        <v>221</v>
      </c>
      <c r="N793" s="52">
        <v>42443</v>
      </c>
      <c r="O793" s="54">
        <v>1.0230000000000001</v>
      </c>
      <c r="P793" s="54">
        <v>1.7600000000000002</v>
      </c>
      <c r="Q793" s="55">
        <v>0.72043010752688175</v>
      </c>
      <c r="R793" s="55">
        <v>0.08</v>
      </c>
      <c r="S793" s="56">
        <f t="shared" si="12"/>
        <v>0.14080000000000001</v>
      </c>
      <c r="T793" s="57">
        <v>1.9008000000000003</v>
      </c>
      <c r="U793" s="51">
        <v>45</v>
      </c>
      <c r="V793" s="58">
        <v>85.536000000000016</v>
      </c>
      <c r="W793" s="55">
        <v>0.02</v>
      </c>
      <c r="X793" s="59">
        <v>1.7107200000000002</v>
      </c>
      <c r="Y793" s="54">
        <v>1.34</v>
      </c>
      <c r="Z793" s="54">
        <v>85.165280000000024</v>
      </c>
    </row>
    <row r="794" spans="1:26" x14ac:dyDescent="0.3">
      <c r="A794" s="51" t="s">
        <v>1953</v>
      </c>
      <c r="B794" s="52">
        <v>42433</v>
      </c>
      <c r="C794" s="53">
        <v>2016</v>
      </c>
      <c r="D794" s="51" t="s">
        <v>317</v>
      </c>
      <c r="E794" s="51" t="s">
        <v>318</v>
      </c>
      <c r="F794" s="51" t="s">
        <v>230</v>
      </c>
      <c r="G794" s="51" t="s">
        <v>230</v>
      </c>
      <c r="H794" s="51" t="s">
        <v>265</v>
      </c>
      <c r="I794" s="51" t="s">
        <v>274</v>
      </c>
      <c r="J794" s="51" t="s">
        <v>254</v>
      </c>
      <c r="K794" s="51" t="s">
        <v>238</v>
      </c>
      <c r="L794" s="51" t="s">
        <v>220</v>
      </c>
      <c r="M794" s="51" t="s">
        <v>221</v>
      </c>
      <c r="N794" s="52">
        <v>42445</v>
      </c>
      <c r="O794" s="54">
        <v>45.408000000000008</v>
      </c>
      <c r="P794" s="54">
        <v>105.589</v>
      </c>
      <c r="Q794" s="55">
        <v>1.3253391472868212</v>
      </c>
      <c r="R794" s="55">
        <v>0.08</v>
      </c>
      <c r="S794" s="56">
        <f t="shared" si="12"/>
        <v>8.44712</v>
      </c>
      <c r="T794" s="57">
        <v>114.03612000000001</v>
      </c>
      <c r="U794" s="51">
        <v>42</v>
      </c>
      <c r="V794" s="58">
        <v>4789.5170400000006</v>
      </c>
      <c r="W794" s="55">
        <v>6.0000000000000005E-2</v>
      </c>
      <c r="X794" s="59">
        <v>287.37102240000007</v>
      </c>
      <c r="Y794" s="54">
        <v>9.0400000000000009</v>
      </c>
      <c r="Z794" s="54">
        <v>4511.1860176000009</v>
      </c>
    </row>
    <row r="795" spans="1:26" x14ac:dyDescent="0.3">
      <c r="A795" s="51" t="s">
        <v>1954</v>
      </c>
      <c r="B795" s="52">
        <v>42433</v>
      </c>
      <c r="C795" s="53">
        <v>2016</v>
      </c>
      <c r="D795" s="51" t="s">
        <v>1955</v>
      </c>
      <c r="E795" s="51" t="s">
        <v>1956</v>
      </c>
      <c r="F795" s="51" t="s">
        <v>230</v>
      </c>
      <c r="G795" s="51" t="s">
        <v>230</v>
      </c>
      <c r="H795" s="51" t="s">
        <v>231</v>
      </c>
      <c r="I795" s="51" t="s">
        <v>445</v>
      </c>
      <c r="J795" s="51" t="s">
        <v>266</v>
      </c>
      <c r="K795" s="51" t="s">
        <v>219</v>
      </c>
      <c r="L795" s="51" t="s">
        <v>220</v>
      </c>
      <c r="M795" s="51" t="s">
        <v>234</v>
      </c>
      <c r="N795" s="52">
        <v>42441</v>
      </c>
      <c r="O795" s="54">
        <v>4.3890000000000002</v>
      </c>
      <c r="P795" s="54">
        <v>6.8530000000000006</v>
      </c>
      <c r="Q795" s="55">
        <v>0.5614035087719299</v>
      </c>
      <c r="R795" s="55">
        <v>0.08</v>
      </c>
      <c r="S795" s="56">
        <f t="shared" si="12"/>
        <v>0.54824000000000006</v>
      </c>
      <c r="T795" s="57">
        <v>7.4012400000000014</v>
      </c>
      <c r="U795" s="51">
        <v>35</v>
      </c>
      <c r="V795" s="58">
        <v>259.04340000000002</v>
      </c>
      <c r="W795" s="55">
        <v>0.09</v>
      </c>
      <c r="X795" s="59">
        <v>23.313905999999999</v>
      </c>
      <c r="Y795" s="54">
        <v>7.02</v>
      </c>
      <c r="Z795" s="54">
        <v>242.74949400000003</v>
      </c>
    </row>
    <row r="796" spans="1:26" x14ac:dyDescent="0.3">
      <c r="A796" s="51" t="s">
        <v>1957</v>
      </c>
      <c r="B796" s="52">
        <v>42434</v>
      </c>
      <c r="C796" s="53">
        <v>2016</v>
      </c>
      <c r="D796" s="51" t="s">
        <v>543</v>
      </c>
      <c r="E796" s="51" t="s">
        <v>544</v>
      </c>
      <c r="F796" s="51" t="s">
        <v>230</v>
      </c>
      <c r="G796" s="51" t="s">
        <v>230</v>
      </c>
      <c r="H796" s="51" t="s">
        <v>216</v>
      </c>
      <c r="I796" s="51" t="s">
        <v>245</v>
      </c>
      <c r="J796" s="51" t="s">
        <v>250</v>
      </c>
      <c r="K796" s="51" t="s">
        <v>219</v>
      </c>
      <c r="L796" s="51" t="s">
        <v>292</v>
      </c>
      <c r="M796" s="51" t="s">
        <v>221</v>
      </c>
      <c r="N796" s="52">
        <v>42442</v>
      </c>
      <c r="O796" s="54">
        <v>18.480000000000004</v>
      </c>
      <c r="P796" s="54">
        <v>45.067</v>
      </c>
      <c r="Q796" s="55">
        <v>1.4386904761904757</v>
      </c>
      <c r="R796" s="55">
        <v>0.08</v>
      </c>
      <c r="S796" s="56">
        <f t="shared" si="12"/>
        <v>3.6053600000000001</v>
      </c>
      <c r="T796" s="57">
        <v>48.672360000000005</v>
      </c>
      <c r="U796" s="51">
        <v>16</v>
      </c>
      <c r="V796" s="58">
        <v>778.75776000000008</v>
      </c>
      <c r="W796" s="55">
        <v>0.01</v>
      </c>
      <c r="X796" s="59">
        <v>7.7875776000000005</v>
      </c>
      <c r="Y796" s="54">
        <v>9.0400000000000009</v>
      </c>
      <c r="Z796" s="54">
        <v>780.01018240000008</v>
      </c>
    </row>
    <row r="797" spans="1:26" x14ac:dyDescent="0.3">
      <c r="A797" s="51" t="s">
        <v>1958</v>
      </c>
      <c r="B797" s="52">
        <v>42436</v>
      </c>
      <c r="C797" s="53">
        <v>2016</v>
      </c>
      <c r="D797" s="51" t="s">
        <v>1959</v>
      </c>
      <c r="E797" s="51" t="s">
        <v>1960</v>
      </c>
      <c r="F797" s="51" t="s">
        <v>214</v>
      </c>
      <c r="G797" s="51" t="s">
        <v>215</v>
      </c>
      <c r="H797" s="51" t="s">
        <v>231</v>
      </c>
      <c r="I797" s="51" t="s">
        <v>217</v>
      </c>
      <c r="J797" s="51" t="s">
        <v>250</v>
      </c>
      <c r="K797" s="51" t="s">
        <v>238</v>
      </c>
      <c r="L797" s="51" t="s">
        <v>220</v>
      </c>
      <c r="M797" s="51" t="s">
        <v>221</v>
      </c>
      <c r="N797" s="52">
        <v>42444</v>
      </c>
      <c r="O797" s="54">
        <v>7.0289999999999999</v>
      </c>
      <c r="P797" s="54">
        <v>21.978000000000002</v>
      </c>
      <c r="Q797" s="55">
        <v>2.126760563380282</v>
      </c>
      <c r="R797" s="55">
        <v>0.08</v>
      </c>
      <c r="S797" s="56">
        <f t="shared" si="12"/>
        <v>1.7582400000000002</v>
      </c>
      <c r="T797" s="57">
        <v>23.736240000000002</v>
      </c>
      <c r="U797" s="51">
        <v>41</v>
      </c>
      <c r="V797" s="58">
        <v>973.1858400000001</v>
      </c>
      <c r="W797" s="55">
        <v>6.0000000000000005E-2</v>
      </c>
      <c r="X797" s="59">
        <v>58.391150400000008</v>
      </c>
      <c r="Y797" s="54">
        <v>4.05</v>
      </c>
      <c r="Z797" s="54">
        <v>918.84468960000004</v>
      </c>
    </row>
    <row r="798" spans="1:26" x14ac:dyDescent="0.3">
      <c r="A798" s="51" t="s">
        <v>1961</v>
      </c>
      <c r="B798" s="52">
        <v>42438</v>
      </c>
      <c r="C798" s="53">
        <v>2016</v>
      </c>
      <c r="D798" s="51" t="s">
        <v>894</v>
      </c>
      <c r="E798" s="51" t="s">
        <v>895</v>
      </c>
      <c r="F798" s="51" t="s">
        <v>230</v>
      </c>
      <c r="G798" s="51" t="s">
        <v>230</v>
      </c>
      <c r="H798" s="51" t="s">
        <v>265</v>
      </c>
      <c r="I798" s="51" t="s">
        <v>312</v>
      </c>
      <c r="J798" s="51" t="s">
        <v>250</v>
      </c>
      <c r="K798" s="51" t="s">
        <v>219</v>
      </c>
      <c r="L798" s="51" t="s">
        <v>220</v>
      </c>
      <c r="M798" s="51" t="s">
        <v>221</v>
      </c>
      <c r="N798" s="52">
        <v>42447</v>
      </c>
      <c r="O798" s="54">
        <v>16.445</v>
      </c>
      <c r="P798" s="54">
        <v>38.236000000000004</v>
      </c>
      <c r="Q798" s="55">
        <v>1.3250836120401339</v>
      </c>
      <c r="R798" s="55">
        <v>0.08</v>
      </c>
      <c r="S798" s="56">
        <f t="shared" si="12"/>
        <v>3.0588800000000003</v>
      </c>
      <c r="T798" s="57">
        <v>41.294880000000006</v>
      </c>
      <c r="U798" s="51">
        <v>29</v>
      </c>
      <c r="V798" s="58">
        <v>1197.5515200000002</v>
      </c>
      <c r="W798" s="55">
        <v>0.11</v>
      </c>
      <c r="X798" s="59">
        <v>131.73066720000003</v>
      </c>
      <c r="Y798" s="54">
        <v>8.2700000000000014</v>
      </c>
      <c r="Z798" s="54">
        <v>1074.0908528000002</v>
      </c>
    </row>
    <row r="799" spans="1:26" x14ac:dyDescent="0.3">
      <c r="A799" s="51" t="s">
        <v>1962</v>
      </c>
      <c r="B799" s="52">
        <v>42439</v>
      </c>
      <c r="C799" s="53">
        <v>2016</v>
      </c>
      <c r="D799" s="51" t="s">
        <v>1694</v>
      </c>
      <c r="E799" s="51" t="s">
        <v>1695</v>
      </c>
      <c r="F799" s="51" t="s">
        <v>230</v>
      </c>
      <c r="G799" s="51" t="s">
        <v>230</v>
      </c>
      <c r="H799" s="51" t="s">
        <v>216</v>
      </c>
      <c r="I799" s="51" t="s">
        <v>274</v>
      </c>
      <c r="J799" s="51" t="s">
        <v>250</v>
      </c>
      <c r="K799" s="51" t="s">
        <v>219</v>
      </c>
      <c r="L799" s="51" t="s">
        <v>226</v>
      </c>
      <c r="M799" s="51" t="s">
        <v>221</v>
      </c>
      <c r="N799" s="52">
        <v>42446</v>
      </c>
      <c r="O799" s="54">
        <v>1.034</v>
      </c>
      <c r="P799" s="54">
        <v>2.0680000000000001</v>
      </c>
      <c r="Q799" s="55">
        <v>1</v>
      </c>
      <c r="R799" s="55">
        <v>0.08</v>
      </c>
      <c r="S799" s="56">
        <f t="shared" si="12"/>
        <v>0.16544</v>
      </c>
      <c r="T799" s="57">
        <v>2.2334400000000003</v>
      </c>
      <c r="U799" s="51">
        <v>38</v>
      </c>
      <c r="V799" s="58">
        <v>84.870720000000006</v>
      </c>
      <c r="W799" s="55">
        <v>0.05</v>
      </c>
      <c r="X799" s="59">
        <v>4.2435360000000006</v>
      </c>
      <c r="Y799" s="54">
        <v>0.84000000000000008</v>
      </c>
      <c r="Z799" s="54">
        <v>81.467184000000003</v>
      </c>
    </row>
    <row r="800" spans="1:26" x14ac:dyDescent="0.3">
      <c r="A800" s="51" t="s">
        <v>1963</v>
      </c>
      <c r="B800" s="52">
        <v>42439</v>
      </c>
      <c r="C800" s="53">
        <v>2016</v>
      </c>
      <c r="D800" s="51" t="s">
        <v>636</v>
      </c>
      <c r="E800" s="51" t="s">
        <v>637</v>
      </c>
      <c r="F800" s="51" t="s">
        <v>230</v>
      </c>
      <c r="G800" s="51" t="s">
        <v>230</v>
      </c>
      <c r="H800" s="51" t="s">
        <v>231</v>
      </c>
      <c r="I800" s="51" t="s">
        <v>258</v>
      </c>
      <c r="J800" s="51" t="s">
        <v>254</v>
      </c>
      <c r="K800" s="51" t="s">
        <v>219</v>
      </c>
      <c r="L800" s="51" t="s">
        <v>226</v>
      </c>
      <c r="M800" s="51" t="s">
        <v>221</v>
      </c>
      <c r="N800" s="52">
        <v>42451</v>
      </c>
      <c r="O800" s="54">
        <v>1.0230000000000001</v>
      </c>
      <c r="P800" s="54">
        <v>1.7600000000000002</v>
      </c>
      <c r="Q800" s="55">
        <v>0.72043010752688175</v>
      </c>
      <c r="R800" s="55">
        <v>0.08</v>
      </c>
      <c r="S800" s="56">
        <f t="shared" si="12"/>
        <v>0.14080000000000001</v>
      </c>
      <c r="T800" s="57">
        <v>1.9008000000000003</v>
      </c>
      <c r="U800" s="51">
        <v>42</v>
      </c>
      <c r="V800" s="58">
        <v>79.833600000000018</v>
      </c>
      <c r="W800" s="55">
        <v>0.02</v>
      </c>
      <c r="X800" s="59">
        <v>1.5966720000000003</v>
      </c>
      <c r="Y800" s="54">
        <v>1.34</v>
      </c>
      <c r="Z800" s="54">
        <v>79.576928000000024</v>
      </c>
    </row>
    <row r="801" spans="1:26" x14ac:dyDescent="0.3">
      <c r="A801" s="51" t="s">
        <v>1964</v>
      </c>
      <c r="B801" s="52">
        <v>42441</v>
      </c>
      <c r="C801" s="53">
        <v>2016</v>
      </c>
      <c r="D801" s="51" t="s">
        <v>1965</v>
      </c>
      <c r="E801" s="51" t="s">
        <v>1966</v>
      </c>
      <c r="F801" s="51" t="s">
        <v>230</v>
      </c>
      <c r="G801" s="51" t="s">
        <v>230</v>
      </c>
      <c r="H801" s="51" t="s">
        <v>216</v>
      </c>
      <c r="I801" s="51" t="s">
        <v>258</v>
      </c>
      <c r="J801" s="51" t="s">
        <v>254</v>
      </c>
      <c r="K801" s="51" t="s">
        <v>219</v>
      </c>
      <c r="L801" s="51" t="s">
        <v>220</v>
      </c>
      <c r="M801" s="51" t="s">
        <v>221</v>
      </c>
      <c r="N801" s="52">
        <v>42452</v>
      </c>
      <c r="O801" s="54">
        <v>13.629000000000001</v>
      </c>
      <c r="P801" s="54">
        <v>21.978000000000002</v>
      </c>
      <c r="Q801" s="55">
        <v>0.61259079903147695</v>
      </c>
      <c r="R801" s="55">
        <v>0.08</v>
      </c>
      <c r="S801" s="56">
        <f t="shared" si="12"/>
        <v>1.7582400000000002</v>
      </c>
      <c r="T801" s="57">
        <v>23.736240000000002</v>
      </c>
      <c r="U801" s="51">
        <v>49</v>
      </c>
      <c r="V801" s="58">
        <v>1163.0757600000002</v>
      </c>
      <c r="W801" s="55">
        <v>0.01</v>
      </c>
      <c r="X801" s="59">
        <v>11.630757600000003</v>
      </c>
      <c r="Y801" s="54">
        <v>5.8199999999999994</v>
      </c>
      <c r="Z801" s="54">
        <v>1157.2650024000002</v>
      </c>
    </row>
    <row r="802" spans="1:26" x14ac:dyDescent="0.3">
      <c r="A802" s="51" t="s">
        <v>1967</v>
      </c>
      <c r="B802" s="52">
        <v>42444</v>
      </c>
      <c r="C802" s="53">
        <v>2016</v>
      </c>
      <c r="D802" s="51" t="s">
        <v>1123</v>
      </c>
      <c r="E802" s="51" t="s">
        <v>1124</v>
      </c>
      <c r="F802" s="51" t="s">
        <v>230</v>
      </c>
      <c r="G802" s="51" t="s">
        <v>230</v>
      </c>
      <c r="H802" s="51" t="s">
        <v>231</v>
      </c>
      <c r="I802" s="51" t="s">
        <v>342</v>
      </c>
      <c r="J802" s="51" t="s">
        <v>233</v>
      </c>
      <c r="K802" s="51" t="s">
        <v>219</v>
      </c>
      <c r="L802" s="51" t="s">
        <v>226</v>
      </c>
      <c r="M802" s="51" t="s">
        <v>221</v>
      </c>
      <c r="N802" s="52">
        <v>42454</v>
      </c>
      <c r="O802" s="54">
        <v>0.26400000000000001</v>
      </c>
      <c r="P802" s="54">
        <v>1.3860000000000001</v>
      </c>
      <c r="Q802" s="55">
        <v>4.25</v>
      </c>
      <c r="R802" s="55">
        <v>0.08</v>
      </c>
      <c r="S802" s="56">
        <f t="shared" si="12"/>
        <v>0.11088000000000001</v>
      </c>
      <c r="T802" s="57">
        <v>1.4968800000000002</v>
      </c>
      <c r="U802" s="51">
        <v>49</v>
      </c>
      <c r="V802" s="58">
        <v>73.347120000000004</v>
      </c>
      <c r="W802" s="55">
        <v>0.08</v>
      </c>
      <c r="X802" s="59">
        <v>5.8677696000000008</v>
      </c>
      <c r="Y802" s="54">
        <v>0.75</v>
      </c>
      <c r="Z802" s="54">
        <v>68.229350400000001</v>
      </c>
    </row>
    <row r="803" spans="1:26" x14ac:dyDescent="0.3">
      <c r="A803" s="51" t="s">
        <v>1968</v>
      </c>
      <c r="B803" s="52">
        <v>42444</v>
      </c>
      <c r="C803" s="53">
        <v>2016</v>
      </c>
      <c r="D803" s="51" t="s">
        <v>1969</v>
      </c>
      <c r="E803" s="51" t="s">
        <v>1970</v>
      </c>
      <c r="F803" s="51" t="s">
        <v>214</v>
      </c>
      <c r="G803" s="51" t="s">
        <v>215</v>
      </c>
      <c r="H803" s="51" t="s">
        <v>265</v>
      </c>
      <c r="I803" s="51" t="s">
        <v>217</v>
      </c>
      <c r="J803" s="51" t="s">
        <v>250</v>
      </c>
      <c r="K803" s="51" t="s">
        <v>238</v>
      </c>
      <c r="L803" s="51" t="s">
        <v>292</v>
      </c>
      <c r="M803" s="51" t="s">
        <v>234</v>
      </c>
      <c r="N803" s="52">
        <v>42452</v>
      </c>
      <c r="O803" s="54">
        <v>2.0570000000000004</v>
      </c>
      <c r="P803" s="54">
        <v>8.9320000000000004</v>
      </c>
      <c r="Q803" s="55">
        <v>3.3422459893048124</v>
      </c>
      <c r="R803" s="55">
        <v>0.08</v>
      </c>
      <c r="S803" s="56">
        <f t="shared" si="12"/>
        <v>0.71456000000000008</v>
      </c>
      <c r="T803" s="57">
        <v>9.6465600000000009</v>
      </c>
      <c r="U803" s="51">
        <v>39</v>
      </c>
      <c r="V803" s="58">
        <v>376.21584000000001</v>
      </c>
      <c r="W803" s="55">
        <v>0.02</v>
      </c>
      <c r="X803" s="59">
        <v>7.5243168000000002</v>
      </c>
      <c r="Y803" s="54">
        <v>2.88</v>
      </c>
      <c r="Z803" s="54">
        <v>371.5715232</v>
      </c>
    </row>
    <row r="804" spans="1:26" x14ac:dyDescent="0.3">
      <c r="A804" s="51" t="s">
        <v>1971</v>
      </c>
      <c r="B804" s="52">
        <v>42445</v>
      </c>
      <c r="C804" s="53">
        <v>2016</v>
      </c>
      <c r="D804" s="51" t="s">
        <v>1955</v>
      </c>
      <c r="E804" s="51" t="s">
        <v>1956</v>
      </c>
      <c r="F804" s="51" t="s">
        <v>230</v>
      </c>
      <c r="G804" s="51" t="s">
        <v>230</v>
      </c>
      <c r="H804" s="51" t="s">
        <v>231</v>
      </c>
      <c r="I804" s="51" t="s">
        <v>445</v>
      </c>
      <c r="J804" s="51" t="s">
        <v>254</v>
      </c>
      <c r="K804" s="51" t="s">
        <v>219</v>
      </c>
      <c r="L804" s="51" t="s">
        <v>220</v>
      </c>
      <c r="M804" s="51" t="s">
        <v>221</v>
      </c>
      <c r="N804" s="52">
        <v>42457</v>
      </c>
      <c r="O804" s="54">
        <v>2.0240000000000005</v>
      </c>
      <c r="P804" s="54">
        <v>3.1680000000000001</v>
      </c>
      <c r="Q804" s="55">
        <v>0.56521739130434756</v>
      </c>
      <c r="R804" s="55">
        <v>0.08</v>
      </c>
      <c r="S804" s="56">
        <f t="shared" si="12"/>
        <v>0.25344</v>
      </c>
      <c r="T804" s="57">
        <v>3.4214400000000005</v>
      </c>
      <c r="U804" s="51">
        <v>20</v>
      </c>
      <c r="V804" s="58">
        <v>68.42880000000001</v>
      </c>
      <c r="W804" s="55">
        <v>0.03</v>
      </c>
      <c r="X804" s="59">
        <v>2.052864</v>
      </c>
      <c r="Y804" s="54">
        <v>5.38</v>
      </c>
      <c r="Z804" s="54">
        <v>71.755936000000005</v>
      </c>
    </row>
    <row r="805" spans="1:26" x14ac:dyDescent="0.3">
      <c r="A805" s="51" t="s">
        <v>1972</v>
      </c>
      <c r="B805" s="52">
        <v>42445</v>
      </c>
      <c r="C805" s="53">
        <v>2016</v>
      </c>
      <c r="D805" s="51" t="s">
        <v>1973</v>
      </c>
      <c r="E805" s="51" t="s">
        <v>1974</v>
      </c>
      <c r="F805" s="51" t="s">
        <v>214</v>
      </c>
      <c r="G805" s="51" t="s">
        <v>215</v>
      </c>
      <c r="H805" s="51" t="s">
        <v>216</v>
      </c>
      <c r="I805" s="51" t="s">
        <v>217</v>
      </c>
      <c r="J805" s="51" t="s">
        <v>218</v>
      </c>
      <c r="K805" s="51" t="s">
        <v>219</v>
      </c>
      <c r="L805" s="51" t="s">
        <v>226</v>
      </c>
      <c r="M805" s="51" t="s">
        <v>221</v>
      </c>
      <c r="N805" s="52">
        <v>42452</v>
      </c>
      <c r="O805" s="54">
        <v>4.125</v>
      </c>
      <c r="P805" s="54">
        <v>7.7880000000000011</v>
      </c>
      <c r="Q805" s="55">
        <v>0.88800000000000023</v>
      </c>
      <c r="R805" s="55">
        <v>0.08</v>
      </c>
      <c r="S805" s="56">
        <f t="shared" si="12"/>
        <v>0.62304000000000015</v>
      </c>
      <c r="T805" s="57">
        <v>8.4110400000000016</v>
      </c>
      <c r="U805" s="51">
        <v>18</v>
      </c>
      <c r="V805" s="58">
        <v>151.39872000000003</v>
      </c>
      <c r="W805" s="55">
        <v>0.03</v>
      </c>
      <c r="X805" s="59">
        <v>4.5419616000000005</v>
      </c>
      <c r="Y805" s="54">
        <v>2.4</v>
      </c>
      <c r="Z805" s="54">
        <v>149.25675840000002</v>
      </c>
    </row>
    <row r="806" spans="1:26" x14ac:dyDescent="0.3">
      <c r="A806" s="51" t="s">
        <v>1975</v>
      </c>
      <c r="B806" s="52">
        <v>42447</v>
      </c>
      <c r="C806" s="53">
        <v>2016</v>
      </c>
      <c r="D806" s="51" t="s">
        <v>1976</v>
      </c>
      <c r="E806" s="51" t="s">
        <v>1977</v>
      </c>
      <c r="F806" s="51" t="s">
        <v>230</v>
      </c>
      <c r="G806" s="51" t="s">
        <v>230</v>
      </c>
      <c r="H806" s="51" t="s">
        <v>231</v>
      </c>
      <c r="I806" s="51" t="s">
        <v>232</v>
      </c>
      <c r="J806" s="51" t="s">
        <v>266</v>
      </c>
      <c r="K806" s="51" t="s">
        <v>219</v>
      </c>
      <c r="L806" s="51" t="s">
        <v>226</v>
      </c>
      <c r="M806" s="51" t="s">
        <v>221</v>
      </c>
      <c r="N806" s="52">
        <v>42456</v>
      </c>
      <c r="O806" s="54">
        <v>3.19</v>
      </c>
      <c r="P806" s="54">
        <v>5.2359999999999998</v>
      </c>
      <c r="Q806" s="55">
        <v>0.64137931034482754</v>
      </c>
      <c r="R806" s="55">
        <v>0.08</v>
      </c>
      <c r="S806" s="56">
        <f t="shared" si="12"/>
        <v>0.41887999999999997</v>
      </c>
      <c r="T806" s="57">
        <v>5.6548800000000004</v>
      </c>
      <c r="U806" s="51">
        <v>25</v>
      </c>
      <c r="V806" s="58">
        <v>141.37200000000001</v>
      </c>
      <c r="W806" s="55">
        <v>6.0000000000000005E-2</v>
      </c>
      <c r="X806" s="59">
        <v>8.4823200000000014</v>
      </c>
      <c r="Y806" s="54">
        <v>0.93</v>
      </c>
      <c r="Z806" s="54">
        <v>133.81968000000001</v>
      </c>
    </row>
    <row r="807" spans="1:26" x14ac:dyDescent="0.3">
      <c r="A807" s="51" t="s">
        <v>1978</v>
      </c>
      <c r="B807" s="52">
        <v>42448</v>
      </c>
      <c r="C807" s="53">
        <v>2016</v>
      </c>
      <c r="D807" s="51" t="s">
        <v>1979</v>
      </c>
      <c r="E807" s="51" t="s">
        <v>1980</v>
      </c>
      <c r="F807" s="51" t="s">
        <v>214</v>
      </c>
      <c r="G807" s="51" t="s">
        <v>215</v>
      </c>
      <c r="H807" s="51" t="s">
        <v>231</v>
      </c>
      <c r="I807" s="51" t="s">
        <v>225</v>
      </c>
      <c r="J807" s="51" t="s">
        <v>250</v>
      </c>
      <c r="K807" s="51" t="s">
        <v>238</v>
      </c>
      <c r="L807" s="51" t="s">
        <v>332</v>
      </c>
      <c r="M807" s="51" t="s">
        <v>221</v>
      </c>
      <c r="N807" s="52">
        <v>42456</v>
      </c>
      <c r="O807" s="54">
        <v>9.7020000000000017</v>
      </c>
      <c r="P807" s="54">
        <v>23.088999999999999</v>
      </c>
      <c r="Q807" s="55">
        <v>1.3798185941043077</v>
      </c>
      <c r="R807" s="55">
        <v>0.08</v>
      </c>
      <c r="S807" s="56">
        <f t="shared" si="12"/>
        <v>1.8471199999999999</v>
      </c>
      <c r="T807" s="57">
        <v>24.936119999999999</v>
      </c>
      <c r="U807" s="51">
        <v>4</v>
      </c>
      <c r="V807" s="58">
        <v>99.744479999999996</v>
      </c>
      <c r="W807" s="55">
        <v>0.08</v>
      </c>
      <c r="X807" s="59">
        <v>7.9795584000000002</v>
      </c>
      <c r="Y807" s="54">
        <v>4.8599999999999994</v>
      </c>
      <c r="Z807" s="54">
        <v>96.624921599999993</v>
      </c>
    </row>
    <row r="808" spans="1:26" x14ac:dyDescent="0.3">
      <c r="A808" s="51" t="s">
        <v>1981</v>
      </c>
      <c r="B808" s="52">
        <v>42452</v>
      </c>
      <c r="C808" s="53">
        <v>2016</v>
      </c>
      <c r="D808" s="51" t="s">
        <v>731</v>
      </c>
      <c r="E808" s="51" t="s">
        <v>732</v>
      </c>
      <c r="F808" s="51" t="s">
        <v>214</v>
      </c>
      <c r="G808" s="51" t="s">
        <v>215</v>
      </c>
      <c r="H808" s="51" t="s">
        <v>231</v>
      </c>
      <c r="I808" s="51" t="s">
        <v>225</v>
      </c>
      <c r="J808" s="51" t="s">
        <v>266</v>
      </c>
      <c r="K808" s="51" t="s">
        <v>219</v>
      </c>
      <c r="L808" s="51" t="s">
        <v>226</v>
      </c>
      <c r="M808" s="51" t="s">
        <v>221</v>
      </c>
      <c r="N808" s="52">
        <v>42459</v>
      </c>
      <c r="O808" s="54">
        <v>2.5410000000000004</v>
      </c>
      <c r="P808" s="54">
        <v>4.1580000000000004</v>
      </c>
      <c r="Q808" s="55">
        <v>0.63636363636363624</v>
      </c>
      <c r="R808" s="55">
        <v>0.08</v>
      </c>
      <c r="S808" s="56">
        <f t="shared" si="12"/>
        <v>0.33264000000000005</v>
      </c>
      <c r="T808" s="57">
        <v>4.4906400000000009</v>
      </c>
      <c r="U808" s="51">
        <v>30</v>
      </c>
      <c r="V808" s="58">
        <v>134.71920000000003</v>
      </c>
      <c r="W808" s="55">
        <v>0.01</v>
      </c>
      <c r="X808" s="59">
        <v>1.3471920000000004</v>
      </c>
      <c r="Y808" s="54">
        <v>0.76</v>
      </c>
      <c r="Z808" s="54">
        <v>134.13200800000001</v>
      </c>
    </row>
    <row r="809" spans="1:26" x14ac:dyDescent="0.3">
      <c r="A809" s="51" t="s">
        <v>1982</v>
      </c>
      <c r="B809" s="52">
        <v>42453</v>
      </c>
      <c r="C809" s="53">
        <v>2016</v>
      </c>
      <c r="D809" s="51" t="s">
        <v>1983</v>
      </c>
      <c r="E809" s="51" t="s">
        <v>1984</v>
      </c>
      <c r="F809" s="51" t="s">
        <v>230</v>
      </c>
      <c r="G809" s="51" t="s">
        <v>230</v>
      </c>
      <c r="H809" s="51" t="s">
        <v>231</v>
      </c>
      <c r="I809" s="51" t="s">
        <v>258</v>
      </c>
      <c r="J809" s="51" t="s">
        <v>254</v>
      </c>
      <c r="K809" s="51" t="s">
        <v>219</v>
      </c>
      <c r="L809" s="51" t="s">
        <v>292</v>
      </c>
      <c r="M809" s="51" t="s">
        <v>221</v>
      </c>
      <c r="N809" s="52">
        <v>42462</v>
      </c>
      <c r="O809" s="54">
        <v>2.75</v>
      </c>
      <c r="P809" s="54">
        <v>6.2480000000000002</v>
      </c>
      <c r="Q809" s="55">
        <v>1.272</v>
      </c>
      <c r="R809" s="55">
        <v>0.08</v>
      </c>
      <c r="S809" s="56">
        <f t="shared" si="12"/>
        <v>0.49984000000000001</v>
      </c>
      <c r="T809" s="57">
        <v>6.7478400000000009</v>
      </c>
      <c r="U809" s="51">
        <v>47</v>
      </c>
      <c r="V809" s="58">
        <v>317.14848000000006</v>
      </c>
      <c r="W809" s="55">
        <v>0.02</v>
      </c>
      <c r="X809" s="59">
        <v>6.3429696000000018</v>
      </c>
      <c r="Y809" s="54">
        <v>3.65</v>
      </c>
      <c r="Z809" s="54">
        <v>314.45551040000004</v>
      </c>
    </row>
    <row r="810" spans="1:26" x14ac:dyDescent="0.3">
      <c r="A810" s="51" t="s">
        <v>1985</v>
      </c>
      <c r="B810" s="52">
        <v>42453</v>
      </c>
      <c r="C810" s="53">
        <v>2016</v>
      </c>
      <c r="D810" s="51" t="s">
        <v>491</v>
      </c>
      <c r="E810" s="51" t="s">
        <v>492</v>
      </c>
      <c r="F810" s="51" t="s">
        <v>230</v>
      </c>
      <c r="G810" s="51" t="s">
        <v>230</v>
      </c>
      <c r="H810" s="51" t="s">
        <v>265</v>
      </c>
      <c r="I810" s="51" t="s">
        <v>258</v>
      </c>
      <c r="J810" s="51" t="s">
        <v>233</v>
      </c>
      <c r="K810" s="51" t="s">
        <v>219</v>
      </c>
      <c r="L810" s="51" t="s">
        <v>220</v>
      </c>
      <c r="M810" s="51" t="s">
        <v>221</v>
      </c>
      <c r="N810" s="52">
        <v>42462</v>
      </c>
      <c r="O810" s="54">
        <v>1.7490000000000003</v>
      </c>
      <c r="P810" s="54">
        <v>2.871</v>
      </c>
      <c r="Q810" s="55">
        <v>0.64150943396226379</v>
      </c>
      <c r="R810" s="55">
        <v>0.08</v>
      </c>
      <c r="S810" s="56">
        <f t="shared" si="12"/>
        <v>0.22968</v>
      </c>
      <c r="T810" s="57">
        <v>3.1006800000000001</v>
      </c>
      <c r="U810" s="51">
        <v>10</v>
      </c>
      <c r="V810" s="58">
        <v>31.006800000000002</v>
      </c>
      <c r="W810" s="55">
        <v>0.03</v>
      </c>
      <c r="X810" s="59">
        <v>0.93020400000000003</v>
      </c>
      <c r="Y810" s="54">
        <v>0.55000000000000004</v>
      </c>
      <c r="Z810" s="54">
        <v>30.626596000000003</v>
      </c>
    </row>
    <row r="811" spans="1:26" x14ac:dyDescent="0.3">
      <c r="A811" s="51" t="s">
        <v>1986</v>
      </c>
      <c r="B811" s="52">
        <v>42454</v>
      </c>
      <c r="C811" s="53">
        <v>2016</v>
      </c>
      <c r="D811" s="51" t="s">
        <v>1105</v>
      </c>
      <c r="E811" s="51" t="s">
        <v>1106</v>
      </c>
      <c r="F811" s="51" t="s">
        <v>214</v>
      </c>
      <c r="G811" s="51" t="s">
        <v>215</v>
      </c>
      <c r="H811" s="51" t="s">
        <v>244</v>
      </c>
      <c r="I811" s="51" t="s">
        <v>342</v>
      </c>
      <c r="J811" s="51" t="s">
        <v>218</v>
      </c>
      <c r="K811" s="51" t="s">
        <v>238</v>
      </c>
      <c r="L811" s="51" t="s">
        <v>588</v>
      </c>
      <c r="M811" s="51" t="s">
        <v>221</v>
      </c>
      <c r="N811" s="52">
        <v>42462</v>
      </c>
      <c r="O811" s="54">
        <v>237.60000000000002</v>
      </c>
      <c r="P811" s="54">
        <v>494.98900000000003</v>
      </c>
      <c r="Q811" s="55">
        <v>1.0832870370370369</v>
      </c>
      <c r="R811" s="55">
        <v>0.08</v>
      </c>
      <c r="S811" s="56">
        <f t="shared" si="12"/>
        <v>39.599120000000006</v>
      </c>
      <c r="T811" s="57">
        <v>534.58812000000012</v>
      </c>
      <c r="U811" s="51">
        <v>51</v>
      </c>
      <c r="V811" s="58">
        <v>27263.994120000007</v>
      </c>
      <c r="W811" s="55">
        <v>6.9999999999999993E-2</v>
      </c>
      <c r="X811" s="59">
        <v>1908.4795884000002</v>
      </c>
      <c r="Y811" s="54">
        <v>24.54</v>
      </c>
      <c r="Z811" s="54">
        <v>25380.054531600006</v>
      </c>
    </row>
    <row r="812" spans="1:26" x14ac:dyDescent="0.3">
      <c r="A812" s="51" t="s">
        <v>1987</v>
      </c>
      <c r="B812" s="52">
        <v>42454</v>
      </c>
      <c r="C812" s="53">
        <v>2016</v>
      </c>
      <c r="D812" s="51" t="s">
        <v>1988</v>
      </c>
      <c r="E812" s="51" t="s">
        <v>1989</v>
      </c>
      <c r="F812" s="51" t="s">
        <v>230</v>
      </c>
      <c r="G812" s="51" t="s">
        <v>230</v>
      </c>
      <c r="H812" s="51" t="s">
        <v>216</v>
      </c>
      <c r="I812" s="51" t="s">
        <v>270</v>
      </c>
      <c r="J812" s="51" t="s">
        <v>254</v>
      </c>
      <c r="K812" s="51" t="s">
        <v>238</v>
      </c>
      <c r="L812" s="51" t="s">
        <v>239</v>
      </c>
      <c r="M812" s="51" t="s">
        <v>240</v>
      </c>
      <c r="N812" s="52">
        <v>42468</v>
      </c>
      <c r="O812" s="54">
        <v>82.5</v>
      </c>
      <c r="P812" s="54">
        <v>133.06700000000001</v>
      </c>
      <c r="Q812" s="55">
        <v>0.61293333333333344</v>
      </c>
      <c r="R812" s="55">
        <v>0.08</v>
      </c>
      <c r="S812" s="56">
        <f t="shared" si="12"/>
        <v>10.64536</v>
      </c>
      <c r="T812" s="57">
        <v>143.71236000000002</v>
      </c>
      <c r="U812" s="51">
        <v>44</v>
      </c>
      <c r="V812" s="58">
        <v>6323.3438400000005</v>
      </c>
      <c r="W812" s="55">
        <v>0.01</v>
      </c>
      <c r="X812" s="59">
        <v>63.233438400000004</v>
      </c>
      <c r="Y812" s="54">
        <v>26.35</v>
      </c>
      <c r="Z812" s="54">
        <v>6286.4604016000012</v>
      </c>
    </row>
    <row r="813" spans="1:26" x14ac:dyDescent="0.3">
      <c r="A813" s="51" t="s">
        <v>1990</v>
      </c>
      <c r="B813" s="52">
        <v>42456</v>
      </c>
      <c r="C813" s="53">
        <v>2016</v>
      </c>
      <c r="D813" s="51" t="s">
        <v>1825</v>
      </c>
      <c r="E813" s="51" t="s">
        <v>1826</v>
      </c>
      <c r="F813" s="51" t="s">
        <v>230</v>
      </c>
      <c r="G813" s="51" t="s">
        <v>230</v>
      </c>
      <c r="H813" s="51" t="s">
        <v>231</v>
      </c>
      <c r="I813" s="51" t="s">
        <v>232</v>
      </c>
      <c r="J813" s="51" t="s">
        <v>233</v>
      </c>
      <c r="K813" s="51" t="s">
        <v>219</v>
      </c>
      <c r="L813" s="51" t="s">
        <v>292</v>
      </c>
      <c r="M813" s="51" t="s">
        <v>221</v>
      </c>
      <c r="N813" s="52">
        <v>42464</v>
      </c>
      <c r="O813" s="54">
        <v>5.7090000000000005</v>
      </c>
      <c r="P813" s="54">
        <v>14.278000000000002</v>
      </c>
      <c r="Q813" s="55">
        <v>1.5009633911368019</v>
      </c>
      <c r="R813" s="55">
        <v>0.08</v>
      </c>
      <c r="S813" s="56">
        <f t="shared" si="12"/>
        <v>1.1422400000000001</v>
      </c>
      <c r="T813" s="57">
        <v>15.420240000000003</v>
      </c>
      <c r="U813" s="51">
        <v>47</v>
      </c>
      <c r="V813" s="58">
        <v>724.75128000000018</v>
      </c>
      <c r="W813" s="55">
        <v>6.0000000000000005E-2</v>
      </c>
      <c r="X813" s="59">
        <v>43.485076800000016</v>
      </c>
      <c r="Y813" s="54">
        <v>3.19</v>
      </c>
      <c r="Z813" s="54">
        <v>684.45620320000023</v>
      </c>
    </row>
    <row r="814" spans="1:26" x14ac:dyDescent="0.3">
      <c r="A814" s="51" t="s">
        <v>1991</v>
      </c>
      <c r="B814" s="52">
        <v>42456</v>
      </c>
      <c r="C814" s="53">
        <v>2016</v>
      </c>
      <c r="D814" s="51" t="s">
        <v>1992</v>
      </c>
      <c r="E814" s="51" t="s">
        <v>1993</v>
      </c>
      <c r="F814" s="51" t="s">
        <v>214</v>
      </c>
      <c r="G814" s="51" t="s">
        <v>215</v>
      </c>
      <c r="H814" s="51" t="s">
        <v>231</v>
      </c>
      <c r="I814" s="51" t="s">
        <v>217</v>
      </c>
      <c r="J814" s="51" t="s">
        <v>254</v>
      </c>
      <c r="K814" s="51" t="s">
        <v>219</v>
      </c>
      <c r="L814" s="51" t="s">
        <v>220</v>
      </c>
      <c r="M814" s="51" t="s">
        <v>221</v>
      </c>
      <c r="N814" s="52">
        <v>42465</v>
      </c>
      <c r="O814" s="54">
        <v>2.1339999999999999</v>
      </c>
      <c r="P814" s="54">
        <v>3.3880000000000003</v>
      </c>
      <c r="Q814" s="55">
        <v>0.58762886597938169</v>
      </c>
      <c r="R814" s="55">
        <v>0.08</v>
      </c>
      <c r="S814" s="56">
        <f t="shared" si="12"/>
        <v>0.27104000000000006</v>
      </c>
      <c r="T814" s="57">
        <v>3.6590400000000005</v>
      </c>
      <c r="U814" s="51">
        <v>44</v>
      </c>
      <c r="V814" s="58">
        <v>160.99776000000003</v>
      </c>
      <c r="W814" s="55">
        <v>9.9999999999999992E-2</v>
      </c>
      <c r="X814" s="59">
        <v>16.099776000000002</v>
      </c>
      <c r="Y814" s="54">
        <v>1.04</v>
      </c>
      <c r="Z814" s="54">
        <v>145.93798400000003</v>
      </c>
    </row>
    <row r="815" spans="1:26" x14ac:dyDescent="0.3">
      <c r="A815" s="51" t="s">
        <v>1994</v>
      </c>
      <c r="B815" s="52">
        <v>42457</v>
      </c>
      <c r="C815" s="53">
        <v>2016</v>
      </c>
      <c r="D815" s="51" t="s">
        <v>1995</v>
      </c>
      <c r="E815" s="51" t="s">
        <v>1996</v>
      </c>
      <c r="F815" s="51" t="s">
        <v>230</v>
      </c>
      <c r="G815" s="51" t="s">
        <v>230</v>
      </c>
      <c r="H815" s="51" t="s">
        <v>231</v>
      </c>
      <c r="I815" s="51" t="s">
        <v>274</v>
      </c>
      <c r="J815" s="51" t="s">
        <v>266</v>
      </c>
      <c r="K815" s="51" t="s">
        <v>219</v>
      </c>
      <c r="L815" s="51" t="s">
        <v>292</v>
      </c>
      <c r="M815" s="51" t="s">
        <v>221</v>
      </c>
      <c r="N815" s="52">
        <v>42465</v>
      </c>
      <c r="O815" s="54">
        <v>1.034</v>
      </c>
      <c r="P815" s="54">
        <v>2.2880000000000003</v>
      </c>
      <c r="Q815" s="55">
        <v>1.2127659574468086</v>
      </c>
      <c r="R815" s="55">
        <v>0.08</v>
      </c>
      <c r="S815" s="56">
        <f t="shared" si="12"/>
        <v>0.18304000000000004</v>
      </c>
      <c r="T815" s="57">
        <v>2.4710400000000003</v>
      </c>
      <c r="U815" s="51">
        <v>4</v>
      </c>
      <c r="V815" s="58">
        <v>9.8841600000000014</v>
      </c>
      <c r="W815" s="55">
        <v>0.02</v>
      </c>
      <c r="X815" s="59">
        <v>0.19768320000000003</v>
      </c>
      <c r="Y815" s="54">
        <v>2.61</v>
      </c>
      <c r="Z815" s="54">
        <v>12.296476800000001</v>
      </c>
    </row>
    <row r="816" spans="1:26" x14ac:dyDescent="0.3">
      <c r="A816" s="51" t="s">
        <v>1997</v>
      </c>
      <c r="B816" s="52">
        <v>42460</v>
      </c>
      <c r="C816" s="53">
        <v>2016</v>
      </c>
      <c r="D816" s="51" t="s">
        <v>1998</v>
      </c>
      <c r="E816" s="51" t="s">
        <v>1999</v>
      </c>
      <c r="F816" s="51" t="s">
        <v>230</v>
      </c>
      <c r="G816" s="51" t="s">
        <v>230</v>
      </c>
      <c r="H816" s="51" t="s">
        <v>231</v>
      </c>
      <c r="I816" s="51" t="s">
        <v>274</v>
      </c>
      <c r="J816" s="51" t="s">
        <v>254</v>
      </c>
      <c r="K816" s="51" t="s">
        <v>219</v>
      </c>
      <c r="L816" s="51" t="s">
        <v>220</v>
      </c>
      <c r="M816" s="51" t="s">
        <v>221</v>
      </c>
      <c r="N816" s="52">
        <v>42475</v>
      </c>
      <c r="O816" s="54">
        <v>15.268000000000002</v>
      </c>
      <c r="P816" s="54">
        <v>24.618000000000002</v>
      </c>
      <c r="Q816" s="55">
        <v>0.61239193083573473</v>
      </c>
      <c r="R816" s="55">
        <v>0.08</v>
      </c>
      <c r="S816" s="56">
        <f t="shared" si="12"/>
        <v>1.9694400000000003</v>
      </c>
      <c r="T816" s="57">
        <v>26.587440000000004</v>
      </c>
      <c r="U816" s="51">
        <v>18</v>
      </c>
      <c r="V816" s="58">
        <v>478.5739200000001</v>
      </c>
      <c r="W816" s="55">
        <v>9.9999999999999992E-2</v>
      </c>
      <c r="X816" s="59">
        <v>47.857392000000004</v>
      </c>
      <c r="Y816" s="54">
        <v>15.15</v>
      </c>
      <c r="Z816" s="54">
        <v>445.86652800000007</v>
      </c>
    </row>
    <row r="817" spans="1:26" x14ac:dyDescent="0.3">
      <c r="A817" s="51" t="s">
        <v>2000</v>
      </c>
      <c r="B817" s="52">
        <v>42461</v>
      </c>
      <c r="C817" s="53">
        <v>2016</v>
      </c>
      <c r="D817" s="51" t="s">
        <v>300</v>
      </c>
      <c r="E817" s="51" t="s">
        <v>301</v>
      </c>
      <c r="F817" s="51" t="s">
        <v>230</v>
      </c>
      <c r="G817" s="51" t="s">
        <v>230</v>
      </c>
      <c r="H817" s="51" t="s">
        <v>265</v>
      </c>
      <c r="I817" s="51" t="s">
        <v>274</v>
      </c>
      <c r="J817" s="51" t="s">
        <v>254</v>
      </c>
      <c r="K817" s="51" t="s">
        <v>219</v>
      </c>
      <c r="L817" s="51" t="s">
        <v>226</v>
      </c>
      <c r="M817" s="51" t="s">
        <v>234</v>
      </c>
      <c r="N817" s="52">
        <v>42468</v>
      </c>
      <c r="O817" s="54">
        <v>0.26400000000000001</v>
      </c>
      <c r="P817" s="54">
        <v>1.3860000000000001</v>
      </c>
      <c r="Q817" s="55">
        <v>4.25</v>
      </c>
      <c r="R817" s="55">
        <v>0.08</v>
      </c>
      <c r="S817" s="56">
        <f t="shared" si="12"/>
        <v>0.11088000000000001</v>
      </c>
      <c r="T817" s="57">
        <v>1.4968800000000002</v>
      </c>
      <c r="U817" s="51">
        <v>42</v>
      </c>
      <c r="V817" s="58">
        <v>62.868960000000008</v>
      </c>
      <c r="W817" s="55">
        <v>0.05</v>
      </c>
      <c r="X817" s="59">
        <v>3.1434480000000007</v>
      </c>
      <c r="Y817" s="54">
        <v>0.75</v>
      </c>
      <c r="Z817" s="54">
        <v>60.475512000000009</v>
      </c>
    </row>
    <row r="818" spans="1:26" x14ac:dyDescent="0.3">
      <c r="A818" s="51" t="s">
        <v>2001</v>
      </c>
      <c r="B818" s="52">
        <v>42463</v>
      </c>
      <c r="C818" s="53">
        <v>2016</v>
      </c>
      <c r="D818" s="51" t="s">
        <v>2002</v>
      </c>
      <c r="E818" s="51" t="s">
        <v>2003</v>
      </c>
      <c r="F818" s="51" t="s">
        <v>230</v>
      </c>
      <c r="G818" s="51" t="s">
        <v>230</v>
      </c>
      <c r="H818" s="51" t="s">
        <v>244</v>
      </c>
      <c r="I818" s="51" t="s">
        <v>258</v>
      </c>
      <c r="J818" s="51" t="s">
        <v>254</v>
      </c>
      <c r="K818" s="51" t="s">
        <v>219</v>
      </c>
      <c r="L818" s="51" t="s">
        <v>292</v>
      </c>
      <c r="M818" s="51" t="s">
        <v>221</v>
      </c>
      <c r="N818" s="52">
        <v>42476</v>
      </c>
      <c r="O818" s="54">
        <v>4.51</v>
      </c>
      <c r="P818" s="54">
        <v>10.241000000000001</v>
      </c>
      <c r="Q818" s="55">
        <v>1.2707317073170736</v>
      </c>
      <c r="R818" s="55">
        <v>0.08</v>
      </c>
      <c r="S818" s="56">
        <f t="shared" si="12"/>
        <v>0.81928000000000012</v>
      </c>
      <c r="T818" s="57">
        <v>11.060280000000002</v>
      </c>
      <c r="U818" s="51">
        <v>37</v>
      </c>
      <c r="V818" s="58">
        <v>409.23036000000008</v>
      </c>
      <c r="W818" s="55">
        <v>6.0000000000000005E-2</v>
      </c>
      <c r="X818" s="59">
        <v>24.553821600000006</v>
      </c>
      <c r="Y818" s="54">
        <v>4.03</v>
      </c>
      <c r="Z818" s="54">
        <v>388.70653840000006</v>
      </c>
    </row>
    <row r="819" spans="1:26" x14ac:dyDescent="0.3">
      <c r="A819" s="51" t="s">
        <v>2004</v>
      </c>
      <c r="B819" s="52">
        <v>42464</v>
      </c>
      <c r="C819" s="53">
        <v>2016</v>
      </c>
      <c r="D819" s="51" t="s">
        <v>2005</v>
      </c>
      <c r="E819" s="51" t="s">
        <v>2006</v>
      </c>
      <c r="F819" s="51" t="s">
        <v>230</v>
      </c>
      <c r="G819" s="51" t="s">
        <v>230</v>
      </c>
      <c r="H819" s="51" t="s">
        <v>216</v>
      </c>
      <c r="I819" s="51" t="s">
        <v>258</v>
      </c>
      <c r="J819" s="51" t="s">
        <v>266</v>
      </c>
      <c r="K819" s="51" t="s">
        <v>219</v>
      </c>
      <c r="L819" s="51" t="s">
        <v>226</v>
      </c>
      <c r="M819" s="51" t="s">
        <v>221</v>
      </c>
      <c r="N819" s="52">
        <v>42473</v>
      </c>
      <c r="O819" s="54">
        <v>1.6830000000000003</v>
      </c>
      <c r="P819" s="54">
        <v>3.0579999999999998</v>
      </c>
      <c r="Q819" s="55">
        <v>0.81699346405228723</v>
      </c>
      <c r="R819" s="55">
        <v>0.08</v>
      </c>
      <c r="S819" s="56">
        <f t="shared" si="12"/>
        <v>0.24464</v>
      </c>
      <c r="T819" s="57">
        <v>3.3026400000000002</v>
      </c>
      <c r="U819" s="51">
        <v>12</v>
      </c>
      <c r="V819" s="58">
        <v>39.631680000000003</v>
      </c>
      <c r="W819" s="55">
        <v>0.02</v>
      </c>
      <c r="X819" s="59">
        <v>0.79263360000000005</v>
      </c>
      <c r="Y819" s="54">
        <v>1.3900000000000001</v>
      </c>
      <c r="Z819" s="54">
        <v>40.229046400000001</v>
      </c>
    </row>
    <row r="820" spans="1:26" x14ac:dyDescent="0.3">
      <c r="A820" s="51" t="s">
        <v>2007</v>
      </c>
      <c r="B820" s="52">
        <v>42469</v>
      </c>
      <c r="C820" s="53">
        <v>2016</v>
      </c>
      <c r="D820" s="51" t="s">
        <v>340</v>
      </c>
      <c r="E820" s="51" t="s">
        <v>341</v>
      </c>
      <c r="F820" s="51" t="s">
        <v>230</v>
      </c>
      <c r="G820" s="51" t="s">
        <v>230</v>
      </c>
      <c r="H820" s="51" t="s">
        <v>231</v>
      </c>
      <c r="I820" s="51" t="s">
        <v>342</v>
      </c>
      <c r="J820" s="51" t="s">
        <v>266</v>
      </c>
      <c r="K820" s="51" t="s">
        <v>219</v>
      </c>
      <c r="L820" s="51" t="s">
        <v>220</v>
      </c>
      <c r="M820" s="51" t="s">
        <v>221</v>
      </c>
      <c r="N820" s="52">
        <v>42478</v>
      </c>
      <c r="O820" s="54">
        <v>4.3890000000000002</v>
      </c>
      <c r="P820" s="54">
        <v>6.8530000000000006</v>
      </c>
      <c r="Q820" s="55">
        <v>0.5614035087719299</v>
      </c>
      <c r="R820" s="55">
        <v>0.08</v>
      </c>
      <c r="S820" s="56">
        <f t="shared" si="12"/>
        <v>0.54824000000000006</v>
      </c>
      <c r="T820" s="57">
        <v>7.4012400000000014</v>
      </c>
      <c r="U820" s="51">
        <v>23</v>
      </c>
      <c r="V820" s="58">
        <v>170.22852000000003</v>
      </c>
      <c r="W820" s="55">
        <v>6.0000000000000005E-2</v>
      </c>
      <c r="X820" s="59">
        <v>10.213711200000002</v>
      </c>
      <c r="Y820" s="54">
        <v>7.02</v>
      </c>
      <c r="Z820" s="54">
        <v>167.03480880000004</v>
      </c>
    </row>
    <row r="821" spans="1:26" x14ac:dyDescent="0.3">
      <c r="A821" s="51" t="s">
        <v>2008</v>
      </c>
      <c r="B821" s="52">
        <v>42469</v>
      </c>
      <c r="C821" s="53">
        <v>2016</v>
      </c>
      <c r="D821" s="51" t="s">
        <v>516</v>
      </c>
      <c r="E821" s="51" t="s">
        <v>517</v>
      </c>
      <c r="F821" s="51" t="s">
        <v>214</v>
      </c>
      <c r="G821" s="51" t="s">
        <v>215</v>
      </c>
      <c r="H821" s="51" t="s">
        <v>231</v>
      </c>
      <c r="I821" s="51" t="s">
        <v>225</v>
      </c>
      <c r="J821" s="51" t="s">
        <v>233</v>
      </c>
      <c r="K821" s="51" t="s">
        <v>219</v>
      </c>
      <c r="L821" s="51" t="s">
        <v>226</v>
      </c>
      <c r="M821" s="51" t="s">
        <v>221</v>
      </c>
      <c r="N821" s="52">
        <v>42476</v>
      </c>
      <c r="O821" s="54">
        <v>1.0120000000000002</v>
      </c>
      <c r="P821" s="54">
        <v>1.9910000000000003</v>
      </c>
      <c r="Q821" s="55">
        <v>0.96739130434782594</v>
      </c>
      <c r="R821" s="55">
        <v>0.08</v>
      </c>
      <c r="S821" s="56">
        <f t="shared" si="12"/>
        <v>0.15928000000000003</v>
      </c>
      <c r="T821" s="57">
        <v>2.1502800000000004</v>
      </c>
      <c r="U821" s="51">
        <v>24</v>
      </c>
      <c r="V821" s="58">
        <v>51.60672000000001</v>
      </c>
      <c r="W821" s="55">
        <v>9.9999999999999992E-2</v>
      </c>
      <c r="X821" s="59">
        <v>5.1606720000000008</v>
      </c>
      <c r="Y821" s="54">
        <v>1.61</v>
      </c>
      <c r="Z821" s="54">
        <v>48.056048000000011</v>
      </c>
    </row>
    <row r="822" spans="1:26" x14ac:dyDescent="0.3">
      <c r="A822" s="51" t="s">
        <v>2009</v>
      </c>
      <c r="B822" s="52">
        <v>42469</v>
      </c>
      <c r="C822" s="53">
        <v>2016</v>
      </c>
      <c r="D822" s="51" t="s">
        <v>2010</v>
      </c>
      <c r="E822" s="51" t="s">
        <v>2011</v>
      </c>
      <c r="F822" s="51" t="s">
        <v>230</v>
      </c>
      <c r="G822" s="51" t="s">
        <v>230</v>
      </c>
      <c r="H822" s="51" t="s">
        <v>216</v>
      </c>
      <c r="I822" s="51" t="s">
        <v>245</v>
      </c>
      <c r="J822" s="51" t="s">
        <v>218</v>
      </c>
      <c r="K822" s="51" t="s">
        <v>219</v>
      </c>
      <c r="L822" s="51" t="s">
        <v>226</v>
      </c>
      <c r="M822" s="51" t="s">
        <v>234</v>
      </c>
      <c r="N822" s="52">
        <v>42477</v>
      </c>
      <c r="O822" s="54">
        <v>2.6290000000000004</v>
      </c>
      <c r="P822" s="54">
        <v>4.6859999999999999</v>
      </c>
      <c r="Q822" s="55">
        <v>0.78242677824267748</v>
      </c>
      <c r="R822" s="55">
        <v>0.08</v>
      </c>
      <c r="S822" s="56">
        <f t="shared" si="12"/>
        <v>0.37487999999999999</v>
      </c>
      <c r="T822" s="57">
        <v>5.06088</v>
      </c>
      <c r="U822" s="51">
        <v>36</v>
      </c>
      <c r="V822" s="58">
        <v>182.19167999999999</v>
      </c>
      <c r="W822" s="55">
        <v>0.04</v>
      </c>
      <c r="X822" s="59">
        <v>7.2876671999999996</v>
      </c>
      <c r="Y822" s="54">
        <v>1.25</v>
      </c>
      <c r="Z822" s="54">
        <v>176.1540128</v>
      </c>
    </row>
    <row r="823" spans="1:26" x14ac:dyDescent="0.3">
      <c r="A823" s="51" t="s">
        <v>2012</v>
      </c>
      <c r="B823" s="52">
        <v>42471</v>
      </c>
      <c r="C823" s="53">
        <v>2016</v>
      </c>
      <c r="D823" s="51" t="s">
        <v>1169</v>
      </c>
      <c r="E823" s="51" t="s">
        <v>1170</v>
      </c>
      <c r="F823" s="51" t="s">
        <v>214</v>
      </c>
      <c r="G823" s="51" t="s">
        <v>215</v>
      </c>
      <c r="H823" s="51" t="s">
        <v>231</v>
      </c>
      <c r="I823" s="51" t="s">
        <v>225</v>
      </c>
      <c r="J823" s="51" t="s">
        <v>233</v>
      </c>
      <c r="K823" s="51" t="s">
        <v>238</v>
      </c>
      <c r="L823" s="51" t="s">
        <v>239</v>
      </c>
      <c r="M823" s="51" t="s">
        <v>240</v>
      </c>
      <c r="N823" s="52">
        <v>42480</v>
      </c>
      <c r="O823" s="54">
        <v>306.88900000000001</v>
      </c>
      <c r="P823" s="54">
        <v>494.98900000000003</v>
      </c>
      <c r="Q823" s="55">
        <v>0.61292519445141413</v>
      </c>
      <c r="R823" s="55">
        <v>0.08</v>
      </c>
      <c r="S823" s="56">
        <f t="shared" si="12"/>
        <v>39.599120000000006</v>
      </c>
      <c r="T823" s="57">
        <v>534.58812000000012</v>
      </c>
      <c r="U823" s="51">
        <v>45</v>
      </c>
      <c r="V823" s="58">
        <v>24056.465400000005</v>
      </c>
      <c r="W823" s="55">
        <v>6.9999999999999993E-2</v>
      </c>
      <c r="X823" s="59">
        <v>1683.9525780000001</v>
      </c>
      <c r="Y823" s="54">
        <v>49.05</v>
      </c>
      <c r="Z823" s="54">
        <v>22421.562822000004</v>
      </c>
    </row>
    <row r="824" spans="1:26" x14ac:dyDescent="0.3">
      <c r="A824" s="51" t="s">
        <v>2013</v>
      </c>
      <c r="B824" s="52">
        <v>42475</v>
      </c>
      <c r="C824" s="53">
        <v>2016</v>
      </c>
      <c r="D824" s="51" t="s">
        <v>718</v>
      </c>
      <c r="E824" s="51" t="s">
        <v>719</v>
      </c>
      <c r="F824" s="51" t="s">
        <v>230</v>
      </c>
      <c r="G824" s="51" t="s">
        <v>230</v>
      </c>
      <c r="H824" s="51" t="s">
        <v>244</v>
      </c>
      <c r="I824" s="51" t="s">
        <v>258</v>
      </c>
      <c r="J824" s="51" t="s">
        <v>254</v>
      </c>
      <c r="K824" s="51" t="s">
        <v>219</v>
      </c>
      <c r="L824" s="51" t="s">
        <v>226</v>
      </c>
      <c r="M824" s="51" t="s">
        <v>221</v>
      </c>
      <c r="N824" s="52">
        <v>42484</v>
      </c>
      <c r="O824" s="54">
        <v>1.1550000000000002</v>
      </c>
      <c r="P824" s="54">
        <v>2.145</v>
      </c>
      <c r="Q824" s="55">
        <v>0.85714285714285676</v>
      </c>
      <c r="R824" s="55">
        <v>0.08</v>
      </c>
      <c r="S824" s="56">
        <f t="shared" si="12"/>
        <v>0.1716</v>
      </c>
      <c r="T824" s="57">
        <v>2.3166000000000002</v>
      </c>
      <c r="U824" s="51">
        <v>25</v>
      </c>
      <c r="V824" s="58">
        <v>57.915000000000006</v>
      </c>
      <c r="W824" s="55">
        <v>9.9999999999999992E-2</v>
      </c>
      <c r="X824" s="59">
        <v>5.7915000000000001</v>
      </c>
      <c r="Y824" s="54">
        <v>1.68</v>
      </c>
      <c r="Z824" s="54">
        <v>53.803500000000007</v>
      </c>
    </row>
    <row r="825" spans="1:26" x14ac:dyDescent="0.3">
      <c r="A825" s="51" t="s">
        <v>2014</v>
      </c>
      <c r="B825" s="52">
        <v>42476</v>
      </c>
      <c r="C825" s="53">
        <v>2016</v>
      </c>
      <c r="D825" s="51" t="s">
        <v>2015</v>
      </c>
      <c r="E825" s="51" t="s">
        <v>2016</v>
      </c>
      <c r="F825" s="51" t="s">
        <v>230</v>
      </c>
      <c r="G825" s="51" t="s">
        <v>230</v>
      </c>
      <c r="H825" s="51" t="s">
        <v>231</v>
      </c>
      <c r="I825" s="51" t="s">
        <v>312</v>
      </c>
      <c r="J825" s="51" t="s">
        <v>250</v>
      </c>
      <c r="K825" s="51" t="s">
        <v>305</v>
      </c>
      <c r="L825" s="51" t="s">
        <v>588</v>
      </c>
      <c r="M825" s="51" t="s">
        <v>221</v>
      </c>
      <c r="N825" s="52">
        <v>42484</v>
      </c>
      <c r="O825" s="54">
        <v>61.776000000000003</v>
      </c>
      <c r="P825" s="54">
        <v>150.678</v>
      </c>
      <c r="Q825" s="55">
        <v>1.4391025641025639</v>
      </c>
      <c r="R825" s="55">
        <v>0.08</v>
      </c>
      <c r="S825" s="56">
        <f t="shared" si="12"/>
        <v>12.05424</v>
      </c>
      <c r="T825" s="57">
        <v>162.73224000000002</v>
      </c>
      <c r="U825" s="51">
        <v>16</v>
      </c>
      <c r="V825" s="58">
        <v>2603.7158400000003</v>
      </c>
      <c r="W825" s="55">
        <v>0.01</v>
      </c>
      <c r="X825" s="59">
        <v>26.037158400000003</v>
      </c>
      <c r="Y825" s="54">
        <v>24.54</v>
      </c>
      <c r="Z825" s="54">
        <v>2602.2186816000003</v>
      </c>
    </row>
    <row r="826" spans="1:26" x14ac:dyDescent="0.3">
      <c r="A826" s="51" t="s">
        <v>2017</v>
      </c>
      <c r="B826" s="52">
        <v>42476</v>
      </c>
      <c r="C826" s="53">
        <v>2016</v>
      </c>
      <c r="D826" s="51" t="s">
        <v>2015</v>
      </c>
      <c r="E826" s="51" t="s">
        <v>2016</v>
      </c>
      <c r="F826" s="51" t="s">
        <v>230</v>
      </c>
      <c r="G826" s="51" t="s">
        <v>230</v>
      </c>
      <c r="H826" s="51" t="s">
        <v>231</v>
      </c>
      <c r="I826" s="51" t="s">
        <v>312</v>
      </c>
      <c r="J826" s="51" t="s">
        <v>250</v>
      </c>
      <c r="K826" s="51" t="s">
        <v>219</v>
      </c>
      <c r="L826" s="51" t="s">
        <v>226</v>
      </c>
      <c r="M826" s="51" t="s">
        <v>221</v>
      </c>
      <c r="N826" s="52">
        <v>42485</v>
      </c>
      <c r="O826" s="54">
        <v>1.0230000000000001</v>
      </c>
      <c r="P826" s="54">
        <v>1.6280000000000001</v>
      </c>
      <c r="Q826" s="55">
        <v>0.59139784946236551</v>
      </c>
      <c r="R826" s="55">
        <v>0.08</v>
      </c>
      <c r="S826" s="56">
        <f t="shared" si="12"/>
        <v>0.13024000000000002</v>
      </c>
      <c r="T826" s="57">
        <v>1.7582400000000002</v>
      </c>
      <c r="U826" s="51">
        <v>5</v>
      </c>
      <c r="V826" s="58">
        <v>8.7912000000000017</v>
      </c>
      <c r="W826" s="55">
        <v>0.11</v>
      </c>
      <c r="X826" s="59">
        <v>0.96703200000000022</v>
      </c>
      <c r="Y826" s="54">
        <v>0.75</v>
      </c>
      <c r="Z826" s="54">
        <v>8.5741680000000002</v>
      </c>
    </row>
    <row r="827" spans="1:26" x14ac:dyDescent="0.3">
      <c r="A827" s="51" t="s">
        <v>2018</v>
      </c>
      <c r="B827" s="52">
        <v>42481</v>
      </c>
      <c r="C827" s="53">
        <v>2016</v>
      </c>
      <c r="D827" s="51" t="s">
        <v>1240</v>
      </c>
      <c r="E827" s="51" t="s">
        <v>1241</v>
      </c>
      <c r="F827" s="51" t="s">
        <v>230</v>
      </c>
      <c r="G827" s="51" t="s">
        <v>230</v>
      </c>
      <c r="H827" s="51" t="s">
        <v>231</v>
      </c>
      <c r="I827" s="51" t="s">
        <v>274</v>
      </c>
      <c r="J827" s="51" t="s">
        <v>266</v>
      </c>
      <c r="K827" s="51" t="s">
        <v>219</v>
      </c>
      <c r="L827" s="51" t="s">
        <v>226</v>
      </c>
      <c r="M827" s="51" t="s">
        <v>221</v>
      </c>
      <c r="N827" s="52">
        <v>42489</v>
      </c>
      <c r="O827" s="54">
        <v>0.26400000000000001</v>
      </c>
      <c r="P827" s="54">
        <v>1.3860000000000001</v>
      </c>
      <c r="Q827" s="55">
        <v>4.25</v>
      </c>
      <c r="R827" s="55">
        <v>0.08</v>
      </c>
      <c r="S827" s="56">
        <f t="shared" si="12"/>
        <v>0.11088000000000001</v>
      </c>
      <c r="T827" s="57">
        <v>1.4968800000000002</v>
      </c>
      <c r="U827" s="51">
        <v>13</v>
      </c>
      <c r="V827" s="58">
        <v>19.459440000000004</v>
      </c>
      <c r="W827" s="55">
        <v>0.01</v>
      </c>
      <c r="X827" s="59">
        <v>0.19459440000000006</v>
      </c>
      <c r="Y827" s="54">
        <v>0.75</v>
      </c>
      <c r="Z827" s="54">
        <v>20.014845600000005</v>
      </c>
    </row>
    <row r="828" spans="1:26" x14ac:dyDescent="0.3">
      <c r="A828" s="51" t="s">
        <v>2019</v>
      </c>
      <c r="B828" s="52">
        <v>42481</v>
      </c>
      <c r="C828" s="53">
        <v>2016</v>
      </c>
      <c r="D828" s="51" t="s">
        <v>2020</v>
      </c>
      <c r="E828" s="51" t="s">
        <v>2021</v>
      </c>
      <c r="F828" s="51" t="s">
        <v>214</v>
      </c>
      <c r="G828" s="51" t="s">
        <v>215</v>
      </c>
      <c r="H828" s="51" t="s">
        <v>216</v>
      </c>
      <c r="I828" s="51" t="s">
        <v>217</v>
      </c>
      <c r="J828" s="51" t="s">
        <v>266</v>
      </c>
      <c r="K828" s="51" t="s">
        <v>219</v>
      </c>
      <c r="L828" s="51" t="s">
        <v>226</v>
      </c>
      <c r="M828" s="51" t="s">
        <v>221</v>
      </c>
      <c r="N828" s="52">
        <v>42490</v>
      </c>
      <c r="O828" s="54">
        <v>23.716000000000001</v>
      </c>
      <c r="P828" s="54">
        <v>40.204999999999998</v>
      </c>
      <c r="Q828" s="55">
        <v>0.695269016697588</v>
      </c>
      <c r="R828" s="55">
        <v>0.08</v>
      </c>
      <c r="S828" s="56">
        <f t="shared" si="12"/>
        <v>3.2164000000000001</v>
      </c>
      <c r="T828" s="57">
        <v>43.421399999999998</v>
      </c>
      <c r="U828" s="51">
        <v>19</v>
      </c>
      <c r="V828" s="58">
        <v>825.00659999999993</v>
      </c>
      <c r="W828" s="55">
        <v>9.9999999999999992E-2</v>
      </c>
      <c r="X828" s="59">
        <v>82.500659999999982</v>
      </c>
      <c r="Y828" s="54">
        <v>13.940000000000001</v>
      </c>
      <c r="Z828" s="54">
        <v>756.44594000000006</v>
      </c>
    </row>
    <row r="829" spans="1:26" x14ac:dyDescent="0.3">
      <c r="A829" s="51" t="s">
        <v>2022</v>
      </c>
      <c r="B829" s="52">
        <v>42481</v>
      </c>
      <c r="C829" s="53">
        <v>2016</v>
      </c>
      <c r="D829" s="51" t="s">
        <v>1490</v>
      </c>
      <c r="E829" s="51" t="s">
        <v>1106</v>
      </c>
      <c r="F829" s="51" t="s">
        <v>214</v>
      </c>
      <c r="G829" s="51" t="s">
        <v>215</v>
      </c>
      <c r="H829" s="51" t="s">
        <v>244</v>
      </c>
      <c r="I829" s="51" t="s">
        <v>217</v>
      </c>
      <c r="J829" s="51" t="s">
        <v>266</v>
      </c>
      <c r="K829" s="51" t="s">
        <v>219</v>
      </c>
      <c r="L829" s="51" t="s">
        <v>226</v>
      </c>
      <c r="M829" s="51" t="s">
        <v>221</v>
      </c>
      <c r="N829" s="52">
        <v>42489</v>
      </c>
      <c r="O829" s="54">
        <v>2.0020000000000002</v>
      </c>
      <c r="P829" s="54">
        <v>3.278</v>
      </c>
      <c r="Q829" s="55">
        <v>0.63736263736263721</v>
      </c>
      <c r="R829" s="55">
        <v>0.08</v>
      </c>
      <c r="S829" s="56">
        <f t="shared" si="12"/>
        <v>0.26224000000000003</v>
      </c>
      <c r="T829" s="57">
        <v>3.5402400000000003</v>
      </c>
      <c r="U829" s="51">
        <v>34</v>
      </c>
      <c r="V829" s="58">
        <v>120.36816</v>
      </c>
      <c r="W829" s="55">
        <v>0.02</v>
      </c>
      <c r="X829" s="59">
        <v>2.4073632000000003</v>
      </c>
      <c r="Y829" s="54">
        <v>1.6300000000000001</v>
      </c>
      <c r="Z829" s="54">
        <v>119.59079679999999</v>
      </c>
    </row>
    <row r="830" spans="1:26" x14ac:dyDescent="0.3">
      <c r="A830" s="51" t="s">
        <v>2023</v>
      </c>
      <c r="B830" s="52">
        <v>42482</v>
      </c>
      <c r="C830" s="53">
        <v>2016</v>
      </c>
      <c r="D830" s="51" t="s">
        <v>2024</v>
      </c>
      <c r="E830" s="51" t="s">
        <v>2025</v>
      </c>
      <c r="F830" s="51" t="s">
        <v>230</v>
      </c>
      <c r="G830" s="51" t="s">
        <v>230</v>
      </c>
      <c r="H830" s="51" t="s">
        <v>216</v>
      </c>
      <c r="I830" s="51" t="s">
        <v>258</v>
      </c>
      <c r="J830" s="51" t="s">
        <v>218</v>
      </c>
      <c r="K830" s="51" t="s">
        <v>219</v>
      </c>
      <c r="L830" s="51" t="s">
        <v>220</v>
      </c>
      <c r="M830" s="51" t="s">
        <v>221</v>
      </c>
      <c r="N830" s="52">
        <v>42491</v>
      </c>
      <c r="O830" s="54">
        <v>2.3980000000000006</v>
      </c>
      <c r="P830" s="54">
        <v>3.8720000000000003</v>
      </c>
      <c r="Q830" s="55">
        <v>0.61467889908256856</v>
      </c>
      <c r="R830" s="55">
        <v>0.08</v>
      </c>
      <c r="S830" s="56">
        <f t="shared" si="12"/>
        <v>0.30976000000000004</v>
      </c>
      <c r="T830" s="57">
        <v>4.1817600000000006</v>
      </c>
      <c r="U830" s="51">
        <v>34</v>
      </c>
      <c r="V830" s="58">
        <v>142.17984000000001</v>
      </c>
      <c r="W830" s="55">
        <v>0.08</v>
      </c>
      <c r="X830" s="59">
        <v>11.374387200000001</v>
      </c>
      <c r="Y830" s="54">
        <v>6.88</v>
      </c>
      <c r="Z830" s="54">
        <v>137.68545280000001</v>
      </c>
    </row>
    <row r="831" spans="1:26" x14ac:dyDescent="0.3">
      <c r="A831" s="51" t="s">
        <v>2026</v>
      </c>
      <c r="B831" s="52">
        <v>42483</v>
      </c>
      <c r="C831" s="53">
        <v>2016</v>
      </c>
      <c r="D831" s="51" t="s">
        <v>1312</v>
      </c>
      <c r="E831" s="51" t="s">
        <v>1313</v>
      </c>
      <c r="F831" s="51" t="s">
        <v>230</v>
      </c>
      <c r="G831" s="51" t="s">
        <v>230</v>
      </c>
      <c r="H831" s="51" t="s">
        <v>216</v>
      </c>
      <c r="I831" s="51" t="s">
        <v>232</v>
      </c>
      <c r="J831" s="51" t="s">
        <v>266</v>
      </c>
      <c r="K831" s="51" t="s">
        <v>238</v>
      </c>
      <c r="L831" s="51" t="s">
        <v>220</v>
      </c>
      <c r="M831" s="51" t="s">
        <v>221</v>
      </c>
      <c r="N831" s="52">
        <v>42491</v>
      </c>
      <c r="O831" s="54">
        <v>9.1410000000000018</v>
      </c>
      <c r="P831" s="54">
        <v>17.578000000000003</v>
      </c>
      <c r="Q831" s="55">
        <v>0.92298435619735253</v>
      </c>
      <c r="R831" s="55">
        <v>0.08</v>
      </c>
      <c r="S831" s="56">
        <f t="shared" si="12"/>
        <v>1.4062400000000002</v>
      </c>
      <c r="T831" s="57">
        <v>18.984240000000003</v>
      </c>
      <c r="U831" s="51">
        <v>20</v>
      </c>
      <c r="V831" s="58">
        <v>379.68480000000005</v>
      </c>
      <c r="W831" s="55">
        <v>0.11</v>
      </c>
      <c r="X831" s="59">
        <v>41.765328000000004</v>
      </c>
      <c r="Y831" s="54">
        <v>6.55</v>
      </c>
      <c r="Z831" s="54">
        <v>344.46947200000005</v>
      </c>
    </row>
    <row r="832" spans="1:26" x14ac:dyDescent="0.3">
      <c r="A832" s="51" t="s">
        <v>2027</v>
      </c>
      <c r="B832" s="52">
        <v>42483</v>
      </c>
      <c r="C832" s="53">
        <v>2016</v>
      </c>
      <c r="D832" s="51" t="s">
        <v>2028</v>
      </c>
      <c r="E832" s="51" t="s">
        <v>2029</v>
      </c>
      <c r="F832" s="51" t="s">
        <v>230</v>
      </c>
      <c r="G832" s="51" t="s">
        <v>230</v>
      </c>
      <c r="H832" s="51" t="s">
        <v>244</v>
      </c>
      <c r="I832" s="51" t="s">
        <v>270</v>
      </c>
      <c r="J832" s="51" t="s">
        <v>250</v>
      </c>
      <c r="K832" s="51" t="s">
        <v>219</v>
      </c>
      <c r="L832" s="51" t="s">
        <v>226</v>
      </c>
      <c r="M832" s="51" t="s">
        <v>221</v>
      </c>
      <c r="N832" s="52">
        <v>42492</v>
      </c>
      <c r="O832" s="54">
        <v>3.8280000000000003</v>
      </c>
      <c r="P832" s="54">
        <v>5.9729999999999999</v>
      </c>
      <c r="Q832" s="55">
        <v>0.56034482758620674</v>
      </c>
      <c r="R832" s="55">
        <v>0.08</v>
      </c>
      <c r="S832" s="56">
        <f t="shared" si="12"/>
        <v>0.47783999999999999</v>
      </c>
      <c r="T832" s="57">
        <v>6.4508400000000004</v>
      </c>
      <c r="U832" s="51">
        <v>39</v>
      </c>
      <c r="V832" s="58">
        <v>251.58276000000001</v>
      </c>
      <c r="W832" s="55">
        <v>9.9999999999999992E-2</v>
      </c>
      <c r="X832" s="59">
        <v>25.158275999999997</v>
      </c>
      <c r="Y832" s="54">
        <v>1</v>
      </c>
      <c r="Z832" s="54">
        <v>227.42448400000001</v>
      </c>
    </row>
    <row r="833" spans="1:26" x14ac:dyDescent="0.3">
      <c r="A833" s="51" t="s">
        <v>2030</v>
      </c>
      <c r="B833" s="52">
        <v>42485</v>
      </c>
      <c r="C833" s="53">
        <v>2016</v>
      </c>
      <c r="D833" s="51" t="s">
        <v>2031</v>
      </c>
      <c r="E833" s="51" t="s">
        <v>2032</v>
      </c>
      <c r="F833" s="51" t="s">
        <v>214</v>
      </c>
      <c r="G833" s="51" t="s">
        <v>215</v>
      </c>
      <c r="H833" s="51" t="s">
        <v>244</v>
      </c>
      <c r="I833" s="51" t="s">
        <v>217</v>
      </c>
      <c r="J833" s="51" t="s">
        <v>218</v>
      </c>
      <c r="K833" s="51" t="s">
        <v>219</v>
      </c>
      <c r="L833" s="51" t="s">
        <v>220</v>
      </c>
      <c r="M833" s="51" t="s">
        <v>221</v>
      </c>
      <c r="N833" s="52">
        <v>42493</v>
      </c>
      <c r="O833" s="54">
        <v>2.4750000000000001</v>
      </c>
      <c r="P833" s="54">
        <v>4.0590000000000002</v>
      </c>
      <c r="Q833" s="55">
        <v>0.64</v>
      </c>
      <c r="R833" s="55">
        <v>0.08</v>
      </c>
      <c r="S833" s="56">
        <f t="shared" si="12"/>
        <v>0.32472000000000001</v>
      </c>
      <c r="T833" s="57">
        <v>4.3837200000000003</v>
      </c>
      <c r="U833" s="51">
        <v>48</v>
      </c>
      <c r="V833" s="58">
        <v>210.41856000000001</v>
      </c>
      <c r="W833" s="55">
        <v>0.05</v>
      </c>
      <c r="X833" s="59">
        <v>10.520928000000001</v>
      </c>
      <c r="Y833" s="54">
        <v>2.5499999999999998</v>
      </c>
      <c r="Z833" s="54">
        <v>202.44763200000003</v>
      </c>
    </row>
    <row r="834" spans="1:26" x14ac:dyDescent="0.3">
      <c r="A834" s="51" t="s">
        <v>2033</v>
      </c>
      <c r="B834" s="52">
        <v>42489</v>
      </c>
      <c r="C834" s="53">
        <v>2016</v>
      </c>
      <c r="D834" s="51" t="s">
        <v>1760</v>
      </c>
      <c r="E834" s="51" t="s">
        <v>1761</v>
      </c>
      <c r="F834" s="51" t="s">
        <v>230</v>
      </c>
      <c r="G834" s="51" t="s">
        <v>230</v>
      </c>
      <c r="H834" s="51" t="s">
        <v>244</v>
      </c>
      <c r="I834" s="51" t="s">
        <v>331</v>
      </c>
      <c r="J834" s="51" t="s">
        <v>266</v>
      </c>
      <c r="K834" s="51" t="s">
        <v>219</v>
      </c>
      <c r="L834" s="51" t="s">
        <v>220</v>
      </c>
      <c r="M834" s="51" t="s">
        <v>221</v>
      </c>
      <c r="N834" s="52">
        <v>42498</v>
      </c>
      <c r="O834" s="54">
        <v>2.0240000000000005</v>
      </c>
      <c r="P834" s="54">
        <v>3.1680000000000001</v>
      </c>
      <c r="Q834" s="55">
        <v>0.56521739130434756</v>
      </c>
      <c r="R834" s="55">
        <v>0.08</v>
      </c>
      <c r="S834" s="56">
        <f t="shared" ref="S834:S897" si="13">R834*P834</f>
        <v>0.25344</v>
      </c>
      <c r="T834" s="57">
        <v>3.4214400000000005</v>
      </c>
      <c r="U834" s="51">
        <v>47</v>
      </c>
      <c r="V834" s="58">
        <v>160.80768000000003</v>
      </c>
      <c r="W834" s="55">
        <v>0.03</v>
      </c>
      <c r="X834" s="59">
        <v>4.8242304000000011</v>
      </c>
      <c r="Y834" s="54">
        <v>1.54</v>
      </c>
      <c r="Z834" s="54">
        <v>157.52344960000002</v>
      </c>
    </row>
    <row r="835" spans="1:26" x14ac:dyDescent="0.3">
      <c r="A835" s="51" t="s">
        <v>2034</v>
      </c>
      <c r="B835" s="52">
        <v>42489</v>
      </c>
      <c r="C835" s="53">
        <v>2016</v>
      </c>
      <c r="D835" s="51" t="s">
        <v>1760</v>
      </c>
      <c r="E835" s="51" t="s">
        <v>1761</v>
      </c>
      <c r="F835" s="51" t="s">
        <v>230</v>
      </c>
      <c r="G835" s="51" t="s">
        <v>230</v>
      </c>
      <c r="H835" s="51" t="s">
        <v>244</v>
      </c>
      <c r="I835" s="51" t="s">
        <v>331</v>
      </c>
      <c r="J835" s="51" t="s">
        <v>266</v>
      </c>
      <c r="K835" s="51" t="s">
        <v>219</v>
      </c>
      <c r="L835" s="51" t="s">
        <v>220</v>
      </c>
      <c r="M835" s="51" t="s">
        <v>221</v>
      </c>
      <c r="N835" s="52">
        <v>42497</v>
      </c>
      <c r="O835" s="54">
        <v>4.9060000000000006</v>
      </c>
      <c r="P835" s="54">
        <v>11.979000000000001</v>
      </c>
      <c r="Q835" s="55">
        <v>1.4417040358744393</v>
      </c>
      <c r="R835" s="55">
        <v>0.08</v>
      </c>
      <c r="S835" s="56">
        <f t="shared" si="13"/>
        <v>0.95832000000000006</v>
      </c>
      <c r="T835" s="57">
        <v>12.937320000000001</v>
      </c>
      <c r="U835" s="51">
        <v>41</v>
      </c>
      <c r="V835" s="58">
        <v>530.4301200000001</v>
      </c>
      <c r="W835" s="55">
        <v>6.9999999999999993E-2</v>
      </c>
      <c r="X835" s="59">
        <v>37.130108400000005</v>
      </c>
      <c r="Y835" s="54">
        <v>4.55</v>
      </c>
      <c r="Z835" s="54">
        <v>497.85001160000013</v>
      </c>
    </row>
    <row r="836" spans="1:26" x14ac:dyDescent="0.3">
      <c r="A836" s="51" t="s">
        <v>2035</v>
      </c>
      <c r="B836" s="52">
        <v>42490</v>
      </c>
      <c r="C836" s="53">
        <v>2016</v>
      </c>
      <c r="D836" s="51" t="s">
        <v>1315</v>
      </c>
      <c r="E836" s="51" t="s">
        <v>1316</v>
      </c>
      <c r="F836" s="51" t="s">
        <v>214</v>
      </c>
      <c r="G836" s="51" t="s">
        <v>215</v>
      </c>
      <c r="H836" s="51" t="s">
        <v>216</v>
      </c>
      <c r="I836" s="51" t="s">
        <v>217</v>
      </c>
      <c r="J836" s="51" t="s">
        <v>218</v>
      </c>
      <c r="K836" s="51" t="s">
        <v>305</v>
      </c>
      <c r="L836" s="51" t="s">
        <v>292</v>
      </c>
      <c r="M836" s="51" t="s">
        <v>221</v>
      </c>
      <c r="N836" s="52">
        <v>42499</v>
      </c>
      <c r="O836" s="54">
        <v>6.0500000000000007</v>
      </c>
      <c r="P836" s="54">
        <v>13.442000000000002</v>
      </c>
      <c r="Q836" s="55">
        <v>1.2218181818181819</v>
      </c>
      <c r="R836" s="55">
        <v>0.08</v>
      </c>
      <c r="S836" s="56">
        <f t="shared" si="13"/>
        <v>1.0753600000000001</v>
      </c>
      <c r="T836" s="57">
        <v>14.517360000000004</v>
      </c>
      <c r="U836" s="51">
        <v>48</v>
      </c>
      <c r="V836" s="58">
        <v>696.83328000000017</v>
      </c>
      <c r="W836" s="55">
        <v>6.9999999999999993E-2</v>
      </c>
      <c r="X836" s="59">
        <v>48.778329600000006</v>
      </c>
      <c r="Y836" s="54">
        <v>2.9</v>
      </c>
      <c r="Z836" s="54">
        <v>650.95495040000014</v>
      </c>
    </row>
    <row r="837" spans="1:26" x14ac:dyDescent="0.3">
      <c r="A837" s="51" t="s">
        <v>2036</v>
      </c>
      <c r="B837" s="52">
        <v>42490</v>
      </c>
      <c r="C837" s="53">
        <v>2016</v>
      </c>
      <c r="D837" s="51" t="s">
        <v>471</v>
      </c>
      <c r="E837" s="51" t="s">
        <v>472</v>
      </c>
      <c r="F837" s="51" t="s">
        <v>214</v>
      </c>
      <c r="G837" s="51" t="s">
        <v>215</v>
      </c>
      <c r="H837" s="51" t="s">
        <v>244</v>
      </c>
      <c r="I837" s="51" t="s">
        <v>225</v>
      </c>
      <c r="J837" s="51" t="s">
        <v>266</v>
      </c>
      <c r="K837" s="51" t="s">
        <v>219</v>
      </c>
      <c r="L837" s="51" t="s">
        <v>292</v>
      </c>
      <c r="M837" s="51" t="s">
        <v>221</v>
      </c>
      <c r="N837" s="52">
        <v>42498</v>
      </c>
      <c r="O837" s="54">
        <v>2.75</v>
      </c>
      <c r="P837" s="54">
        <v>6.2480000000000002</v>
      </c>
      <c r="Q837" s="55">
        <v>1.272</v>
      </c>
      <c r="R837" s="55">
        <v>0.08</v>
      </c>
      <c r="S837" s="56">
        <f t="shared" si="13"/>
        <v>0.49984000000000001</v>
      </c>
      <c r="T837" s="57">
        <v>6.7478400000000009</v>
      </c>
      <c r="U837" s="51">
        <v>27</v>
      </c>
      <c r="V837" s="58">
        <v>182.19168000000002</v>
      </c>
      <c r="W837" s="55">
        <v>0.11</v>
      </c>
      <c r="X837" s="59">
        <v>20.041084800000004</v>
      </c>
      <c r="Y837" s="54">
        <v>3.65</v>
      </c>
      <c r="Z837" s="54">
        <v>165.80059520000003</v>
      </c>
    </row>
    <row r="838" spans="1:26" x14ac:dyDescent="0.3">
      <c r="A838" s="51" t="s">
        <v>2037</v>
      </c>
      <c r="B838" s="52">
        <v>42490</v>
      </c>
      <c r="C838" s="53">
        <v>2016</v>
      </c>
      <c r="D838" s="51" t="s">
        <v>1315</v>
      </c>
      <c r="E838" s="51" t="s">
        <v>1316</v>
      </c>
      <c r="F838" s="51" t="s">
        <v>214</v>
      </c>
      <c r="G838" s="51" t="s">
        <v>215</v>
      </c>
      <c r="H838" s="51" t="s">
        <v>216</v>
      </c>
      <c r="I838" s="51" t="s">
        <v>217</v>
      </c>
      <c r="J838" s="51" t="s">
        <v>218</v>
      </c>
      <c r="K838" s="51" t="s">
        <v>219</v>
      </c>
      <c r="L838" s="51" t="s">
        <v>220</v>
      </c>
      <c r="M838" s="51" t="s">
        <v>221</v>
      </c>
      <c r="N838" s="52">
        <v>42498</v>
      </c>
      <c r="O838" s="54">
        <v>2.4859999999999998</v>
      </c>
      <c r="P838" s="54">
        <v>3.9380000000000006</v>
      </c>
      <c r="Q838" s="55">
        <v>0.58407079646017734</v>
      </c>
      <c r="R838" s="55">
        <v>0.08</v>
      </c>
      <c r="S838" s="56">
        <f t="shared" si="13"/>
        <v>0.31504000000000004</v>
      </c>
      <c r="T838" s="57">
        <v>4.2530400000000013</v>
      </c>
      <c r="U838" s="51">
        <v>10</v>
      </c>
      <c r="V838" s="58">
        <v>42.530400000000014</v>
      </c>
      <c r="W838" s="55">
        <v>9.9999999999999992E-2</v>
      </c>
      <c r="X838" s="59">
        <v>4.2530400000000013</v>
      </c>
      <c r="Y838" s="54">
        <v>5.52</v>
      </c>
      <c r="Z838" s="54">
        <v>43.797360000000012</v>
      </c>
    </row>
    <row r="839" spans="1:26" x14ac:dyDescent="0.3">
      <c r="A839" s="51" t="s">
        <v>2038</v>
      </c>
      <c r="B839" s="52">
        <v>42493</v>
      </c>
      <c r="C839" s="53">
        <v>2016</v>
      </c>
      <c r="D839" s="51" t="s">
        <v>2039</v>
      </c>
      <c r="E839" s="51" t="s">
        <v>2040</v>
      </c>
      <c r="F839" s="51" t="s">
        <v>230</v>
      </c>
      <c r="G839" s="51" t="s">
        <v>230</v>
      </c>
      <c r="H839" s="51" t="s">
        <v>216</v>
      </c>
      <c r="I839" s="51" t="s">
        <v>312</v>
      </c>
      <c r="J839" s="51" t="s">
        <v>250</v>
      </c>
      <c r="K839" s="51" t="s">
        <v>219</v>
      </c>
      <c r="L839" s="51" t="s">
        <v>220</v>
      </c>
      <c r="M839" s="51" t="s">
        <v>221</v>
      </c>
      <c r="N839" s="52">
        <v>42502</v>
      </c>
      <c r="O839" s="54">
        <v>3.8720000000000003</v>
      </c>
      <c r="P839" s="54">
        <v>6.1380000000000008</v>
      </c>
      <c r="Q839" s="55">
        <v>0.58522727272727282</v>
      </c>
      <c r="R839" s="55">
        <v>0.08</v>
      </c>
      <c r="S839" s="56">
        <f t="shared" si="13"/>
        <v>0.49104000000000009</v>
      </c>
      <c r="T839" s="57">
        <v>6.6290400000000016</v>
      </c>
      <c r="U839" s="51">
        <v>15</v>
      </c>
      <c r="V839" s="58">
        <v>99.435600000000022</v>
      </c>
      <c r="W839" s="55">
        <v>6.9999999999999993E-2</v>
      </c>
      <c r="X839" s="59">
        <v>6.9604920000000012</v>
      </c>
      <c r="Y839" s="54">
        <v>3.04</v>
      </c>
      <c r="Z839" s="54">
        <v>95.515108000000026</v>
      </c>
    </row>
    <row r="840" spans="1:26" x14ac:dyDescent="0.3">
      <c r="A840" s="51" t="s">
        <v>2041</v>
      </c>
      <c r="B840" s="52">
        <v>42496</v>
      </c>
      <c r="C840" s="53">
        <v>2016</v>
      </c>
      <c r="D840" s="51" t="s">
        <v>1037</v>
      </c>
      <c r="E840" s="51" t="s">
        <v>1038</v>
      </c>
      <c r="F840" s="51" t="s">
        <v>230</v>
      </c>
      <c r="G840" s="51" t="s">
        <v>230</v>
      </c>
      <c r="H840" s="51" t="s">
        <v>231</v>
      </c>
      <c r="I840" s="51" t="s">
        <v>312</v>
      </c>
      <c r="J840" s="51" t="s">
        <v>254</v>
      </c>
      <c r="K840" s="51" t="s">
        <v>219</v>
      </c>
      <c r="L840" s="51" t="s">
        <v>226</v>
      </c>
      <c r="M840" s="51" t="s">
        <v>221</v>
      </c>
      <c r="N840" s="52">
        <v>42507</v>
      </c>
      <c r="O840" s="54">
        <v>2.145</v>
      </c>
      <c r="P840" s="54">
        <v>4.3780000000000001</v>
      </c>
      <c r="Q840" s="55">
        <v>1.0410256410256411</v>
      </c>
      <c r="R840" s="55">
        <v>0.08</v>
      </c>
      <c r="S840" s="56">
        <f t="shared" si="13"/>
        <v>0.35024</v>
      </c>
      <c r="T840" s="57">
        <v>4.7282400000000004</v>
      </c>
      <c r="U840" s="51">
        <v>29</v>
      </c>
      <c r="V840" s="58">
        <v>137.11896000000002</v>
      </c>
      <c r="W840" s="55">
        <v>6.9999999999999993E-2</v>
      </c>
      <c r="X840" s="59">
        <v>9.5983271999999999</v>
      </c>
      <c r="Y840" s="54">
        <v>0.88</v>
      </c>
      <c r="Z840" s="54">
        <v>128.40063280000001</v>
      </c>
    </row>
    <row r="841" spans="1:26" x14ac:dyDescent="0.3">
      <c r="A841" s="51" t="s">
        <v>2042</v>
      </c>
      <c r="B841" s="52">
        <v>42496</v>
      </c>
      <c r="C841" s="53">
        <v>2016</v>
      </c>
      <c r="D841" s="51" t="s">
        <v>1946</v>
      </c>
      <c r="E841" s="51" t="s">
        <v>1947</v>
      </c>
      <c r="F841" s="51" t="s">
        <v>230</v>
      </c>
      <c r="G841" s="51" t="s">
        <v>230</v>
      </c>
      <c r="H841" s="51" t="s">
        <v>231</v>
      </c>
      <c r="I841" s="51" t="s">
        <v>281</v>
      </c>
      <c r="J841" s="51" t="s">
        <v>254</v>
      </c>
      <c r="K841" s="51" t="s">
        <v>219</v>
      </c>
      <c r="L841" s="51" t="s">
        <v>226</v>
      </c>
      <c r="M841" s="51" t="s">
        <v>221</v>
      </c>
      <c r="N841" s="52">
        <v>42503</v>
      </c>
      <c r="O841" s="54">
        <v>0.78100000000000003</v>
      </c>
      <c r="P841" s="54">
        <v>1.254</v>
      </c>
      <c r="Q841" s="55">
        <v>0.60563380281690138</v>
      </c>
      <c r="R841" s="55">
        <v>0.08</v>
      </c>
      <c r="S841" s="56">
        <f t="shared" si="13"/>
        <v>0.10032000000000001</v>
      </c>
      <c r="T841" s="57">
        <v>1.3543200000000002</v>
      </c>
      <c r="U841" s="51">
        <v>22</v>
      </c>
      <c r="V841" s="58">
        <v>29.795040000000004</v>
      </c>
      <c r="W841" s="55">
        <v>9.9999999999999992E-2</v>
      </c>
      <c r="X841" s="59">
        <v>2.9795039999999999</v>
      </c>
      <c r="Y841" s="54">
        <v>0.75</v>
      </c>
      <c r="Z841" s="54">
        <v>27.565536000000005</v>
      </c>
    </row>
    <row r="842" spans="1:26" x14ac:dyDescent="0.3">
      <c r="A842" s="51" t="s">
        <v>2043</v>
      </c>
      <c r="B842" s="52">
        <v>42497</v>
      </c>
      <c r="C842" s="53">
        <v>2016</v>
      </c>
      <c r="D842" s="51" t="s">
        <v>712</v>
      </c>
      <c r="E842" s="51" t="s">
        <v>713</v>
      </c>
      <c r="F842" s="51" t="s">
        <v>230</v>
      </c>
      <c r="G842" s="51" t="s">
        <v>230</v>
      </c>
      <c r="H842" s="51" t="s">
        <v>231</v>
      </c>
      <c r="I842" s="51" t="s">
        <v>232</v>
      </c>
      <c r="J842" s="51" t="s">
        <v>218</v>
      </c>
      <c r="K842" s="51" t="s">
        <v>219</v>
      </c>
      <c r="L842" s="51" t="s">
        <v>220</v>
      </c>
      <c r="M842" s="51" t="s">
        <v>221</v>
      </c>
      <c r="N842" s="52">
        <v>42506</v>
      </c>
      <c r="O842" s="54">
        <v>92.64200000000001</v>
      </c>
      <c r="P842" s="54">
        <v>231.60500000000002</v>
      </c>
      <c r="Q842" s="55">
        <v>1.5</v>
      </c>
      <c r="R842" s="55">
        <v>0.08</v>
      </c>
      <c r="S842" s="56">
        <f t="shared" si="13"/>
        <v>18.528400000000001</v>
      </c>
      <c r="T842" s="57">
        <v>250.13340000000002</v>
      </c>
      <c r="U842" s="51">
        <v>6</v>
      </c>
      <c r="V842" s="58">
        <v>1500.8004000000001</v>
      </c>
      <c r="W842" s="55">
        <v>6.0000000000000005E-2</v>
      </c>
      <c r="X842" s="59">
        <v>90.048024000000012</v>
      </c>
      <c r="Y842" s="54">
        <v>10.040000000000001</v>
      </c>
      <c r="Z842" s="54">
        <v>1420.7923760000001</v>
      </c>
    </row>
    <row r="843" spans="1:26" x14ac:dyDescent="0.3">
      <c r="A843" s="51" t="s">
        <v>2044</v>
      </c>
      <c r="B843" s="52">
        <v>42498</v>
      </c>
      <c r="C843" s="53">
        <v>2016</v>
      </c>
      <c r="D843" s="51" t="s">
        <v>395</v>
      </c>
      <c r="E843" s="51" t="s">
        <v>396</v>
      </c>
      <c r="F843" s="51" t="s">
        <v>230</v>
      </c>
      <c r="G843" s="51" t="s">
        <v>230</v>
      </c>
      <c r="H843" s="51" t="s">
        <v>231</v>
      </c>
      <c r="I843" s="51" t="s">
        <v>270</v>
      </c>
      <c r="J843" s="51" t="s">
        <v>266</v>
      </c>
      <c r="K843" s="51" t="s">
        <v>219</v>
      </c>
      <c r="L843" s="51" t="s">
        <v>220</v>
      </c>
      <c r="M843" s="51" t="s">
        <v>221</v>
      </c>
      <c r="N843" s="52">
        <v>42507</v>
      </c>
      <c r="O843" s="54">
        <v>3.8720000000000003</v>
      </c>
      <c r="P843" s="54">
        <v>6.2480000000000002</v>
      </c>
      <c r="Q843" s="55">
        <v>0.61363636363636354</v>
      </c>
      <c r="R843" s="55">
        <v>0.08</v>
      </c>
      <c r="S843" s="56">
        <f t="shared" si="13"/>
        <v>0.49984000000000001</v>
      </c>
      <c r="T843" s="57">
        <v>6.7478400000000009</v>
      </c>
      <c r="U843" s="51">
        <v>36</v>
      </c>
      <c r="V843" s="58">
        <v>242.92224000000004</v>
      </c>
      <c r="W843" s="55">
        <v>6.9999999999999993E-2</v>
      </c>
      <c r="X843" s="59">
        <v>17.004556800000003</v>
      </c>
      <c r="Y843" s="54">
        <v>1.44</v>
      </c>
      <c r="Z843" s="54">
        <v>227.35768320000005</v>
      </c>
    </row>
    <row r="844" spans="1:26" x14ac:dyDescent="0.3">
      <c r="A844" s="51" t="s">
        <v>2045</v>
      </c>
      <c r="B844" s="52">
        <v>42500</v>
      </c>
      <c r="C844" s="53">
        <v>2016</v>
      </c>
      <c r="D844" s="51" t="s">
        <v>1082</v>
      </c>
      <c r="E844" s="51" t="s">
        <v>1083</v>
      </c>
      <c r="F844" s="51" t="s">
        <v>214</v>
      </c>
      <c r="G844" s="51" t="s">
        <v>215</v>
      </c>
      <c r="H844" s="51" t="s">
        <v>231</v>
      </c>
      <c r="I844" s="51" t="s">
        <v>225</v>
      </c>
      <c r="J844" s="51" t="s">
        <v>233</v>
      </c>
      <c r="K844" s="51" t="s">
        <v>219</v>
      </c>
      <c r="L844" s="51" t="s">
        <v>220</v>
      </c>
      <c r="M844" s="51" t="s">
        <v>221</v>
      </c>
      <c r="N844" s="52">
        <v>42509</v>
      </c>
      <c r="O844" s="54">
        <v>2.3980000000000006</v>
      </c>
      <c r="P844" s="54">
        <v>3.8720000000000003</v>
      </c>
      <c r="Q844" s="55">
        <v>0.61467889908256856</v>
      </c>
      <c r="R844" s="55">
        <v>0.08</v>
      </c>
      <c r="S844" s="56">
        <f t="shared" si="13"/>
        <v>0.30976000000000004</v>
      </c>
      <c r="T844" s="57">
        <v>4.1817600000000006</v>
      </c>
      <c r="U844" s="51">
        <v>44</v>
      </c>
      <c r="V844" s="58">
        <v>183.99744000000004</v>
      </c>
      <c r="W844" s="55">
        <v>0.05</v>
      </c>
      <c r="X844" s="59">
        <v>9.1998720000000027</v>
      </c>
      <c r="Y844" s="54">
        <v>6.88</v>
      </c>
      <c r="Z844" s="54">
        <v>181.67756800000004</v>
      </c>
    </row>
    <row r="845" spans="1:26" x14ac:dyDescent="0.3">
      <c r="A845" s="51" t="s">
        <v>2046</v>
      </c>
      <c r="B845" s="52">
        <v>42502</v>
      </c>
      <c r="C845" s="53">
        <v>2016</v>
      </c>
      <c r="D845" s="51" t="s">
        <v>1150</v>
      </c>
      <c r="E845" s="51" t="s">
        <v>1151</v>
      </c>
      <c r="F845" s="51" t="s">
        <v>230</v>
      </c>
      <c r="G845" s="51" t="s">
        <v>230</v>
      </c>
      <c r="H845" s="51" t="s">
        <v>231</v>
      </c>
      <c r="I845" s="51" t="s">
        <v>445</v>
      </c>
      <c r="J845" s="51" t="s">
        <v>266</v>
      </c>
      <c r="K845" s="51" t="s">
        <v>219</v>
      </c>
      <c r="L845" s="51" t="s">
        <v>220</v>
      </c>
      <c r="M845" s="51" t="s">
        <v>221</v>
      </c>
      <c r="N845" s="52">
        <v>42511</v>
      </c>
      <c r="O845" s="54">
        <v>2.5190000000000001</v>
      </c>
      <c r="P845" s="54">
        <v>4.0590000000000002</v>
      </c>
      <c r="Q845" s="55">
        <v>0.611353711790393</v>
      </c>
      <c r="R845" s="55">
        <v>0.08</v>
      </c>
      <c r="S845" s="56">
        <f t="shared" si="13"/>
        <v>0.32472000000000001</v>
      </c>
      <c r="T845" s="57">
        <v>4.3837200000000003</v>
      </c>
      <c r="U845" s="51">
        <v>49</v>
      </c>
      <c r="V845" s="58">
        <v>214.80228000000002</v>
      </c>
      <c r="W845" s="55">
        <v>6.0000000000000005E-2</v>
      </c>
      <c r="X845" s="59">
        <v>12.888136800000002</v>
      </c>
      <c r="Y845" s="54">
        <v>0.55000000000000004</v>
      </c>
      <c r="Z845" s="54">
        <v>202.46414320000002</v>
      </c>
    </row>
    <row r="846" spans="1:26" x14ac:dyDescent="0.3">
      <c r="A846" s="51" t="s">
        <v>2047</v>
      </c>
      <c r="B846" s="52">
        <v>42502</v>
      </c>
      <c r="C846" s="53">
        <v>2016</v>
      </c>
      <c r="D846" s="51" t="s">
        <v>1233</v>
      </c>
      <c r="E846" s="51" t="s">
        <v>1234</v>
      </c>
      <c r="F846" s="51" t="s">
        <v>214</v>
      </c>
      <c r="G846" s="51" t="s">
        <v>215</v>
      </c>
      <c r="H846" s="51" t="s">
        <v>265</v>
      </c>
      <c r="I846" s="51" t="s">
        <v>225</v>
      </c>
      <c r="J846" s="51" t="s">
        <v>266</v>
      </c>
      <c r="K846" s="51" t="s">
        <v>219</v>
      </c>
      <c r="L846" s="51" t="s">
        <v>220</v>
      </c>
      <c r="M846" s="51" t="s">
        <v>221</v>
      </c>
      <c r="N846" s="52">
        <v>42511</v>
      </c>
      <c r="O846" s="54">
        <v>1.4630000000000003</v>
      </c>
      <c r="P846" s="54">
        <v>2.2880000000000003</v>
      </c>
      <c r="Q846" s="55">
        <v>0.56390977443609003</v>
      </c>
      <c r="R846" s="55">
        <v>0.08</v>
      </c>
      <c r="S846" s="56">
        <f t="shared" si="13"/>
        <v>0.18304000000000004</v>
      </c>
      <c r="T846" s="57">
        <v>2.4710400000000003</v>
      </c>
      <c r="U846" s="51">
        <v>45</v>
      </c>
      <c r="V846" s="58">
        <v>111.19680000000001</v>
      </c>
      <c r="W846" s="55">
        <v>6.0000000000000005E-2</v>
      </c>
      <c r="X846" s="59">
        <v>6.6718080000000013</v>
      </c>
      <c r="Y846" s="54">
        <v>1.54</v>
      </c>
      <c r="Z846" s="54">
        <v>106.06499200000002</v>
      </c>
    </row>
    <row r="847" spans="1:26" x14ac:dyDescent="0.3">
      <c r="A847" s="51" t="s">
        <v>2048</v>
      </c>
      <c r="B847" s="52">
        <v>42506</v>
      </c>
      <c r="C847" s="53">
        <v>2016</v>
      </c>
      <c r="D847" s="51" t="s">
        <v>2049</v>
      </c>
      <c r="E847" s="51" t="s">
        <v>2050</v>
      </c>
      <c r="F847" s="51" t="s">
        <v>214</v>
      </c>
      <c r="G847" s="51" t="s">
        <v>215</v>
      </c>
      <c r="H847" s="51" t="s">
        <v>231</v>
      </c>
      <c r="I847" s="51" t="s">
        <v>225</v>
      </c>
      <c r="J847" s="51" t="s">
        <v>266</v>
      </c>
      <c r="K847" s="51" t="s">
        <v>219</v>
      </c>
      <c r="L847" s="51" t="s">
        <v>220</v>
      </c>
      <c r="M847" s="51" t="s">
        <v>221</v>
      </c>
      <c r="N847" s="52">
        <v>42515</v>
      </c>
      <c r="O847" s="54">
        <v>16.445</v>
      </c>
      <c r="P847" s="54">
        <v>38.236000000000004</v>
      </c>
      <c r="Q847" s="55">
        <v>1.3250836120401339</v>
      </c>
      <c r="R847" s="55">
        <v>0.08</v>
      </c>
      <c r="S847" s="56">
        <f t="shared" si="13"/>
        <v>3.0588800000000003</v>
      </c>
      <c r="T847" s="57">
        <v>41.294880000000006</v>
      </c>
      <c r="U847" s="51">
        <v>10</v>
      </c>
      <c r="V847" s="58">
        <v>412.94880000000006</v>
      </c>
      <c r="W847" s="55">
        <v>0.01</v>
      </c>
      <c r="X847" s="59">
        <v>4.1294880000000003</v>
      </c>
      <c r="Y847" s="54">
        <v>8.2700000000000014</v>
      </c>
      <c r="Z847" s="54">
        <v>417.08931200000006</v>
      </c>
    </row>
    <row r="848" spans="1:26" x14ac:dyDescent="0.3">
      <c r="A848" s="51" t="s">
        <v>2051</v>
      </c>
      <c r="B848" s="52">
        <v>42507</v>
      </c>
      <c r="C848" s="53">
        <v>2016</v>
      </c>
      <c r="D848" s="51" t="s">
        <v>2052</v>
      </c>
      <c r="E848" s="51" t="s">
        <v>2053</v>
      </c>
      <c r="F848" s="51" t="s">
        <v>230</v>
      </c>
      <c r="G848" s="51" t="s">
        <v>230</v>
      </c>
      <c r="H848" s="51" t="s">
        <v>216</v>
      </c>
      <c r="I848" s="51" t="s">
        <v>291</v>
      </c>
      <c r="J848" s="51" t="s">
        <v>250</v>
      </c>
      <c r="K848" s="51" t="s">
        <v>219</v>
      </c>
      <c r="L848" s="51" t="s">
        <v>226</v>
      </c>
      <c r="M848" s="51" t="s">
        <v>221</v>
      </c>
      <c r="N848" s="52">
        <v>42515</v>
      </c>
      <c r="O848" s="54">
        <v>1.9360000000000002</v>
      </c>
      <c r="P848" s="54">
        <v>3.234</v>
      </c>
      <c r="Q848" s="55">
        <v>0.6704545454545453</v>
      </c>
      <c r="R848" s="55">
        <v>0.08</v>
      </c>
      <c r="S848" s="56">
        <f t="shared" si="13"/>
        <v>0.25872000000000001</v>
      </c>
      <c r="T848" s="57">
        <v>3.4927200000000003</v>
      </c>
      <c r="U848" s="51">
        <v>33</v>
      </c>
      <c r="V848" s="58">
        <v>115.25976000000001</v>
      </c>
      <c r="W848" s="55">
        <v>0.05</v>
      </c>
      <c r="X848" s="59">
        <v>5.7629880000000009</v>
      </c>
      <c r="Y848" s="54">
        <v>0.8600000000000001</v>
      </c>
      <c r="Z848" s="54">
        <v>110.35677200000001</v>
      </c>
    </row>
    <row r="849" spans="1:26" x14ac:dyDescent="0.3">
      <c r="A849" s="51" t="s">
        <v>2054</v>
      </c>
      <c r="B849" s="52">
        <v>42509</v>
      </c>
      <c r="C849" s="53">
        <v>2016</v>
      </c>
      <c r="D849" s="51" t="s">
        <v>2055</v>
      </c>
      <c r="E849" s="51" t="s">
        <v>2056</v>
      </c>
      <c r="F849" s="51" t="s">
        <v>230</v>
      </c>
      <c r="G849" s="51" t="s">
        <v>230</v>
      </c>
      <c r="H849" s="51" t="s">
        <v>231</v>
      </c>
      <c r="I849" s="51" t="s">
        <v>274</v>
      </c>
      <c r="J849" s="51" t="s">
        <v>233</v>
      </c>
      <c r="K849" s="51" t="s">
        <v>305</v>
      </c>
      <c r="L849" s="51" t="s">
        <v>292</v>
      </c>
      <c r="M849" s="51" t="s">
        <v>221</v>
      </c>
      <c r="N849" s="52">
        <v>42517</v>
      </c>
      <c r="O849" s="54">
        <v>6.0500000000000007</v>
      </c>
      <c r="P849" s="54">
        <v>13.442000000000002</v>
      </c>
      <c r="Q849" s="55">
        <v>1.2218181818181819</v>
      </c>
      <c r="R849" s="55">
        <v>0.08</v>
      </c>
      <c r="S849" s="56">
        <f t="shared" si="13"/>
        <v>1.0753600000000001</v>
      </c>
      <c r="T849" s="57">
        <v>14.517360000000004</v>
      </c>
      <c r="U849" s="51">
        <v>12</v>
      </c>
      <c r="V849" s="58">
        <v>174.20832000000004</v>
      </c>
      <c r="W849" s="55">
        <v>0.02</v>
      </c>
      <c r="X849" s="59">
        <v>3.4841664000000008</v>
      </c>
      <c r="Y849" s="54">
        <v>2.9</v>
      </c>
      <c r="Z849" s="54">
        <v>173.62415360000006</v>
      </c>
    </row>
    <row r="850" spans="1:26" x14ac:dyDescent="0.3">
      <c r="A850" s="51" t="s">
        <v>2057</v>
      </c>
      <c r="B850" s="52">
        <v>42509</v>
      </c>
      <c r="C850" s="53">
        <v>2016</v>
      </c>
      <c r="D850" s="51" t="s">
        <v>551</v>
      </c>
      <c r="E850" s="51" t="s">
        <v>552</v>
      </c>
      <c r="F850" s="51" t="s">
        <v>230</v>
      </c>
      <c r="G850" s="51" t="s">
        <v>230</v>
      </c>
      <c r="H850" s="51" t="s">
        <v>265</v>
      </c>
      <c r="I850" s="51" t="s">
        <v>258</v>
      </c>
      <c r="J850" s="51" t="s">
        <v>233</v>
      </c>
      <c r="K850" s="51" t="s">
        <v>219</v>
      </c>
      <c r="L850" s="51" t="s">
        <v>220</v>
      </c>
      <c r="M850" s="51" t="s">
        <v>221</v>
      </c>
      <c r="N850" s="52">
        <v>42516</v>
      </c>
      <c r="O850" s="54">
        <v>57.277000000000008</v>
      </c>
      <c r="P850" s="54">
        <v>92.378000000000014</v>
      </c>
      <c r="Q850" s="55">
        <v>0.61282888419435377</v>
      </c>
      <c r="R850" s="55">
        <v>0.08</v>
      </c>
      <c r="S850" s="56">
        <f t="shared" si="13"/>
        <v>7.3902400000000013</v>
      </c>
      <c r="T850" s="57">
        <v>99.76824000000002</v>
      </c>
      <c r="U850" s="51">
        <v>48</v>
      </c>
      <c r="V850" s="58">
        <v>4788.8755200000014</v>
      </c>
      <c r="W850" s="55">
        <v>6.9999999999999993E-2</v>
      </c>
      <c r="X850" s="59">
        <v>335.22128640000005</v>
      </c>
      <c r="Y850" s="54">
        <v>5.0599999999999996</v>
      </c>
      <c r="Z850" s="54">
        <v>4458.7142336000015</v>
      </c>
    </row>
    <row r="851" spans="1:26" x14ac:dyDescent="0.3">
      <c r="A851" s="51" t="s">
        <v>2058</v>
      </c>
      <c r="B851" s="52">
        <v>42509</v>
      </c>
      <c r="C851" s="53">
        <v>2016</v>
      </c>
      <c r="D851" s="51" t="s">
        <v>1181</v>
      </c>
      <c r="E851" s="51" t="s">
        <v>1182</v>
      </c>
      <c r="F851" s="51" t="s">
        <v>230</v>
      </c>
      <c r="G851" s="51" t="s">
        <v>230</v>
      </c>
      <c r="H851" s="51" t="s">
        <v>231</v>
      </c>
      <c r="I851" s="51" t="s">
        <v>274</v>
      </c>
      <c r="J851" s="51" t="s">
        <v>233</v>
      </c>
      <c r="K851" s="51" t="s">
        <v>219</v>
      </c>
      <c r="L851" s="51" t="s">
        <v>220</v>
      </c>
      <c r="M851" s="51" t="s">
        <v>221</v>
      </c>
      <c r="N851" s="52">
        <v>42517</v>
      </c>
      <c r="O851" s="54">
        <v>16.445</v>
      </c>
      <c r="P851" s="54">
        <v>38.236000000000004</v>
      </c>
      <c r="Q851" s="55">
        <v>1.3250836120401339</v>
      </c>
      <c r="R851" s="55">
        <v>0.08</v>
      </c>
      <c r="S851" s="56">
        <f t="shared" si="13"/>
        <v>3.0588800000000003</v>
      </c>
      <c r="T851" s="57">
        <v>41.294880000000006</v>
      </c>
      <c r="U851" s="51">
        <v>49</v>
      </c>
      <c r="V851" s="58">
        <v>2023.4491200000002</v>
      </c>
      <c r="W851" s="55">
        <v>9.9999999999999992E-2</v>
      </c>
      <c r="X851" s="59">
        <v>202.34491199999999</v>
      </c>
      <c r="Y851" s="54">
        <v>8.2700000000000014</v>
      </c>
      <c r="Z851" s="54">
        <v>1829.3742080000002</v>
      </c>
    </row>
    <row r="852" spans="1:26" x14ac:dyDescent="0.3">
      <c r="A852" s="51" t="s">
        <v>2059</v>
      </c>
      <c r="B852" s="52">
        <v>42510</v>
      </c>
      <c r="C852" s="53">
        <v>2016</v>
      </c>
      <c r="D852" s="51" t="s">
        <v>303</v>
      </c>
      <c r="E852" s="51" t="s">
        <v>304</v>
      </c>
      <c r="F852" s="51" t="s">
        <v>230</v>
      </c>
      <c r="G852" s="51" t="s">
        <v>230</v>
      </c>
      <c r="H852" s="51" t="s">
        <v>231</v>
      </c>
      <c r="I852" s="51" t="s">
        <v>274</v>
      </c>
      <c r="J852" s="51" t="s">
        <v>250</v>
      </c>
      <c r="K852" s="51" t="s">
        <v>219</v>
      </c>
      <c r="L852" s="51" t="s">
        <v>220</v>
      </c>
      <c r="M852" s="51" t="s">
        <v>221</v>
      </c>
      <c r="N852" s="52">
        <v>42519</v>
      </c>
      <c r="O852" s="54">
        <v>4.9060000000000006</v>
      </c>
      <c r="P852" s="54">
        <v>11.979000000000001</v>
      </c>
      <c r="Q852" s="55">
        <v>1.4417040358744393</v>
      </c>
      <c r="R852" s="55">
        <v>0.08</v>
      </c>
      <c r="S852" s="56">
        <f t="shared" si="13"/>
        <v>0.95832000000000006</v>
      </c>
      <c r="T852" s="57">
        <v>12.937320000000001</v>
      </c>
      <c r="U852" s="51">
        <v>3</v>
      </c>
      <c r="V852" s="58">
        <v>38.811960000000006</v>
      </c>
      <c r="W852" s="55">
        <v>0.01</v>
      </c>
      <c r="X852" s="59">
        <v>0.38811960000000006</v>
      </c>
      <c r="Y852" s="54">
        <v>4.55</v>
      </c>
      <c r="Z852" s="54">
        <v>42.9738404</v>
      </c>
    </row>
    <row r="853" spans="1:26" x14ac:dyDescent="0.3">
      <c r="A853" s="51" t="s">
        <v>2060</v>
      </c>
      <c r="B853" s="52">
        <v>42510</v>
      </c>
      <c r="C853" s="53">
        <v>2016</v>
      </c>
      <c r="D853" s="51" t="s">
        <v>1821</v>
      </c>
      <c r="E853" s="51" t="s">
        <v>1822</v>
      </c>
      <c r="F853" s="51" t="s">
        <v>230</v>
      </c>
      <c r="G853" s="51" t="s">
        <v>230</v>
      </c>
      <c r="H853" s="51" t="s">
        <v>216</v>
      </c>
      <c r="I853" s="51" t="s">
        <v>245</v>
      </c>
      <c r="J853" s="51" t="s">
        <v>266</v>
      </c>
      <c r="K853" s="51" t="s">
        <v>219</v>
      </c>
      <c r="L853" s="51" t="s">
        <v>220</v>
      </c>
      <c r="M853" s="51" t="s">
        <v>221</v>
      </c>
      <c r="N853" s="52">
        <v>42518</v>
      </c>
      <c r="O853" s="54">
        <v>1.298</v>
      </c>
      <c r="P853" s="54">
        <v>2.0680000000000001</v>
      </c>
      <c r="Q853" s="55">
        <v>0.59322033898305082</v>
      </c>
      <c r="R853" s="55">
        <v>0.08</v>
      </c>
      <c r="S853" s="56">
        <f t="shared" si="13"/>
        <v>0.16544</v>
      </c>
      <c r="T853" s="57">
        <v>2.2334400000000003</v>
      </c>
      <c r="U853" s="51">
        <v>24</v>
      </c>
      <c r="V853" s="58">
        <v>53.602560000000011</v>
      </c>
      <c r="W853" s="55">
        <v>9.9999999999999992E-2</v>
      </c>
      <c r="X853" s="59">
        <v>5.3602560000000006</v>
      </c>
      <c r="Y853" s="54">
        <v>1.54</v>
      </c>
      <c r="Z853" s="54">
        <v>49.782304000000011</v>
      </c>
    </row>
    <row r="854" spans="1:26" x14ac:dyDescent="0.3">
      <c r="A854" s="51" t="s">
        <v>2061</v>
      </c>
      <c r="B854" s="52">
        <v>42511</v>
      </c>
      <c r="C854" s="53">
        <v>2016</v>
      </c>
      <c r="D854" s="51" t="s">
        <v>2062</v>
      </c>
      <c r="E854" s="51" t="s">
        <v>2063</v>
      </c>
      <c r="F854" s="51" t="s">
        <v>230</v>
      </c>
      <c r="G854" s="51" t="s">
        <v>230</v>
      </c>
      <c r="H854" s="51" t="s">
        <v>265</v>
      </c>
      <c r="I854" s="51" t="s">
        <v>331</v>
      </c>
      <c r="J854" s="51" t="s">
        <v>218</v>
      </c>
      <c r="K854" s="51" t="s">
        <v>219</v>
      </c>
      <c r="L854" s="51" t="s">
        <v>226</v>
      </c>
      <c r="M854" s="51" t="s">
        <v>234</v>
      </c>
      <c r="N854" s="52">
        <v>42519</v>
      </c>
      <c r="O854" s="54">
        <v>2.6290000000000004</v>
      </c>
      <c r="P854" s="54">
        <v>4.6859999999999999</v>
      </c>
      <c r="Q854" s="55">
        <v>0.78242677824267748</v>
      </c>
      <c r="R854" s="55">
        <v>0.08</v>
      </c>
      <c r="S854" s="56">
        <f t="shared" si="13"/>
        <v>0.37487999999999999</v>
      </c>
      <c r="T854" s="57">
        <v>5.06088</v>
      </c>
      <c r="U854" s="51">
        <v>7</v>
      </c>
      <c r="V854" s="58">
        <v>35.426160000000003</v>
      </c>
      <c r="W854" s="55">
        <v>0.02</v>
      </c>
      <c r="X854" s="59">
        <v>0.70852320000000002</v>
      </c>
      <c r="Y854" s="54">
        <v>1.25</v>
      </c>
      <c r="Z854" s="54">
        <v>35.967636800000001</v>
      </c>
    </row>
    <row r="855" spans="1:26" x14ac:dyDescent="0.3">
      <c r="A855" s="51" t="s">
        <v>2064</v>
      </c>
      <c r="B855" s="52">
        <v>42514</v>
      </c>
      <c r="C855" s="53">
        <v>2016</v>
      </c>
      <c r="D855" s="51" t="s">
        <v>2065</v>
      </c>
      <c r="E855" s="51" t="s">
        <v>2066</v>
      </c>
      <c r="F855" s="51" t="s">
        <v>230</v>
      </c>
      <c r="G855" s="51" t="s">
        <v>230</v>
      </c>
      <c r="H855" s="51" t="s">
        <v>265</v>
      </c>
      <c r="I855" s="51" t="s">
        <v>312</v>
      </c>
      <c r="J855" s="51" t="s">
        <v>250</v>
      </c>
      <c r="K855" s="51" t="s">
        <v>219</v>
      </c>
      <c r="L855" s="51" t="s">
        <v>220</v>
      </c>
      <c r="M855" s="51" t="s">
        <v>221</v>
      </c>
      <c r="N855" s="52">
        <v>42522</v>
      </c>
      <c r="O855" s="54">
        <v>57.244000000000007</v>
      </c>
      <c r="P855" s="54">
        <v>92.323000000000022</v>
      </c>
      <c r="Q855" s="55">
        <v>0.61279784780937763</v>
      </c>
      <c r="R855" s="55">
        <v>0.08</v>
      </c>
      <c r="S855" s="56">
        <f t="shared" si="13"/>
        <v>7.3858400000000017</v>
      </c>
      <c r="T855" s="57">
        <v>99.708840000000023</v>
      </c>
      <c r="U855" s="51">
        <v>7</v>
      </c>
      <c r="V855" s="58">
        <v>697.96188000000018</v>
      </c>
      <c r="W855" s="55">
        <v>0.05</v>
      </c>
      <c r="X855" s="59">
        <v>34.898094000000007</v>
      </c>
      <c r="Y855" s="54">
        <v>20.04</v>
      </c>
      <c r="Z855" s="54">
        <v>683.10378600000013</v>
      </c>
    </row>
    <row r="856" spans="1:26" x14ac:dyDescent="0.3">
      <c r="A856" s="51" t="s">
        <v>2067</v>
      </c>
      <c r="B856" s="52">
        <v>42515</v>
      </c>
      <c r="C856" s="53">
        <v>2016</v>
      </c>
      <c r="D856" s="51" t="s">
        <v>2068</v>
      </c>
      <c r="E856" s="51" t="s">
        <v>2069</v>
      </c>
      <c r="F856" s="51" t="s">
        <v>230</v>
      </c>
      <c r="G856" s="51" t="s">
        <v>230</v>
      </c>
      <c r="H856" s="51" t="s">
        <v>231</v>
      </c>
      <c r="I856" s="51" t="s">
        <v>312</v>
      </c>
      <c r="J856" s="51" t="s">
        <v>266</v>
      </c>
      <c r="K856" s="51" t="s">
        <v>219</v>
      </c>
      <c r="L856" s="51" t="s">
        <v>220</v>
      </c>
      <c r="M856" s="51" t="s">
        <v>221</v>
      </c>
      <c r="N856" s="52">
        <v>42522</v>
      </c>
      <c r="O856" s="54">
        <v>5.8630000000000004</v>
      </c>
      <c r="P856" s="54">
        <v>9.4600000000000009</v>
      </c>
      <c r="Q856" s="55">
        <v>0.61350844277673544</v>
      </c>
      <c r="R856" s="55">
        <v>0.08</v>
      </c>
      <c r="S856" s="56">
        <f t="shared" si="13"/>
        <v>0.75680000000000014</v>
      </c>
      <c r="T856" s="57">
        <v>10.216800000000001</v>
      </c>
      <c r="U856" s="51">
        <v>3</v>
      </c>
      <c r="V856" s="58">
        <v>30.650400000000005</v>
      </c>
      <c r="W856" s="55">
        <v>6.9999999999999993E-2</v>
      </c>
      <c r="X856" s="59">
        <v>2.1455280000000001</v>
      </c>
      <c r="Y856" s="54">
        <v>6.24</v>
      </c>
      <c r="Z856" s="54">
        <v>34.744872000000008</v>
      </c>
    </row>
    <row r="857" spans="1:26" x14ac:dyDescent="0.3">
      <c r="A857" s="51" t="s">
        <v>2070</v>
      </c>
      <c r="B857" s="52">
        <v>42517</v>
      </c>
      <c r="C857" s="53">
        <v>2016</v>
      </c>
      <c r="D857" s="51" t="s">
        <v>2071</v>
      </c>
      <c r="E857" s="51" t="s">
        <v>2072</v>
      </c>
      <c r="F857" s="51" t="s">
        <v>230</v>
      </c>
      <c r="G857" s="51" t="s">
        <v>230</v>
      </c>
      <c r="H857" s="51" t="s">
        <v>244</v>
      </c>
      <c r="I857" s="51" t="s">
        <v>245</v>
      </c>
      <c r="J857" s="51" t="s">
        <v>250</v>
      </c>
      <c r="K857" s="51" t="s">
        <v>219</v>
      </c>
      <c r="L857" s="51" t="s">
        <v>220</v>
      </c>
      <c r="M857" s="51" t="s">
        <v>221</v>
      </c>
      <c r="N857" s="52">
        <v>42525</v>
      </c>
      <c r="O857" s="54">
        <v>16.445</v>
      </c>
      <c r="P857" s="54">
        <v>38.236000000000004</v>
      </c>
      <c r="Q857" s="55">
        <v>1.3250836120401339</v>
      </c>
      <c r="R857" s="55">
        <v>0.08</v>
      </c>
      <c r="S857" s="56">
        <f t="shared" si="13"/>
        <v>3.0588800000000003</v>
      </c>
      <c r="T857" s="57">
        <v>41.294880000000006</v>
      </c>
      <c r="U857" s="51">
        <v>34</v>
      </c>
      <c r="V857" s="58">
        <v>1404.0259200000003</v>
      </c>
      <c r="W857" s="55">
        <v>0.03</v>
      </c>
      <c r="X857" s="59">
        <v>42.120777600000004</v>
      </c>
      <c r="Y857" s="54">
        <v>8.2700000000000014</v>
      </c>
      <c r="Z857" s="54">
        <v>1370.1751424000001</v>
      </c>
    </row>
    <row r="858" spans="1:26" x14ac:dyDescent="0.3">
      <c r="A858" s="51" t="s">
        <v>2073</v>
      </c>
      <c r="B858" s="52">
        <v>42518</v>
      </c>
      <c r="C858" s="53">
        <v>2016</v>
      </c>
      <c r="D858" s="51" t="s">
        <v>2005</v>
      </c>
      <c r="E858" s="51" t="s">
        <v>2006</v>
      </c>
      <c r="F858" s="51" t="s">
        <v>230</v>
      </c>
      <c r="G858" s="51" t="s">
        <v>230</v>
      </c>
      <c r="H858" s="51" t="s">
        <v>216</v>
      </c>
      <c r="I858" s="51" t="s">
        <v>258</v>
      </c>
      <c r="J858" s="51" t="s">
        <v>250</v>
      </c>
      <c r="K858" s="51" t="s">
        <v>238</v>
      </c>
      <c r="L858" s="51" t="s">
        <v>220</v>
      </c>
      <c r="M858" s="51" t="s">
        <v>221</v>
      </c>
      <c r="N858" s="52">
        <v>42525</v>
      </c>
      <c r="O858" s="54">
        <v>6.8200000000000012</v>
      </c>
      <c r="P858" s="54">
        <v>34.078000000000003</v>
      </c>
      <c r="Q858" s="55">
        <v>3.9967741935483869</v>
      </c>
      <c r="R858" s="55">
        <v>0.08</v>
      </c>
      <c r="S858" s="56">
        <f t="shared" si="13"/>
        <v>2.7262400000000002</v>
      </c>
      <c r="T858" s="57">
        <v>36.804240000000007</v>
      </c>
      <c r="U858" s="51">
        <v>26</v>
      </c>
      <c r="V858" s="58">
        <v>956.91024000000016</v>
      </c>
      <c r="W858" s="55">
        <v>0.09</v>
      </c>
      <c r="X858" s="59">
        <v>86.121921600000007</v>
      </c>
      <c r="Y858" s="54">
        <v>4.05</v>
      </c>
      <c r="Z858" s="54">
        <v>874.83831840000016</v>
      </c>
    </row>
    <row r="859" spans="1:26" x14ac:dyDescent="0.3">
      <c r="A859" s="51" t="s">
        <v>2074</v>
      </c>
      <c r="B859" s="52">
        <v>42519</v>
      </c>
      <c r="C859" s="53">
        <v>2016</v>
      </c>
      <c r="D859" s="51" t="s">
        <v>525</v>
      </c>
      <c r="E859" s="51" t="s">
        <v>526</v>
      </c>
      <c r="F859" s="51" t="s">
        <v>230</v>
      </c>
      <c r="G859" s="51" t="s">
        <v>230</v>
      </c>
      <c r="H859" s="51" t="s">
        <v>244</v>
      </c>
      <c r="I859" s="51" t="s">
        <v>331</v>
      </c>
      <c r="J859" s="51" t="s">
        <v>254</v>
      </c>
      <c r="K859" s="51" t="s">
        <v>219</v>
      </c>
      <c r="L859" s="51" t="s">
        <v>292</v>
      </c>
      <c r="M859" s="51" t="s">
        <v>221</v>
      </c>
      <c r="N859" s="52">
        <v>42528</v>
      </c>
      <c r="O859" s="54">
        <v>1.034</v>
      </c>
      <c r="P859" s="54">
        <v>2.2880000000000003</v>
      </c>
      <c r="Q859" s="55">
        <v>1.2127659574468086</v>
      </c>
      <c r="R859" s="55">
        <v>0.08</v>
      </c>
      <c r="S859" s="56">
        <f t="shared" si="13"/>
        <v>0.18304000000000004</v>
      </c>
      <c r="T859" s="57">
        <v>2.4710400000000003</v>
      </c>
      <c r="U859" s="51">
        <v>51</v>
      </c>
      <c r="V859" s="58">
        <v>126.02304000000002</v>
      </c>
      <c r="W859" s="55">
        <v>0.09</v>
      </c>
      <c r="X859" s="59">
        <v>11.342073600000001</v>
      </c>
      <c r="Y859" s="54">
        <v>2.61</v>
      </c>
      <c r="Z859" s="54">
        <v>117.29096640000002</v>
      </c>
    </row>
    <row r="860" spans="1:26" x14ac:dyDescent="0.3">
      <c r="A860" s="51" t="s">
        <v>2075</v>
      </c>
      <c r="B860" s="52">
        <v>42519</v>
      </c>
      <c r="C860" s="53">
        <v>2016</v>
      </c>
      <c r="D860" s="51" t="s">
        <v>1091</v>
      </c>
      <c r="E860" s="51" t="s">
        <v>1092</v>
      </c>
      <c r="F860" s="51" t="s">
        <v>230</v>
      </c>
      <c r="G860" s="51" t="s">
        <v>230</v>
      </c>
      <c r="H860" s="51" t="s">
        <v>265</v>
      </c>
      <c r="I860" s="51" t="s">
        <v>258</v>
      </c>
      <c r="J860" s="51" t="s">
        <v>218</v>
      </c>
      <c r="K860" s="51" t="s">
        <v>238</v>
      </c>
      <c r="L860" s="51" t="s">
        <v>220</v>
      </c>
      <c r="M860" s="51" t="s">
        <v>221</v>
      </c>
      <c r="N860" s="52">
        <v>42529</v>
      </c>
      <c r="O860" s="54">
        <v>16.170000000000002</v>
      </c>
      <c r="P860" s="54">
        <v>32.989000000000004</v>
      </c>
      <c r="Q860" s="55">
        <v>1.0401360544217688</v>
      </c>
      <c r="R860" s="55">
        <v>0.08</v>
      </c>
      <c r="S860" s="56">
        <f t="shared" si="13"/>
        <v>2.6391200000000006</v>
      </c>
      <c r="T860" s="57">
        <v>35.62812000000001</v>
      </c>
      <c r="U860" s="51">
        <v>3</v>
      </c>
      <c r="V860" s="58">
        <v>106.88436000000003</v>
      </c>
      <c r="W860" s="55">
        <v>0.05</v>
      </c>
      <c r="X860" s="59">
        <v>5.3442180000000015</v>
      </c>
      <c r="Y860" s="54">
        <v>5.55</v>
      </c>
      <c r="Z860" s="54">
        <v>107.09014200000003</v>
      </c>
    </row>
    <row r="861" spans="1:26" x14ac:dyDescent="0.3">
      <c r="A861" s="51" t="s">
        <v>2076</v>
      </c>
      <c r="B861" s="52">
        <v>42521</v>
      </c>
      <c r="C861" s="53">
        <v>2016</v>
      </c>
      <c r="D861" s="51" t="s">
        <v>465</v>
      </c>
      <c r="E861" s="51" t="s">
        <v>466</v>
      </c>
      <c r="F861" s="51" t="s">
        <v>230</v>
      </c>
      <c r="G861" s="51" t="s">
        <v>230</v>
      </c>
      <c r="H861" s="51" t="s">
        <v>244</v>
      </c>
      <c r="I861" s="51" t="s">
        <v>331</v>
      </c>
      <c r="J861" s="51" t="s">
        <v>233</v>
      </c>
      <c r="K861" s="51" t="s">
        <v>219</v>
      </c>
      <c r="L861" s="51" t="s">
        <v>226</v>
      </c>
      <c r="M861" s="51" t="s">
        <v>221</v>
      </c>
      <c r="N861" s="52">
        <v>42530</v>
      </c>
      <c r="O861" s="54">
        <v>4.3450000000000006</v>
      </c>
      <c r="P861" s="54">
        <v>6.6880000000000006</v>
      </c>
      <c r="Q861" s="55">
        <v>0.5392405063291138</v>
      </c>
      <c r="R861" s="55">
        <v>0.08</v>
      </c>
      <c r="S861" s="56">
        <f t="shared" si="13"/>
        <v>0.53504000000000007</v>
      </c>
      <c r="T861" s="57">
        <v>7.223040000000001</v>
      </c>
      <c r="U861" s="51">
        <v>52</v>
      </c>
      <c r="V861" s="58">
        <v>375.59808000000004</v>
      </c>
      <c r="W861" s="55">
        <v>9.9999999999999992E-2</v>
      </c>
      <c r="X861" s="59">
        <v>37.559808000000004</v>
      </c>
      <c r="Y861" s="54">
        <v>1.87</v>
      </c>
      <c r="Z861" s="54">
        <v>339.90827200000001</v>
      </c>
    </row>
    <row r="862" spans="1:26" x14ac:dyDescent="0.3">
      <c r="A862" s="51" t="s">
        <v>2077</v>
      </c>
      <c r="B862" s="52">
        <v>42522</v>
      </c>
      <c r="C862" s="53">
        <v>2016</v>
      </c>
      <c r="D862" s="51" t="s">
        <v>405</v>
      </c>
      <c r="E862" s="51" t="s">
        <v>406</v>
      </c>
      <c r="F862" s="51" t="s">
        <v>230</v>
      </c>
      <c r="G862" s="51" t="s">
        <v>230</v>
      </c>
      <c r="H862" s="51" t="s">
        <v>265</v>
      </c>
      <c r="I862" s="51" t="s">
        <v>245</v>
      </c>
      <c r="J862" s="51" t="s">
        <v>233</v>
      </c>
      <c r="K862" s="51" t="s">
        <v>219</v>
      </c>
      <c r="L862" s="51" t="s">
        <v>220</v>
      </c>
      <c r="M862" s="51" t="s">
        <v>221</v>
      </c>
      <c r="N862" s="52">
        <v>42530</v>
      </c>
      <c r="O862" s="54">
        <v>2.1339999999999999</v>
      </c>
      <c r="P862" s="54">
        <v>3.3880000000000003</v>
      </c>
      <c r="Q862" s="55">
        <v>0.58762886597938169</v>
      </c>
      <c r="R862" s="55">
        <v>0.08</v>
      </c>
      <c r="S862" s="56">
        <f t="shared" si="13"/>
        <v>0.27104000000000006</v>
      </c>
      <c r="T862" s="57">
        <v>3.6590400000000005</v>
      </c>
      <c r="U862" s="51">
        <v>13</v>
      </c>
      <c r="V862" s="58">
        <v>47.567520000000009</v>
      </c>
      <c r="W862" s="55">
        <v>0.04</v>
      </c>
      <c r="X862" s="59">
        <v>1.9027008000000003</v>
      </c>
      <c r="Y862" s="54">
        <v>1.04</v>
      </c>
      <c r="Z862" s="54">
        <v>46.70481920000001</v>
      </c>
    </row>
    <row r="863" spans="1:26" x14ac:dyDescent="0.3">
      <c r="A863" s="51" t="s">
        <v>2078</v>
      </c>
      <c r="B863" s="52">
        <v>42522</v>
      </c>
      <c r="C863" s="53">
        <v>2016</v>
      </c>
      <c r="D863" s="51" t="s">
        <v>2079</v>
      </c>
      <c r="E863" s="51" t="s">
        <v>2080</v>
      </c>
      <c r="F863" s="51" t="s">
        <v>230</v>
      </c>
      <c r="G863" s="51" t="s">
        <v>230</v>
      </c>
      <c r="H863" s="51" t="s">
        <v>265</v>
      </c>
      <c r="I863" s="51" t="s">
        <v>249</v>
      </c>
      <c r="J863" s="51" t="s">
        <v>266</v>
      </c>
      <c r="K863" s="51" t="s">
        <v>219</v>
      </c>
      <c r="L863" s="51" t="s">
        <v>226</v>
      </c>
      <c r="M863" s="51" t="s">
        <v>221</v>
      </c>
      <c r="N863" s="52">
        <v>42531</v>
      </c>
      <c r="O863" s="54">
        <v>0.78100000000000003</v>
      </c>
      <c r="P863" s="54">
        <v>1.254</v>
      </c>
      <c r="Q863" s="55">
        <v>0.60563380281690138</v>
      </c>
      <c r="R863" s="55">
        <v>0.08</v>
      </c>
      <c r="S863" s="56">
        <f t="shared" si="13"/>
        <v>0.10032000000000001</v>
      </c>
      <c r="T863" s="57">
        <v>1.3543200000000002</v>
      </c>
      <c r="U863" s="51">
        <v>5</v>
      </c>
      <c r="V863" s="58">
        <v>6.7716000000000012</v>
      </c>
      <c r="W863" s="55">
        <v>0.11</v>
      </c>
      <c r="X863" s="59">
        <v>0.74487600000000009</v>
      </c>
      <c r="Y863" s="54">
        <v>0.75</v>
      </c>
      <c r="Z863" s="54">
        <v>6.7767240000000015</v>
      </c>
    </row>
    <row r="864" spans="1:26" x14ac:dyDescent="0.3">
      <c r="A864" s="51" t="s">
        <v>2081</v>
      </c>
      <c r="B864" s="52">
        <v>42530</v>
      </c>
      <c r="C864" s="53">
        <v>2016</v>
      </c>
      <c r="D864" s="51" t="s">
        <v>1573</v>
      </c>
      <c r="E864" s="51" t="s">
        <v>1574</v>
      </c>
      <c r="F864" s="51" t="s">
        <v>230</v>
      </c>
      <c r="G864" s="51" t="s">
        <v>230</v>
      </c>
      <c r="H864" s="51" t="s">
        <v>231</v>
      </c>
      <c r="I864" s="51" t="s">
        <v>274</v>
      </c>
      <c r="J864" s="51" t="s">
        <v>233</v>
      </c>
      <c r="K864" s="51" t="s">
        <v>219</v>
      </c>
      <c r="L864" s="51" t="s">
        <v>226</v>
      </c>
      <c r="M864" s="51" t="s">
        <v>221</v>
      </c>
      <c r="N864" s="52">
        <v>42538</v>
      </c>
      <c r="O864" s="54">
        <v>1.4410000000000003</v>
      </c>
      <c r="P864" s="54">
        <v>3.1240000000000001</v>
      </c>
      <c r="Q864" s="55">
        <v>1.1679389312977095</v>
      </c>
      <c r="R864" s="55">
        <v>0.08</v>
      </c>
      <c r="S864" s="56">
        <f t="shared" si="13"/>
        <v>0.24992</v>
      </c>
      <c r="T864" s="57">
        <v>3.3739200000000005</v>
      </c>
      <c r="U864" s="51">
        <v>11</v>
      </c>
      <c r="V864" s="58">
        <v>37.113120000000002</v>
      </c>
      <c r="W864" s="55">
        <v>0.09</v>
      </c>
      <c r="X864" s="59">
        <v>3.3401808000000002</v>
      </c>
      <c r="Y864" s="54">
        <v>0.98000000000000009</v>
      </c>
      <c r="Z864" s="54">
        <v>34.7529392</v>
      </c>
    </row>
    <row r="865" spans="1:26" x14ac:dyDescent="0.3">
      <c r="A865" s="51" t="s">
        <v>2082</v>
      </c>
      <c r="B865" s="52">
        <v>42532</v>
      </c>
      <c r="C865" s="53">
        <v>2016</v>
      </c>
      <c r="D865" s="51" t="s">
        <v>1270</v>
      </c>
      <c r="E865" s="51" t="s">
        <v>1271</v>
      </c>
      <c r="F865" s="51" t="s">
        <v>230</v>
      </c>
      <c r="G865" s="51" t="s">
        <v>230</v>
      </c>
      <c r="H865" s="51" t="s">
        <v>216</v>
      </c>
      <c r="I865" s="51" t="s">
        <v>281</v>
      </c>
      <c r="J865" s="51" t="s">
        <v>233</v>
      </c>
      <c r="K865" s="51" t="s">
        <v>238</v>
      </c>
      <c r="L865" s="51" t="s">
        <v>220</v>
      </c>
      <c r="M865" s="51" t="s">
        <v>221</v>
      </c>
      <c r="N865" s="52">
        <v>42541</v>
      </c>
      <c r="O865" s="54">
        <v>35.222000000000008</v>
      </c>
      <c r="P865" s="54">
        <v>167.72800000000001</v>
      </c>
      <c r="Q865" s="55">
        <v>3.7620237351655206</v>
      </c>
      <c r="R865" s="55">
        <v>0.08</v>
      </c>
      <c r="S865" s="56">
        <f t="shared" si="13"/>
        <v>13.418240000000001</v>
      </c>
      <c r="T865" s="57">
        <v>181.14624000000003</v>
      </c>
      <c r="U865" s="51">
        <v>14</v>
      </c>
      <c r="V865" s="58">
        <v>2536.0473600000005</v>
      </c>
      <c r="W865" s="55">
        <v>0.11</v>
      </c>
      <c r="X865" s="59">
        <v>278.96520960000004</v>
      </c>
      <c r="Y865" s="54">
        <v>4.05</v>
      </c>
      <c r="Z865" s="54">
        <v>2261.1321504000007</v>
      </c>
    </row>
    <row r="866" spans="1:26" x14ac:dyDescent="0.3">
      <c r="A866" s="51" t="s">
        <v>2083</v>
      </c>
      <c r="B866" s="52">
        <v>42533</v>
      </c>
      <c r="C866" s="53">
        <v>2016</v>
      </c>
      <c r="D866" s="51" t="s">
        <v>1841</v>
      </c>
      <c r="E866" s="51" t="s">
        <v>1842</v>
      </c>
      <c r="F866" s="51" t="s">
        <v>214</v>
      </c>
      <c r="G866" s="51" t="s">
        <v>215</v>
      </c>
      <c r="H866" s="51" t="s">
        <v>216</v>
      </c>
      <c r="I866" s="51" t="s">
        <v>225</v>
      </c>
      <c r="J866" s="51" t="s">
        <v>254</v>
      </c>
      <c r="K866" s="51" t="s">
        <v>238</v>
      </c>
      <c r="L866" s="51" t="s">
        <v>332</v>
      </c>
      <c r="M866" s="51" t="s">
        <v>221</v>
      </c>
      <c r="N866" s="52">
        <v>42540</v>
      </c>
      <c r="O866" s="54">
        <v>9.7020000000000017</v>
      </c>
      <c r="P866" s="54">
        <v>23.088999999999999</v>
      </c>
      <c r="Q866" s="55">
        <v>1.3798185941043077</v>
      </c>
      <c r="R866" s="55">
        <v>0.08</v>
      </c>
      <c r="S866" s="56">
        <f t="shared" si="13"/>
        <v>1.8471199999999999</v>
      </c>
      <c r="T866" s="57">
        <v>24.936119999999999</v>
      </c>
      <c r="U866" s="51">
        <v>4</v>
      </c>
      <c r="V866" s="58">
        <v>99.744479999999996</v>
      </c>
      <c r="W866" s="55">
        <v>0.02</v>
      </c>
      <c r="X866" s="59">
        <v>1.9948896</v>
      </c>
      <c r="Y866" s="54">
        <v>4.8599999999999994</v>
      </c>
      <c r="Z866" s="54">
        <v>102.6095904</v>
      </c>
    </row>
    <row r="867" spans="1:26" x14ac:dyDescent="0.3">
      <c r="A867" s="51" t="s">
        <v>2084</v>
      </c>
      <c r="B867" s="52">
        <v>42533</v>
      </c>
      <c r="C867" s="53">
        <v>2016</v>
      </c>
      <c r="D867" s="51" t="s">
        <v>951</v>
      </c>
      <c r="E867" s="51" t="s">
        <v>952</v>
      </c>
      <c r="F867" s="51" t="s">
        <v>230</v>
      </c>
      <c r="G867" s="51" t="s">
        <v>230</v>
      </c>
      <c r="H867" s="51" t="s">
        <v>216</v>
      </c>
      <c r="I867" s="51" t="s">
        <v>258</v>
      </c>
      <c r="J867" s="51" t="s">
        <v>218</v>
      </c>
      <c r="K867" s="51" t="s">
        <v>238</v>
      </c>
      <c r="L867" s="51" t="s">
        <v>220</v>
      </c>
      <c r="M867" s="51" t="s">
        <v>221</v>
      </c>
      <c r="N867" s="52">
        <v>42542</v>
      </c>
      <c r="O867" s="54">
        <v>35.222000000000008</v>
      </c>
      <c r="P867" s="54">
        <v>167.72800000000001</v>
      </c>
      <c r="Q867" s="55">
        <v>3.7620237351655206</v>
      </c>
      <c r="R867" s="55">
        <v>0.08</v>
      </c>
      <c r="S867" s="56">
        <f t="shared" si="13"/>
        <v>13.418240000000001</v>
      </c>
      <c r="T867" s="57">
        <v>181.14624000000003</v>
      </c>
      <c r="U867" s="51">
        <v>39</v>
      </c>
      <c r="V867" s="58">
        <v>7064.7033600000013</v>
      </c>
      <c r="W867" s="55">
        <v>0.11</v>
      </c>
      <c r="X867" s="59">
        <v>777.11736960000019</v>
      </c>
      <c r="Y867" s="54">
        <v>4.05</v>
      </c>
      <c r="Z867" s="54">
        <v>6291.635990400001</v>
      </c>
    </row>
    <row r="868" spans="1:26" x14ac:dyDescent="0.3">
      <c r="A868" s="51" t="s">
        <v>2085</v>
      </c>
      <c r="B868" s="52">
        <v>42533</v>
      </c>
      <c r="C868" s="53">
        <v>2016</v>
      </c>
      <c r="D868" s="51" t="s">
        <v>951</v>
      </c>
      <c r="E868" s="51" t="s">
        <v>952</v>
      </c>
      <c r="F868" s="51" t="s">
        <v>230</v>
      </c>
      <c r="G868" s="51" t="s">
        <v>230</v>
      </c>
      <c r="H868" s="51" t="s">
        <v>216</v>
      </c>
      <c r="I868" s="51" t="s">
        <v>258</v>
      </c>
      <c r="J868" s="51" t="s">
        <v>218</v>
      </c>
      <c r="K868" s="51" t="s">
        <v>238</v>
      </c>
      <c r="L868" s="51" t="s">
        <v>292</v>
      </c>
      <c r="M868" s="51" t="s">
        <v>221</v>
      </c>
      <c r="N868" s="52">
        <v>42542</v>
      </c>
      <c r="O868" s="54">
        <v>22.198</v>
      </c>
      <c r="P868" s="54">
        <v>38.951000000000001</v>
      </c>
      <c r="Q868" s="55">
        <v>0.75470763131813678</v>
      </c>
      <c r="R868" s="55">
        <v>0.08</v>
      </c>
      <c r="S868" s="56">
        <f t="shared" si="13"/>
        <v>3.1160800000000002</v>
      </c>
      <c r="T868" s="57">
        <v>42.067080000000004</v>
      </c>
      <c r="U868" s="51">
        <v>32</v>
      </c>
      <c r="V868" s="58">
        <v>1346.1465600000001</v>
      </c>
      <c r="W868" s="55">
        <v>0.09</v>
      </c>
      <c r="X868" s="59">
        <v>121.15319040000001</v>
      </c>
      <c r="Y868" s="54">
        <v>2.04</v>
      </c>
      <c r="Z868" s="54">
        <v>1227.0333696</v>
      </c>
    </row>
    <row r="869" spans="1:26" x14ac:dyDescent="0.3">
      <c r="A869" s="51" t="s">
        <v>2086</v>
      </c>
      <c r="B869" s="52">
        <v>42533</v>
      </c>
      <c r="C869" s="53">
        <v>2016</v>
      </c>
      <c r="D869" s="51" t="s">
        <v>1841</v>
      </c>
      <c r="E869" s="51" t="s">
        <v>1842</v>
      </c>
      <c r="F869" s="51" t="s">
        <v>214</v>
      </c>
      <c r="G869" s="51" t="s">
        <v>215</v>
      </c>
      <c r="H869" s="51" t="s">
        <v>216</v>
      </c>
      <c r="I869" s="51" t="s">
        <v>225</v>
      </c>
      <c r="J869" s="51" t="s">
        <v>254</v>
      </c>
      <c r="K869" s="51" t="s">
        <v>219</v>
      </c>
      <c r="L869" s="51" t="s">
        <v>226</v>
      </c>
      <c r="M869" s="51" t="s">
        <v>221</v>
      </c>
      <c r="N869" s="52">
        <v>42545</v>
      </c>
      <c r="O869" s="54">
        <v>0.78100000000000003</v>
      </c>
      <c r="P869" s="54">
        <v>1.254</v>
      </c>
      <c r="Q869" s="55">
        <v>0.60563380281690138</v>
      </c>
      <c r="R869" s="55">
        <v>0.08</v>
      </c>
      <c r="S869" s="56">
        <f t="shared" si="13"/>
        <v>0.10032000000000001</v>
      </c>
      <c r="T869" s="57">
        <v>1.3543200000000002</v>
      </c>
      <c r="U869" s="51">
        <v>33</v>
      </c>
      <c r="V869" s="58">
        <v>44.692560000000007</v>
      </c>
      <c r="W869" s="55">
        <v>0.08</v>
      </c>
      <c r="X869" s="59">
        <v>3.5754048000000007</v>
      </c>
      <c r="Y869" s="54">
        <v>0.75</v>
      </c>
      <c r="Z869" s="54">
        <v>41.867155200000006</v>
      </c>
    </row>
    <row r="870" spans="1:26" x14ac:dyDescent="0.3">
      <c r="A870" s="51" t="s">
        <v>2087</v>
      </c>
      <c r="B870" s="52">
        <v>42533</v>
      </c>
      <c r="C870" s="53">
        <v>2016</v>
      </c>
      <c r="D870" s="51" t="s">
        <v>2088</v>
      </c>
      <c r="E870" s="51" t="s">
        <v>2089</v>
      </c>
      <c r="F870" s="51" t="s">
        <v>230</v>
      </c>
      <c r="G870" s="51" t="s">
        <v>230</v>
      </c>
      <c r="H870" s="51" t="s">
        <v>231</v>
      </c>
      <c r="I870" s="51" t="s">
        <v>270</v>
      </c>
      <c r="J870" s="51" t="s">
        <v>233</v>
      </c>
      <c r="K870" s="51" t="s">
        <v>219</v>
      </c>
      <c r="L870" s="51" t="s">
        <v>220</v>
      </c>
      <c r="M870" s="51" t="s">
        <v>234</v>
      </c>
      <c r="N870" s="52">
        <v>42541</v>
      </c>
      <c r="O870" s="54">
        <v>109.32900000000001</v>
      </c>
      <c r="P870" s="54">
        <v>179.22300000000001</v>
      </c>
      <c r="Q870" s="55">
        <v>0.63929972834289162</v>
      </c>
      <c r="R870" s="55">
        <v>0.08</v>
      </c>
      <c r="S870" s="56">
        <f t="shared" si="13"/>
        <v>14.337840000000002</v>
      </c>
      <c r="T870" s="57">
        <v>193.56084000000001</v>
      </c>
      <c r="U870" s="51">
        <v>38</v>
      </c>
      <c r="V870" s="58">
        <v>7355.3119200000001</v>
      </c>
      <c r="W870" s="55">
        <v>6.0000000000000005E-2</v>
      </c>
      <c r="X870" s="59">
        <v>441.31871520000004</v>
      </c>
      <c r="Y870" s="54">
        <v>20.04</v>
      </c>
      <c r="Z870" s="54">
        <v>6934.0332048</v>
      </c>
    </row>
    <row r="871" spans="1:26" x14ac:dyDescent="0.3">
      <c r="A871" s="51" t="s">
        <v>2090</v>
      </c>
      <c r="B871" s="52">
        <v>42534</v>
      </c>
      <c r="C871" s="53">
        <v>2016</v>
      </c>
      <c r="D871" s="51" t="s">
        <v>1267</v>
      </c>
      <c r="E871" s="51" t="s">
        <v>1268</v>
      </c>
      <c r="F871" s="51" t="s">
        <v>230</v>
      </c>
      <c r="G871" s="51" t="s">
        <v>230</v>
      </c>
      <c r="H871" s="51" t="s">
        <v>216</v>
      </c>
      <c r="I871" s="51" t="s">
        <v>258</v>
      </c>
      <c r="J871" s="51" t="s">
        <v>254</v>
      </c>
      <c r="K871" s="51" t="s">
        <v>219</v>
      </c>
      <c r="L871" s="51" t="s">
        <v>220</v>
      </c>
      <c r="M871" s="51" t="s">
        <v>221</v>
      </c>
      <c r="N871" s="52">
        <v>42543</v>
      </c>
      <c r="O871" s="54">
        <v>15.268000000000002</v>
      </c>
      <c r="P871" s="54">
        <v>24.618000000000002</v>
      </c>
      <c r="Q871" s="55">
        <v>0.61239193083573473</v>
      </c>
      <c r="R871" s="55">
        <v>0.08</v>
      </c>
      <c r="S871" s="56">
        <f t="shared" si="13"/>
        <v>1.9694400000000003</v>
      </c>
      <c r="T871" s="57">
        <v>26.587440000000004</v>
      </c>
      <c r="U871" s="51">
        <v>13</v>
      </c>
      <c r="V871" s="58">
        <v>345.63672000000008</v>
      </c>
      <c r="W871" s="55">
        <v>0.02</v>
      </c>
      <c r="X871" s="59">
        <v>6.9127344000000015</v>
      </c>
      <c r="Y871" s="54">
        <v>15.15</v>
      </c>
      <c r="Z871" s="54">
        <v>353.87398560000008</v>
      </c>
    </row>
    <row r="872" spans="1:26" x14ac:dyDescent="0.3">
      <c r="A872" s="51" t="s">
        <v>2091</v>
      </c>
      <c r="B872" s="52">
        <v>42534</v>
      </c>
      <c r="C872" s="53">
        <v>2016</v>
      </c>
      <c r="D872" s="51" t="s">
        <v>447</v>
      </c>
      <c r="E872" s="51" t="s">
        <v>448</v>
      </c>
      <c r="F872" s="51" t="s">
        <v>230</v>
      </c>
      <c r="G872" s="51" t="s">
        <v>230</v>
      </c>
      <c r="H872" s="51" t="s">
        <v>231</v>
      </c>
      <c r="I872" s="51" t="s">
        <v>274</v>
      </c>
      <c r="J872" s="51" t="s">
        <v>266</v>
      </c>
      <c r="K872" s="51" t="s">
        <v>219</v>
      </c>
      <c r="L872" s="51" t="s">
        <v>226</v>
      </c>
      <c r="M872" s="51" t="s">
        <v>234</v>
      </c>
      <c r="N872" s="52">
        <v>42543</v>
      </c>
      <c r="O872" s="54">
        <v>0.9900000000000001</v>
      </c>
      <c r="P872" s="54">
        <v>2.3100000000000005</v>
      </c>
      <c r="Q872" s="55">
        <v>1.3333333333333335</v>
      </c>
      <c r="R872" s="55">
        <v>0.08</v>
      </c>
      <c r="S872" s="56">
        <f t="shared" si="13"/>
        <v>0.18480000000000005</v>
      </c>
      <c r="T872" s="57">
        <v>2.4948000000000006</v>
      </c>
      <c r="U872" s="51">
        <v>33</v>
      </c>
      <c r="V872" s="58">
        <v>82.328400000000016</v>
      </c>
      <c r="W872" s="55">
        <v>0.09</v>
      </c>
      <c r="X872" s="59">
        <v>7.4095560000000011</v>
      </c>
      <c r="Y872" s="54">
        <v>0.75</v>
      </c>
      <c r="Z872" s="54">
        <v>75.668844000000021</v>
      </c>
    </row>
    <row r="873" spans="1:26" x14ac:dyDescent="0.3">
      <c r="A873" s="51" t="s">
        <v>2092</v>
      </c>
      <c r="B873" s="52">
        <v>42537</v>
      </c>
      <c r="C873" s="53">
        <v>2016</v>
      </c>
      <c r="D873" s="51" t="s">
        <v>2039</v>
      </c>
      <c r="E873" s="51" t="s">
        <v>2040</v>
      </c>
      <c r="F873" s="51" t="s">
        <v>230</v>
      </c>
      <c r="G873" s="51" t="s">
        <v>230</v>
      </c>
      <c r="H873" s="51" t="s">
        <v>216</v>
      </c>
      <c r="I873" s="51" t="s">
        <v>312</v>
      </c>
      <c r="J873" s="51" t="s">
        <v>254</v>
      </c>
      <c r="K873" s="51" t="s">
        <v>238</v>
      </c>
      <c r="L873" s="51" t="s">
        <v>220</v>
      </c>
      <c r="M873" s="51" t="s">
        <v>221</v>
      </c>
      <c r="N873" s="52">
        <v>42546</v>
      </c>
      <c r="O873" s="54">
        <v>89.749000000000009</v>
      </c>
      <c r="P873" s="54">
        <v>175.98900000000003</v>
      </c>
      <c r="Q873" s="55">
        <v>0.96090207133227123</v>
      </c>
      <c r="R873" s="55">
        <v>0.08</v>
      </c>
      <c r="S873" s="56">
        <f t="shared" si="13"/>
        <v>14.079120000000003</v>
      </c>
      <c r="T873" s="57">
        <v>190.06812000000005</v>
      </c>
      <c r="U873" s="51">
        <v>33</v>
      </c>
      <c r="V873" s="58">
        <v>6272.2479600000015</v>
      </c>
      <c r="W873" s="55">
        <v>0.02</v>
      </c>
      <c r="X873" s="59">
        <v>125.44495920000003</v>
      </c>
      <c r="Y873" s="54">
        <v>5.55</v>
      </c>
      <c r="Z873" s="54">
        <v>6152.3530008000016</v>
      </c>
    </row>
    <row r="874" spans="1:26" x14ac:dyDescent="0.3">
      <c r="A874" s="51" t="s">
        <v>2093</v>
      </c>
      <c r="B874" s="52">
        <v>42538</v>
      </c>
      <c r="C874" s="53">
        <v>2016</v>
      </c>
      <c r="D874" s="51" t="s">
        <v>2094</v>
      </c>
      <c r="E874" s="51" t="s">
        <v>2095</v>
      </c>
      <c r="F874" s="51" t="s">
        <v>230</v>
      </c>
      <c r="G874" s="51" t="s">
        <v>230</v>
      </c>
      <c r="H874" s="51" t="s">
        <v>244</v>
      </c>
      <c r="I874" s="51" t="s">
        <v>281</v>
      </c>
      <c r="J874" s="51" t="s">
        <v>250</v>
      </c>
      <c r="K874" s="51" t="s">
        <v>219</v>
      </c>
      <c r="L874" s="51" t="s">
        <v>292</v>
      </c>
      <c r="M874" s="51" t="s">
        <v>221</v>
      </c>
      <c r="N874" s="52">
        <v>42546</v>
      </c>
      <c r="O874" s="54">
        <v>2.75</v>
      </c>
      <c r="P874" s="54">
        <v>6.2480000000000002</v>
      </c>
      <c r="Q874" s="55">
        <v>1.272</v>
      </c>
      <c r="R874" s="55">
        <v>0.08</v>
      </c>
      <c r="S874" s="56">
        <f t="shared" si="13"/>
        <v>0.49984000000000001</v>
      </c>
      <c r="T874" s="57">
        <v>6.7478400000000009</v>
      </c>
      <c r="U874" s="51">
        <v>29</v>
      </c>
      <c r="V874" s="58">
        <v>195.68736000000004</v>
      </c>
      <c r="W874" s="55">
        <v>0.04</v>
      </c>
      <c r="X874" s="59">
        <v>7.8274944000000017</v>
      </c>
      <c r="Y874" s="54">
        <v>3.65</v>
      </c>
      <c r="Z874" s="54">
        <v>191.50986560000004</v>
      </c>
    </row>
    <row r="875" spans="1:26" x14ac:dyDescent="0.3">
      <c r="A875" s="51" t="s">
        <v>2096</v>
      </c>
      <c r="B875" s="52">
        <v>42539</v>
      </c>
      <c r="C875" s="53">
        <v>2016</v>
      </c>
      <c r="D875" s="51" t="s">
        <v>1002</v>
      </c>
      <c r="E875" s="51" t="s">
        <v>1003</v>
      </c>
      <c r="F875" s="51" t="s">
        <v>230</v>
      </c>
      <c r="G875" s="51" t="s">
        <v>230</v>
      </c>
      <c r="H875" s="51" t="s">
        <v>244</v>
      </c>
      <c r="I875" s="51" t="s">
        <v>274</v>
      </c>
      <c r="J875" s="51" t="s">
        <v>250</v>
      </c>
      <c r="K875" s="51" t="s">
        <v>219</v>
      </c>
      <c r="L875" s="51" t="s">
        <v>226</v>
      </c>
      <c r="M875" s="51" t="s">
        <v>234</v>
      </c>
      <c r="N875" s="52">
        <v>42546</v>
      </c>
      <c r="O875" s="54">
        <v>1.6830000000000003</v>
      </c>
      <c r="P875" s="54">
        <v>3.0579999999999998</v>
      </c>
      <c r="Q875" s="55">
        <v>0.81699346405228723</v>
      </c>
      <c r="R875" s="55">
        <v>0.08</v>
      </c>
      <c r="S875" s="56">
        <f t="shared" si="13"/>
        <v>0.24464</v>
      </c>
      <c r="T875" s="57">
        <v>3.3026400000000002</v>
      </c>
      <c r="U875" s="51">
        <v>49</v>
      </c>
      <c r="V875" s="58">
        <v>161.82936000000001</v>
      </c>
      <c r="W875" s="55">
        <v>0.11</v>
      </c>
      <c r="X875" s="59">
        <v>17.801229600000003</v>
      </c>
      <c r="Y875" s="54">
        <v>1.3900000000000001</v>
      </c>
      <c r="Z875" s="54">
        <v>145.4181304</v>
      </c>
    </row>
    <row r="876" spans="1:26" x14ac:dyDescent="0.3">
      <c r="A876" s="51" t="s">
        <v>2097</v>
      </c>
      <c r="B876" s="52">
        <v>42539</v>
      </c>
      <c r="C876" s="53">
        <v>2016</v>
      </c>
      <c r="D876" s="51" t="s">
        <v>1002</v>
      </c>
      <c r="E876" s="51" t="s">
        <v>1003</v>
      </c>
      <c r="F876" s="51" t="s">
        <v>230</v>
      </c>
      <c r="G876" s="51" t="s">
        <v>230</v>
      </c>
      <c r="H876" s="51" t="s">
        <v>244</v>
      </c>
      <c r="I876" s="51" t="s">
        <v>274</v>
      </c>
      <c r="J876" s="51" t="s">
        <v>250</v>
      </c>
      <c r="K876" s="51" t="s">
        <v>219</v>
      </c>
      <c r="L876" s="51" t="s">
        <v>226</v>
      </c>
      <c r="M876" s="51" t="s">
        <v>221</v>
      </c>
      <c r="N876" s="52">
        <v>42549</v>
      </c>
      <c r="O876" s="54">
        <v>1.7600000000000002</v>
      </c>
      <c r="P876" s="54">
        <v>2.8820000000000006</v>
      </c>
      <c r="Q876" s="55">
        <v>0.63750000000000007</v>
      </c>
      <c r="R876" s="55">
        <v>0.08</v>
      </c>
      <c r="S876" s="56">
        <f t="shared" si="13"/>
        <v>0.23056000000000004</v>
      </c>
      <c r="T876" s="57">
        <v>3.1125600000000007</v>
      </c>
      <c r="U876" s="51">
        <v>32</v>
      </c>
      <c r="V876" s="58">
        <v>99.601920000000021</v>
      </c>
      <c r="W876" s="55">
        <v>6.0000000000000005E-2</v>
      </c>
      <c r="X876" s="59">
        <v>5.9761152000000015</v>
      </c>
      <c r="Y876" s="54">
        <v>0.85000000000000009</v>
      </c>
      <c r="Z876" s="54">
        <v>94.47580480000002</v>
      </c>
    </row>
    <row r="877" spans="1:26" x14ac:dyDescent="0.3">
      <c r="A877" s="51" t="s">
        <v>2098</v>
      </c>
      <c r="B877" s="52">
        <v>42539</v>
      </c>
      <c r="C877" s="53">
        <v>2016</v>
      </c>
      <c r="D877" s="51" t="s">
        <v>2099</v>
      </c>
      <c r="E877" s="51" t="s">
        <v>2100</v>
      </c>
      <c r="F877" s="51" t="s">
        <v>230</v>
      </c>
      <c r="G877" s="51" t="s">
        <v>230</v>
      </c>
      <c r="H877" s="51" t="s">
        <v>244</v>
      </c>
      <c r="I877" s="51" t="s">
        <v>445</v>
      </c>
      <c r="J877" s="51" t="s">
        <v>218</v>
      </c>
      <c r="K877" s="51" t="s">
        <v>219</v>
      </c>
      <c r="L877" s="51" t="s">
        <v>226</v>
      </c>
      <c r="M877" s="51" t="s">
        <v>221</v>
      </c>
      <c r="N877" s="52">
        <v>42547</v>
      </c>
      <c r="O877" s="54">
        <v>23.716000000000001</v>
      </c>
      <c r="P877" s="54">
        <v>40.204999999999998</v>
      </c>
      <c r="Q877" s="55">
        <v>0.695269016697588</v>
      </c>
      <c r="R877" s="55">
        <v>0.08</v>
      </c>
      <c r="S877" s="56">
        <f t="shared" si="13"/>
        <v>3.2164000000000001</v>
      </c>
      <c r="T877" s="57">
        <v>43.421399999999998</v>
      </c>
      <c r="U877" s="51">
        <v>36</v>
      </c>
      <c r="V877" s="58">
        <v>1563.1704</v>
      </c>
      <c r="W877" s="55">
        <v>0.11</v>
      </c>
      <c r="X877" s="59">
        <v>171.948744</v>
      </c>
      <c r="Y877" s="54">
        <v>13.940000000000001</v>
      </c>
      <c r="Z877" s="54">
        <v>1405.161656</v>
      </c>
    </row>
    <row r="878" spans="1:26" x14ac:dyDescent="0.3">
      <c r="A878" s="51" t="s">
        <v>2101</v>
      </c>
      <c r="B878" s="52">
        <v>42544</v>
      </c>
      <c r="C878" s="53">
        <v>2016</v>
      </c>
      <c r="D878" s="51" t="s">
        <v>1240</v>
      </c>
      <c r="E878" s="51" t="s">
        <v>1241</v>
      </c>
      <c r="F878" s="51" t="s">
        <v>230</v>
      </c>
      <c r="G878" s="51" t="s">
        <v>230</v>
      </c>
      <c r="H878" s="51" t="s">
        <v>231</v>
      </c>
      <c r="I878" s="51" t="s">
        <v>274</v>
      </c>
      <c r="J878" s="51" t="s">
        <v>266</v>
      </c>
      <c r="K878" s="51" t="s">
        <v>219</v>
      </c>
      <c r="L878" s="51" t="s">
        <v>226</v>
      </c>
      <c r="M878" s="51" t="s">
        <v>221</v>
      </c>
      <c r="N878" s="52">
        <v>42553</v>
      </c>
      <c r="O878" s="54">
        <v>3.19</v>
      </c>
      <c r="P878" s="54">
        <v>5.2359999999999998</v>
      </c>
      <c r="Q878" s="55">
        <v>0.64137931034482754</v>
      </c>
      <c r="R878" s="55">
        <v>0.08</v>
      </c>
      <c r="S878" s="56">
        <f t="shared" si="13"/>
        <v>0.41887999999999997</v>
      </c>
      <c r="T878" s="57">
        <v>5.6548800000000004</v>
      </c>
      <c r="U878" s="51">
        <v>7</v>
      </c>
      <c r="V878" s="58">
        <v>39.584160000000004</v>
      </c>
      <c r="W878" s="55">
        <v>9.9999999999999992E-2</v>
      </c>
      <c r="X878" s="59">
        <v>3.9584160000000002</v>
      </c>
      <c r="Y878" s="54">
        <v>0.93</v>
      </c>
      <c r="Z878" s="54">
        <v>36.555744000000004</v>
      </c>
    </row>
    <row r="879" spans="1:26" x14ac:dyDescent="0.3">
      <c r="A879" s="51" t="s">
        <v>2102</v>
      </c>
      <c r="B879" s="52">
        <v>42548</v>
      </c>
      <c r="C879" s="53">
        <v>2016</v>
      </c>
      <c r="D879" s="51" t="s">
        <v>1604</v>
      </c>
      <c r="E879" s="51" t="s">
        <v>1605</v>
      </c>
      <c r="F879" s="51" t="s">
        <v>230</v>
      </c>
      <c r="G879" s="51" t="s">
        <v>230</v>
      </c>
      <c r="H879" s="51" t="s">
        <v>231</v>
      </c>
      <c r="I879" s="51" t="s">
        <v>312</v>
      </c>
      <c r="J879" s="51" t="s">
        <v>233</v>
      </c>
      <c r="K879" s="51" t="s">
        <v>219</v>
      </c>
      <c r="L879" s="51" t="s">
        <v>220</v>
      </c>
      <c r="M879" s="51" t="s">
        <v>221</v>
      </c>
      <c r="N879" s="52">
        <v>42557</v>
      </c>
      <c r="O879" s="54">
        <v>3.4540000000000006</v>
      </c>
      <c r="P879" s="54">
        <v>5.4010000000000007</v>
      </c>
      <c r="Q879" s="55">
        <v>0.56369426751592344</v>
      </c>
      <c r="R879" s="55">
        <v>0.08</v>
      </c>
      <c r="S879" s="56">
        <f t="shared" si="13"/>
        <v>0.43208000000000008</v>
      </c>
      <c r="T879" s="57">
        <v>5.8330800000000007</v>
      </c>
      <c r="U879" s="51">
        <v>30</v>
      </c>
      <c r="V879" s="58">
        <v>174.99240000000003</v>
      </c>
      <c r="W879" s="55">
        <v>0.09</v>
      </c>
      <c r="X879" s="59">
        <v>15.749316000000002</v>
      </c>
      <c r="Y879" s="54">
        <v>0.55000000000000004</v>
      </c>
      <c r="Z879" s="54">
        <v>159.79308400000005</v>
      </c>
    </row>
    <row r="880" spans="1:26" x14ac:dyDescent="0.3">
      <c r="A880" s="51" t="s">
        <v>2103</v>
      </c>
      <c r="B880" s="52">
        <v>42549</v>
      </c>
      <c r="C880" s="53">
        <v>2016</v>
      </c>
      <c r="D880" s="51" t="s">
        <v>2104</v>
      </c>
      <c r="E880" s="51" t="s">
        <v>2105</v>
      </c>
      <c r="F880" s="51" t="s">
        <v>230</v>
      </c>
      <c r="G880" s="51" t="s">
        <v>230</v>
      </c>
      <c r="H880" s="51" t="s">
        <v>244</v>
      </c>
      <c r="I880" s="51" t="s">
        <v>245</v>
      </c>
      <c r="J880" s="51" t="s">
        <v>254</v>
      </c>
      <c r="K880" s="51" t="s">
        <v>219</v>
      </c>
      <c r="L880" s="51" t="s">
        <v>220</v>
      </c>
      <c r="M880" s="51" t="s">
        <v>221</v>
      </c>
      <c r="N880" s="52">
        <v>42558</v>
      </c>
      <c r="O880" s="54">
        <v>15.268000000000002</v>
      </c>
      <c r="P880" s="54">
        <v>24.618000000000002</v>
      </c>
      <c r="Q880" s="55">
        <v>0.61239193083573473</v>
      </c>
      <c r="R880" s="55">
        <v>0.08</v>
      </c>
      <c r="S880" s="56">
        <f t="shared" si="13"/>
        <v>1.9694400000000003</v>
      </c>
      <c r="T880" s="57">
        <v>26.587440000000004</v>
      </c>
      <c r="U880" s="51">
        <v>11</v>
      </c>
      <c r="V880" s="58">
        <v>292.46184000000005</v>
      </c>
      <c r="W880" s="55">
        <v>0.04</v>
      </c>
      <c r="X880" s="59">
        <v>11.698473600000002</v>
      </c>
      <c r="Y880" s="54">
        <v>15.15</v>
      </c>
      <c r="Z880" s="54">
        <v>295.91336640000003</v>
      </c>
    </row>
    <row r="881" spans="1:26" x14ac:dyDescent="0.3">
      <c r="A881" s="51" t="s">
        <v>2106</v>
      </c>
      <c r="B881" s="52">
        <v>42549</v>
      </c>
      <c r="C881" s="53">
        <v>2016</v>
      </c>
      <c r="D881" s="51" t="s">
        <v>1076</v>
      </c>
      <c r="E881" s="51" t="s">
        <v>1077</v>
      </c>
      <c r="F881" s="51" t="s">
        <v>230</v>
      </c>
      <c r="G881" s="51" t="s">
        <v>230</v>
      </c>
      <c r="H881" s="51" t="s">
        <v>231</v>
      </c>
      <c r="I881" s="51" t="s">
        <v>258</v>
      </c>
      <c r="J881" s="51" t="s">
        <v>218</v>
      </c>
      <c r="K881" s="51" t="s">
        <v>219</v>
      </c>
      <c r="L881" s="51" t="s">
        <v>226</v>
      </c>
      <c r="M881" s="51" t="s">
        <v>221</v>
      </c>
      <c r="N881" s="52">
        <v>42557</v>
      </c>
      <c r="O881" s="54">
        <v>0.26400000000000001</v>
      </c>
      <c r="P881" s="54">
        <v>1.3860000000000001</v>
      </c>
      <c r="Q881" s="55">
        <v>4.25</v>
      </c>
      <c r="R881" s="55">
        <v>0.08</v>
      </c>
      <c r="S881" s="56">
        <f t="shared" si="13"/>
        <v>0.11088000000000001</v>
      </c>
      <c r="T881" s="57">
        <v>1.4968800000000002</v>
      </c>
      <c r="U881" s="51">
        <v>49</v>
      </c>
      <c r="V881" s="58">
        <v>73.347120000000004</v>
      </c>
      <c r="W881" s="55">
        <v>0.01</v>
      </c>
      <c r="X881" s="59">
        <v>0.7334712000000001</v>
      </c>
      <c r="Y881" s="54">
        <v>0.75</v>
      </c>
      <c r="Z881" s="54">
        <v>73.363648800000007</v>
      </c>
    </row>
    <row r="882" spans="1:26" x14ac:dyDescent="0.3">
      <c r="A882" s="51" t="s">
        <v>2107</v>
      </c>
      <c r="B882" s="52">
        <v>42551</v>
      </c>
      <c r="C882" s="53">
        <v>2016</v>
      </c>
      <c r="D882" s="51" t="s">
        <v>1502</v>
      </c>
      <c r="E882" s="51" t="s">
        <v>1503</v>
      </c>
      <c r="F882" s="51" t="s">
        <v>230</v>
      </c>
      <c r="G882" s="51" t="s">
        <v>230</v>
      </c>
      <c r="H882" s="51" t="s">
        <v>216</v>
      </c>
      <c r="I882" s="51" t="s">
        <v>258</v>
      </c>
      <c r="J882" s="51" t="s">
        <v>218</v>
      </c>
      <c r="K882" s="51" t="s">
        <v>219</v>
      </c>
      <c r="L882" s="51" t="s">
        <v>220</v>
      </c>
      <c r="M882" s="51" t="s">
        <v>221</v>
      </c>
      <c r="N882" s="52">
        <v>42560</v>
      </c>
      <c r="O882" s="54">
        <v>2.0240000000000005</v>
      </c>
      <c r="P882" s="54">
        <v>3.1680000000000001</v>
      </c>
      <c r="Q882" s="55">
        <v>0.56521739130434756</v>
      </c>
      <c r="R882" s="55">
        <v>0.08</v>
      </c>
      <c r="S882" s="56">
        <f t="shared" si="13"/>
        <v>0.25344</v>
      </c>
      <c r="T882" s="57">
        <v>3.4214400000000005</v>
      </c>
      <c r="U882" s="51">
        <v>20</v>
      </c>
      <c r="V882" s="58">
        <v>68.42880000000001</v>
      </c>
      <c r="W882" s="55">
        <v>0.04</v>
      </c>
      <c r="X882" s="59">
        <v>2.7371520000000005</v>
      </c>
      <c r="Y882" s="54">
        <v>1.04</v>
      </c>
      <c r="Z882" s="54">
        <v>66.731648000000021</v>
      </c>
    </row>
    <row r="883" spans="1:26" x14ac:dyDescent="0.3">
      <c r="A883" s="51" t="s">
        <v>2108</v>
      </c>
      <c r="B883" s="52">
        <v>42551</v>
      </c>
      <c r="C883" s="53">
        <v>2016</v>
      </c>
      <c r="D883" s="51" t="s">
        <v>1523</v>
      </c>
      <c r="E883" s="51" t="s">
        <v>1524</v>
      </c>
      <c r="F883" s="51" t="s">
        <v>230</v>
      </c>
      <c r="G883" s="51" t="s">
        <v>230</v>
      </c>
      <c r="H883" s="51" t="s">
        <v>231</v>
      </c>
      <c r="I883" s="51" t="s">
        <v>232</v>
      </c>
      <c r="J883" s="51" t="s">
        <v>233</v>
      </c>
      <c r="K883" s="51" t="s">
        <v>219</v>
      </c>
      <c r="L883" s="51" t="s">
        <v>226</v>
      </c>
      <c r="M883" s="51" t="s">
        <v>221</v>
      </c>
      <c r="N883" s="52">
        <v>42560</v>
      </c>
      <c r="O883" s="54">
        <v>1.7600000000000002</v>
      </c>
      <c r="P883" s="54">
        <v>2.8820000000000006</v>
      </c>
      <c r="Q883" s="55">
        <v>0.63750000000000007</v>
      </c>
      <c r="R883" s="55">
        <v>0.08</v>
      </c>
      <c r="S883" s="56">
        <f t="shared" si="13"/>
        <v>0.23056000000000004</v>
      </c>
      <c r="T883" s="57">
        <v>3.1125600000000007</v>
      </c>
      <c r="U883" s="51">
        <v>18</v>
      </c>
      <c r="V883" s="58">
        <v>56.026080000000015</v>
      </c>
      <c r="W883" s="55">
        <v>9.9999999999999992E-2</v>
      </c>
      <c r="X883" s="59">
        <v>5.6026080000000009</v>
      </c>
      <c r="Y883" s="54">
        <v>0.85000000000000009</v>
      </c>
      <c r="Z883" s="54">
        <v>51.273472000000012</v>
      </c>
    </row>
    <row r="884" spans="1:26" x14ac:dyDescent="0.3">
      <c r="A884" s="51" t="s">
        <v>2109</v>
      </c>
      <c r="B884" s="52">
        <v>42552</v>
      </c>
      <c r="C884" s="53">
        <v>2016</v>
      </c>
      <c r="D884" s="51" t="s">
        <v>841</v>
      </c>
      <c r="E884" s="51" t="s">
        <v>842</v>
      </c>
      <c r="F884" s="51" t="s">
        <v>230</v>
      </c>
      <c r="G884" s="51" t="s">
        <v>230</v>
      </c>
      <c r="H884" s="51" t="s">
        <v>216</v>
      </c>
      <c r="I884" s="51" t="s">
        <v>274</v>
      </c>
      <c r="J884" s="51" t="s">
        <v>250</v>
      </c>
      <c r="K884" s="51" t="s">
        <v>219</v>
      </c>
      <c r="L884" s="51" t="s">
        <v>226</v>
      </c>
      <c r="M884" s="51" t="s">
        <v>221</v>
      </c>
      <c r="N884" s="52">
        <v>42561</v>
      </c>
      <c r="O884" s="54">
        <v>0.95700000000000007</v>
      </c>
      <c r="P884" s="54">
        <v>1.9910000000000003</v>
      </c>
      <c r="Q884" s="55">
        <v>1.0804597701149428</v>
      </c>
      <c r="R884" s="55">
        <v>0.08</v>
      </c>
      <c r="S884" s="56">
        <f t="shared" si="13"/>
        <v>0.15928000000000003</v>
      </c>
      <c r="T884" s="57">
        <v>2.1502800000000004</v>
      </c>
      <c r="U884" s="51">
        <v>52</v>
      </c>
      <c r="V884" s="58">
        <v>111.81456000000003</v>
      </c>
      <c r="W884" s="55">
        <v>0.09</v>
      </c>
      <c r="X884" s="59">
        <v>10.063310400000002</v>
      </c>
      <c r="Y884" s="54">
        <v>0.8</v>
      </c>
      <c r="Z884" s="54">
        <v>102.55124960000002</v>
      </c>
    </row>
    <row r="885" spans="1:26" x14ac:dyDescent="0.3">
      <c r="A885" s="51" t="s">
        <v>2110</v>
      </c>
      <c r="B885" s="52">
        <v>42554</v>
      </c>
      <c r="C885" s="53">
        <v>2016</v>
      </c>
      <c r="D885" s="51" t="s">
        <v>828</v>
      </c>
      <c r="E885" s="51" t="s">
        <v>829</v>
      </c>
      <c r="F885" s="51" t="s">
        <v>230</v>
      </c>
      <c r="G885" s="51" t="s">
        <v>230</v>
      </c>
      <c r="H885" s="51" t="s">
        <v>216</v>
      </c>
      <c r="I885" s="51" t="s">
        <v>281</v>
      </c>
      <c r="J885" s="51" t="s">
        <v>266</v>
      </c>
      <c r="K885" s="51" t="s">
        <v>219</v>
      </c>
      <c r="L885" s="51" t="s">
        <v>220</v>
      </c>
      <c r="M885" s="51" t="s">
        <v>234</v>
      </c>
      <c r="N885" s="52">
        <v>42563</v>
      </c>
      <c r="O885" s="54">
        <v>2.4859999999999998</v>
      </c>
      <c r="P885" s="54">
        <v>3.9380000000000006</v>
      </c>
      <c r="Q885" s="55">
        <v>0.58407079646017734</v>
      </c>
      <c r="R885" s="55">
        <v>0.08</v>
      </c>
      <c r="S885" s="56">
        <f t="shared" si="13"/>
        <v>0.31504000000000004</v>
      </c>
      <c r="T885" s="57">
        <v>4.2530400000000013</v>
      </c>
      <c r="U885" s="51">
        <v>38</v>
      </c>
      <c r="V885" s="58">
        <v>161.61552000000006</v>
      </c>
      <c r="W885" s="55">
        <v>0.05</v>
      </c>
      <c r="X885" s="59">
        <v>8.0807760000000037</v>
      </c>
      <c r="Y885" s="54">
        <v>5.52</v>
      </c>
      <c r="Z885" s="54">
        <v>159.05474400000006</v>
      </c>
    </row>
    <row r="886" spans="1:26" x14ac:dyDescent="0.3">
      <c r="A886" s="51" t="s">
        <v>2111</v>
      </c>
      <c r="B886" s="52">
        <v>42556</v>
      </c>
      <c r="C886" s="53">
        <v>2016</v>
      </c>
      <c r="D886" s="51" t="s">
        <v>2112</v>
      </c>
      <c r="E886" s="51" t="s">
        <v>2113</v>
      </c>
      <c r="F886" s="51" t="s">
        <v>214</v>
      </c>
      <c r="G886" s="51" t="s">
        <v>215</v>
      </c>
      <c r="H886" s="51" t="s">
        <v>216</v>
      </c>
      <c r="I886" s="51" t="s">
        <v>225</v>
      </c>
      <c r="J886" s="51" t="s">
        <v>218</v>
      </c>
      <c r="K886" s="51" t="s">
        <v>219</v>
      </c>
      <c r="L886" s="51" t="s">
        <v>226</v>
      </c>
      <c r="M886" s="51" t="s">
        <v>221</v>
      </c>
      <c r="N886" s="52">
        <v>42564</v>
      </c>
      <c r="O886" s="54">
        <v>1.1990000000000003</v>
      </c>
      <c r="P886" s="54">
        <v>1.8480000000000001</v>
      </c>
      <c r="Q886" s="55">
        <v>0.54128440366972452</v>
      </c>
      <c r="R886" s="55">
        <v>0.08</v>
      </c>
      <c r="S886" s="56">
        <f t="shared" si="13"/>
        <v>0.14784</v>
      </c>
      <c r="T886" s="57">
        <v>1.9958400000000003</v>
      </c>
      <c r="U886" s="51">
        <v>52</v>
      </c>
      <c r="V886" s="58">
        <v>103.78368000000002</v>
      </c>
      <c r="W886" s="55">
        <v>9.9999999999999992E-2</v>
      </c>
      <c r="X886" s="59">
        <v>10.378368000000002</v>
      </c>
      <c r="Y886" s="54">
        <v>1.05</v>
      </c>
      <c r="Z886" s="54">
        <v>94.455312000000006</v>
      </c>
    </row>
    <row r="887" spans="1:26" x14ac:dyDescent="0.3">
      <c r="A887" s="51" t="s">
        <v>2114</v>
      </c>
      <c r="B887" s="52">
        <v>42560</v>
      </c>
      <c r="C887" s="53">
        <v>2016</v>
      </c>
      <c r="D887" s="51" t="s">
        <v>2115</v>
      </c>
      <c r="E887" s="51" t="s">
        <v>2116</v>
      </c>
      <c r="F887" s="51" t="s">
        <v>230</v>
      </c>
      <c r="G887" s="51" t="s">
        <v>230</v>
      </c>
      <c r="H887" s="51" t="s">
        <v>216</v>
      </c>
      <c r="I887" s="51" t="s">
        <v>245</v>
      </c>
      <c r="J887" s="51" t="s">
        <v>250</v>
      </c>
      <c r="K887" s="51" t="s">
        <v>219</v>
      </c>
      <c r="L887" s="51" t="s">
        <v>226</v>
      </c>
      <c r="M887" s="51" t="s">
        <v>221</v>
      </c>
      <c r="N887" s="52">
        <v>42568</v>
      </c>
      <c r="O887" s="54">
        <v>3.8280000000000003</v>
      </c>
      <c r="P887" s="54">
        <v>5.9729999999999999</v>
      </c>
      <c r="Q887" s="55">
        <v>0.56034482758620674</v>
      </c>
      <c r="R887" s="55">
        <v>0.08</v>
      </c>
      <c r="S887" s="56">
        <f t="shared" si="13"/>
        <v>0.47783999999999999</v>
      </c>
      <c r="T887" s="57">
        <v>6.4508400000000004</v>
      </c>
      <c r="U887" s="51">
        <v>4</v>
      </c>
      <c r="V887" s="58">
        <v>25.803360000000001</v>
      </c>
      <c r="W887" s="55">
        <v>0.04</v>
      </c>
      <c r="X887" s="59">
        <v>1.0321344000000001</v>
      </c>
      <c r="Y887" s="54">
        <v>1</v>
      </c>
      <c r="Z887" s="54">
        <v>25.771225600000001</v>
      </c>
    </row>
    <row r="888" spans="1:26" x14ac:dyDescent="0.3">
      <c r="A888" s="51" t="s">
        <v>2117</v>
      </c>
      <c r="B888" s="52">
        <v>42561</v>
      </c>
      <c r="C888" s="53">
        <v>2016</v>
      </c>
      <c r="D888" s="51" t="s">
        <v>2118</v>
      </c>
      <c r="E888" s="51" t="s">
        <v>2119</v>
      </c>
      <c r="F888" s="51" t="s">
        <v>214</v>
      </c>
      <c r="G888" s="51" t="s">
        <v>215</v>
      </c>
      <c r="H888" s="51" t="s">
        <v>265</v>
      </c>
      <c r="I888" s="51" t="s">
        <v>225</v>
      </c>
      <c r="J888" s="51" t="s">
        <v>250</v>
      </c>
      <c r="K888" s="51" t="s">
        <v>219</v>
      </c>
      <c r="L888" s="51" t="s">
        <v>220</v>
      </c>
      <c r="M888" s="51" t="s">
        <v>221</v>
      </c>
      <c r="N888" s="52">
        <v>42569</v>
      </c>
      <c r="O888" s="54">
        <v>4.0150000000000006</v>
      </c>
      <c r="P888" s="54">
        <v>6.5780000000000012</v>
      </c>
      <c r="Q888" s="55">
        <v>0.63835616438356169</v>
      </c>
      <c r="R888" s="55">
        <v>0.08</v>
      </c>
      <c r="S888" s="56">
        <f t="shared" si="13"/>
        <v>0.52624000000000015</v>
      </c>
      <c r="T888" s="57">
        <v>7.1042400000000017</v>
      </c>
      <c r="U888" s="51">
        <v>24</v>
      </c>
      <c r="V888" s="58">
        <v>170.50176000000005</v>
      </c>
      <c r="W888" s="55">
        <v>0.08</v>
      </c>
      <c r="X888" s="59">
        <v>13.640140800000005</v>
      </c>
      <c r="Y888" s="54">
        <v>1.54</v>
      </c>
      <c r="Z888" s="54">
        <v>158.40161920000003</v>
      </c>
    </row>
    <row r="889" spans="1:26" x14ac:dyDescent="0.3">
      <c r="A889" s="51" t="s">
        <v>2120</v>
      </c>
      <c r="B889" s="52">
        <v>42565</v>
      </c>
      <c r="C889" s="53">
        <v>2016</v>
      </c>
      <c r="D889" s="51" t="s">
        <v>678</v>
      </c>
      <c r="E889" s="51" t="s">
        <v>679</v>
      </c>
      <c r="F889" s="51" t="s">
        <v>214</v>
      </c>
      <c r="G889" s="51" t="s">
        <v>215</v>
      </c>
      <c r="H889" s="51" t="s">
        <v>216</v>
      </c>
      <c r="I889" s="51" t="s">
        <v>225</v>
      </c>
      <c r="J889" s="51" t="s">
        <v>218</v>
      </c>
      <c r="K889" s="51" t="s">
        <v>238</v>
      </c>
      <c r="L889" s="51" t="s">
        <v>220</v>
      </c>
      <c r="M889" s="51" t="s">
        <v>221</v>
      </c>
      <c r="N889" s="52">
        <v>42574</v>
      </c>
      <c r="O889" s="54">
        <v>35.222000000000008</v>
      </c>
      <c r="P889" s="54">
        <v>167.72800000000001</v>
      </c>
      <c r="Q889" s="55">
        <v>3.7620237351655206</v>
      </c>
      <c r="R889" s="55">
        <v>0.08</v>
      </c>
      <c r="S889" s="56">
        <f t="shared" si="13"/>
        <v>13.418240000000001</v>
      </c>
      <c r="T889" s="57">
        <v>181.14624000000003</v>
      </c>
      <c r="U889" s="51">
        <v>4</v>
      </c>
      <c r="V889" s="58">
        <v>724.58496000000014</v>
      </c>
      <c r="W889" s="55">
        <v>0.04</v>
      </c>
      <c r="X889" s="59">
        <v>28.983398400000006</v>
      </c>
      <c r="Y889" s="54">
        <v>4.05</v>
      </c>
      <c r="Z889" s="54">
        <v>699.65156160000004</v>
      </c>
    </row>
    <row r="890" spans="1:26" x14ac:dyDescent="0.3">
      <c r="A890" s="51" t="s">
        <v>2121</v>
      </c>
      <c r="B890" s="52">
        <v>42566</v>
      </c>
      <c r="C890" s="53">
        <v>2016</v>
      </c>
      <c r="D890" s="51" t="s">
        <v>1215</v>
      </c>
      <c r="E890" s="51" t="s">
        <v>1216</v>
      </c>
      <c r="F890" s="51" t="s">
        <v>230</v>
      </c>
      <c r="G890" s="51" t="s">
        <v>230</v>
      </c>
      <c r="H890" s="51" t="s">
        <v>231</v>
      </c>
      <c r="I890" s="51" t="s">
        <v>270</v>
      </c>
      <c r="J890" s="51" t="s">
        <v>266</v>
      </c>
      <c r="K890" s="51" t="s">
        <v>219</v>
      </c>
      <c r="L890" s="51" t="s">
        <v>226</v>
      </c>
      <c r="M890" s="51" t="s">
        <v>221</v>
      </c>
      <c r="N890" s="52">
        <v>42574</v>
      </c>
      <c r="O890" s="54">
        <v>1.0230000000000001</v>
      </c>
      <c r="P890" s="54">
        <v>1.7600000000000002</v>
      </c>
      <c r="Q890" s="55">
        <v>0.72043010752688175</v>
      </c>
      <c r="R890" s="55">
        <v>0.08</v>
      </c>
      <c r="S890" s="56">
        <f t="shared" si="13"/>
        <v>0.14080000000000001</v>
      </c>
      <c r="T890" s="57">
        <v>1.9008000000000003</v>
      </c>
      <c r="U890" s="51">
        <v>41</v>
      </c>
      <c r="V890" s="58">
        <v>77.932800000000015</v>
      </c>
      <c r="W890" s="55">
        <v>0.11</v>
      </c>
      <c r="X890" s="59">
        <v>8.5726080000000024</v>
      </c>
      <c r="Y890" s="54">
        <v>1.34</v>
      </c>
      <c r="Z890" s="54">
        <v>70.700192000000015</v>
      </c>
    </row>
    <row r="891" spans="1:26" x14ac:dyDescent="0.3">
      <c r="A891" s="51" t="s">
        <v>2122</v>
      </c>
      <c r="B891" s="52">
        <v>42576</v>
      </c>
      <c r="C891" s="53">
        <v>2016</v>
      </c>
      <c r="D891" s="51" t="s">
        <v>1663</v>
      </c>
      <c r="E891" s="51" t="s">
        <v>1664</v>
      </c>
      <c r="F891" s="51" t="s">
        <v>230</v>
      </c>
      <c r="G891" s="51" t="s">
        <v>230</v>
      </c>
      <c r="H891" s="51" t="s">
        <v>216</v>
      </c>
      <c r="I891" s="51" t="s">
        <v>281</v>
      </c>
      <c r="J891" s="51" t="s">
        <v>233</v>
      </c>
      <c r="K891" s="51" t="s">
        <v>238</v>
      </c>
      <c r="L891" s="51" t="s">
        <v>588</v>
      </c>
      <c r="M891" s="51" t="s">
        <v>221</v>
      </c>
      <c r="N891" s="52">
        <v>42585</v>
      </c>
      <c r="O891" s="54">
        <v>296.98900000000003</v>
      </c>
      <c r="P891" s="54">
        <v>494.98900000000003</v>
      </c>
      <c r="Q891" s="55">
        <v>0.66669135893921994</v>
      </c>
      <c r="R891" s="55">
        <v>0.08</v>
      </c>
      <c r="S891" s="56">
        <f t="shared" si="13"/>
        <v>39.599120000000006</v>
      </c>
      <c r="T891" s="57">
        <v>534.58812000000012</v>
      </c>
      <c r="U891" s="51">
        <v>5</v>
      </c>
      <c r="V891" s="58">
        <v>2672.9406000000008</v>
      </c>
      <c r="W891" s="55">
        <v>6.9999999999999993E-2</v>
      </c>
      <c r="X891" s="59">
        <v>187.10584200000002</v>
      </c>
      <c r="Y891" s="54">
        <v>24.54</v>
      </c>
      <c r="Z891" s="54">
        <v>2510.3747580000008</v>
      </c>
    </row>
    <row r="892" spans="1:26" x14ac:dyDescent="0.3">
      <c r="A892" s="51" t="s">
        <v>2123</v>
      </c>
      <c r="B892" s="52">
        <v>42577</v>
      </c>
      <c r="C892" s="53">
        <v>2016</v>
      </c>
      <c r="D892" s="51" t="s">
        <v>1492</v>
      </c>
      <c r="E892" s="51" t="s">
        <v>1493</v>
      </c>
      <c r="F892" s="51" t="s">
        <v>230</v>
      </c>
      <c r="G892" s="51" t="s">
        <v>230</v>
      </c>
      <c r="H892" s="51" t="s">
        <v>216</v>
      </c>
      <c r="I892" s="51" t="s">
        <v>312</v>
      </c>
      <c r="J892" s="51" t="s">
        <v>250</v>
      </c>
      <c r="K892" s="51" t="s">
        <v>219</v>
      </c>
      <c r="L892" s="51" t="s">
        <v>220</v>
      </c>
      <c r="M892" s="51" t="s">
        <v>221</v>
      </c>
      <c r="N892" s="52">
        <v>42586</v>
      </c>
      <c r="O892" s="54">
        <v>15.268000000000002</v>
      </c>
      <c r="P892" s="54">
        <v>24.618000000000002</v>
      </c>
      <c r="Q892" s="55">
        <v>0.61239193083573473</v>
      </c>
      <c r="R892" s="55">
        <v>0.08</v>
      </c>
      <c r="S892" s="56">
        <f t="shared" si="13"/>
        <v>1.9694400000000003</v>
      </c>
      <c r="T892" s="57">
        <v>26.587440000000004</v>
      </c>
      <c r="U892" s="51">
        <v>20</v>
      </c>
      <c r="V892" s="58">
        <v>531.74880000000007</v>
      </c>
      <c r="W892" s="55">
        <v>6.0000000000000005E-2</v>
      </c>
      <c r="X892" s="59">
        <v>31.904928000000005</v>
      </c>
      <c r="Y892" s="54">
        <v>15.15</v>
      </c>
      <c r="Z892" s="54">
        <v>514.99387200000012</v>
      </c>
    </row>
    <row r="893" spans="1:26" x14ac:dyDescent="0.3">
      <c r="A893" s="51" t="s">
        <v>2124</v>
      </c>
      <c r="B893" s="52">
        <v>42582</v>
      </c>
      <c r="C893" s="53">
        <v>2016</v>
      </c>
      <c r="D893" s="51" t="s">
        <v>1014</v>
      </c>
      <c r="E893" s="51" t="s">
        <v>1015</v>
      </c>
      <c r="F893" s="51" t="s">
        <v>214</v>
      </c>
      <c r="G893" s="51" t="s">
        <v>215</v>
      </c>
      <c r="H893" s="51" t="s">
        <v>216</v>
      </c>
      <c r="I893" s="51" t="s">
        <v>217</v>
      </c>
      <c r="J893" s="51" t="s">
        <v>266</v>
      </c>
      <c r="K893" s="51" t="s">
        <v>219</v>
      </c>
      <c r="L893" s="51" t="s">
        <v>220</v>
      </c>
      <c r="M893" s="51" t="s">
        <v>221</v>
      </c>
      <c r="N893" s="52">
        <v>42591</v>
      </c>
      <c r="O893" s="54">
        <v>196.71300000000002</v>
      </c>
      <c r="P893" s="54">
        <v>457.46800000000002</v>
      </c>
      <c r="Q893" s="55">
        <v>1.3255605882681876</v>
      </c>
      <c r="R893" s="55">
        <v>0.08</v>
      </c>
      <c r="S893" s="56">
        <f t="shared" si="13"/>
        <v>36.597439999999999</v>
      </c>
      <c r="T893" s="57">
        <v>494.06544000000002</v>
      </c>
      <c r="U893" s="51">
        <v>6</v>
      </c>
      <c r="V893" s="58">
        <v>2964.39264</v>
      </c>
      <c r="W893" s="55">
        <v>0.05</v>
      </c>
      <c r="X893" s="59">
        <v>148.21963200000002</v>
      </c>
      <c r="Y893" s="54">
        <v>11.42</v>
      </c>
      <c r="Z893" s="54">
        <v>2827.5930080000003</v>
      </c>
    </row>
    <row r="894" spans="1:26" x14ac:dyDescent="0.3">
      <c r="A894" s="51" t="s">
        <v>2125</v>
      </c>
      <c r="B894" s="52">
        <v>42583</v>
      </c>
      <c r="C894" s="53">
        <v>2016</v>
      </c>
      <c r="D894" s="51" t="s">
        <v>2126</v>
      </c>
      <c r="E894" s="51" t="s">
        <v>2127</v>
      </c>
      <c r="F894" s="51" t="s">
        <v>230</v>
      </c>
      <c r="G894" s="51" t="s">
        <v>230</v>
      </c>
      <c r="H894" s="51" t="s">
        <v>265</v>
      </c>
      <c r="I894" s="51" t="s">
        <v>312</v>
      </c>
      <c r="J894" s="51" t="s">
        <v>266</v>
      </c>
      <c r="K894" s="51" t="s">
        <v>219</v>
      </c>
      <c r="L894" s="51" t="s">
        <v>292</v>
      </c>
      <c r="M894" s="51" t="s">
        <v>221</v>
      </c>
      <c r="N894" s="52">
        <v>42591</v>
      </c>
      <c r="O894" s="54">
        <v>5.2690000000000001</v>
      </c>
      <c r="P894" s="54">
        <v>13.167000000000002</v>
      </c>
      <c r="Q894" s="55">
        <v>1.4989561586638833</v>
      </c>
      <c r="R894" s="55">
        <v>0.08</v>
      </c>
      <c r="S894" s="56">
        <f t="shared" si="13"/>
        <v>1.0533600000000001</v>
      </c>
      <c r="T894" s="57">
        <v>14.220360000000003</v>
      </c>
      <c r="U894" s="51">
        <v>51</v>
      </c>
      <c r="V894" s="58">
        <v>725.23836000000017</v>
      </c>
      <c r="W894" s="55">
        <v>9.9999999999999992E-2</v>
      </c>
      <c r="X894" s="59">
        <v>72.523836000000017</v>
      </c>
      <c r="Y894" s="54">
        <v>5.8599999999999994</v>
      </c>
      <c r="Z894" s="54">
        <v>658.57452400000022</v>
      </c>
    </row>
    <row r="895" spans="1:26" x14ac:dyDescent="0.3">
      <c r="A895" s="51" t="s">
        <v>2128</v>
      </c>
      <c r="B895" s="52">
        <v>42584</v>
      </c>
      <c r="C895" s="53">
        <v>2016</v>
      </c>
      <c r="D895" s="51" t="s">
        <v>2129</v>
      </c>
      <c r="E895" s="51" t="s">
        <v>2130</v>
      </c>
      <c r="F895" s="51" t="s">
        <v>230</v>
      </c>
      <c r="G895" s="51" t="s">
        <v>230</v>
      </c>
      <c r="H895" s="51" t="s">
        <v>231</v>
      </c>
      <c r="I895" s="51" t="s">
        <v>270</v>
      </c>
      <c r="J895" s="51" t="s">
        <v>218</v>
      </c>
      <c r="K895" s="51" t="s">
        <v>238</v>
      </c>
      <c r="L895" s="51" t="s">
        <v>220</v>
      </c>
      <c r="M895" s="51" t="s">
        <v>221</v>
      </c>
      <c r="N895" s="52">
        <v>42593</v>
      </c>
      <c r="O895" s="54">
        <v>59.972000000000008</v>
      </c>
      <c r="P895" s="54">
        <v>111.06700000000001</v>
      </c>
      <c r="Q895" s="55">
        <v>0.85198092443140117</v>
      </c>
      <c r="R895" s="55">
        <v>0.08</v>
      </c>
      <c r="S895" s="56">
        <f t="shared" si="13"/>
        <v>8.8853600000000004</v>
      </c>
      <c r="T895" s="57">
        <v>119.95236000000001</v>
      </c>
      <c r="U895" s="51">
        <v>43</v>
      </c>
      <c r="V895" s="58">
        <v>5157.9514800000006</v>
      </c>
      <c r="W895" s="55">
        <v>0.04</v>
      </c>
      <c r="X895" s="59">
        <v>206.31805920000002</v>
      </c>
      <c r="Y895" s="54">
        <v>7.2299999999999995</v>
      </c>
      <c r="Z895" s="54">
        <v>4958.8634208000003</v>
      </c>
    </row>
    <row r="896" spans="1:26" x14ac:dyDescent="0.3">
      <c r="A896" s="51" t="s">
        <v>2131</v>
      </c>
      <c r="B896" s="52">
        <v>42585</v>
      </c>
      <c r="C896" s="53">
        <v>2016</v>
      </c>
      <c r="D896" s="51" t="s">
        <v>459</v>
      </c>
      <c r="E896" s="51" t="s">
        <v>460</v>
      </c>
      <c r="F896" s="51" t="s">
        <v>230</v>
      </c>
      <c r="G896" s="51" t="s">
        <v>230</v>
      </c>
      <c r="H896" s="51" t="s">
        <v>231</v>
      </c>
      <c r="I896" s="51" t="s">
        <v>331</v>
      </c>
      <c r="J896" s="51" t="s">
        <v>218</v>
      </c>
      <c r="K896" s="51" t="s">
        <v>219</v>
      </c>
      <c r="L896" s="51" t="s">
        <v>226</v>
      </c>
      <c r="M896" s="51" t="s">
        <v>221</v>
      </c>
      <c r="N896" s="52">
        <v>42593</v>
      </c>
      <c r="O896" s="54">
        <v>1.2869999999999999</v>
      </c>
      <c r="P896" s="54">
        <v>3.0579999999999998</v>
      </c>
      <c r="Q896" s="55">
        <v>1.3760683760683761</v>
      </c>
      <c r="R896" s="55">
        <v>0.08</v>
      </c>
      <c r="S896" s="56">
        <f t="shared" si="13"/>
        <v>0.24464</v>
      </c>
      <c r="T896" s="57">
        <v>3.3026400000000002</v>
      </c>
      <c r="U896" s="51">
        <v>8</v>
      </c>
      <c r="V896" s="58">
        <v>26.421120000000002</v>
      </c>
      <c r="W896" s="55">
        <v>0.02</v>
      </c>
      <c r="X896" s="59">
        <v>0.52842240000000007</v>
      </c>
      <c r="Y896" s="54">
        <v>1.25</v>
      </c>
      <c r="Z896" s="54">
        <v>27.142697600000002</v>
      </c>
    </row>
    <row r="897" spans="1:26" x14ac:dyDescent="0.3">
      <c r="A897" s="51" t="s">
        <v>2132</v>
      </c>
      <c r="B897" s="52">
        <v>42587</v>
      </c>
      <c r="C897" s="53">
        <v>2016</v>
      </c>
      <c r="D897" s="51" t="s">
        <v>2133</v>
      </c>
      <c r="E897" s="51" t="s">
        <v>2134</v>
      </c>
      <c r="F897" s="51" t="s">
        <v>230</v>
      </c>
      <c r="G897" s="51" t="s">
        <v>230</v>
      </c>
      <c r="H897" s="51" t="s">
        <v>244</v>
      </c>
      <c r="I897" s="51" t="s">
        <v>312</v>
      </c>
      <c r="J897" s="51" t="s">
        <v>266</v>
      </c>
      <c r="K897" s="51" t="s">
        <v>219</v>
      </c>
      <c r="L897" s="51" t="s">
        <v>220</v>
      </c>
      <c r="M897" s="51" t="s">
        <v>221</v>
      </c>
      <c r="N897" s="52">
        <v>42595</v>
      </c>
      <c r="O897" s="54">
        <v>57.244000000000007</v>
      </c>
      <c r="P897" s="54">
        <v>92.323000000000022</v>
      </c>
      <c r="Q897" s="55">
        <v>0.61279784780937763</v>
      </c>
      <c r="R897" s="55">
        <v>0.08</v>
      </c>
      <c r="S897" s="56">
        <f t="shared" si="13"/>
        <v>7.3858400000000017</v>
      </c>
      <c r="T897" s="57">
        <v>99.708840000000023</v>
      </c>
      <c r="U897" s="51">
        <v>39</v>
      </c>
      <c r="V897" s="58">
        <v>3888.644760000001</v>
      </c>
      <c r="W897" s="55">
        <v>0.04</v>
      </c>
      <c r="X897" s="59">
        <v>155.54579040000004</v>
      </c>
      <c r="Y897" s="54">
        <v>20.04</v>
      </c>
      <c r="Z897" s="54">
        <v>3753.138969600001</v>
      </c>
    </row>
    <row r="898" spans="1:26" x14ac:dyDescent="0.3">
      <c r="A898" s="51" t="s">
        <v>2135</v>
      </c>
      <c r="B898" s="52">
        <v>42588</v>
      </c>
      <c r="C898" s="53">
        <v>2016</v>
      </c>
      <c r="D898" s="51" t="s">
        <v>2136</v>
      </c>
      <c r="E898" s="51" t="s">
        <v>2137</v>
      </c>
      <c r="F898" s="51" t="s">
        <v>230</v>
      </c>
      <c r="G898" s="51" t="s">
        <v>230</v>
      </c>
      <c r="H898" s="51" t="s">
        <v>216</v>
      </c>
      <c r="I898" s="51" t="s">
        <v>312</v>
      </c>
      <c r="J898" s="51" t="s">
        <v>218</v>
      </c>
      <c r="K898" s="51" t="s">
        <v>219</v>
      </c>
      <c r="L898" s="51" t="s">
        <v>220</v>
      </c>
      <c r="M898" s="51" t="s">
        <v>221</v>
      </c>
      <c r="N898" s="52">
        <v>42596</v>
      </c>
      <c r="O898" s="54">
        <v>2.6950000000000003</v>
      </c>
      <c r="P898" s="54">
        <v>4.2790000000000008</v>
      </c>
      <c r="Q898" s="55">
        <v>0.58775510204081649</v>
      </c>
      <c r="R898" s="55">
        <v>0.08</v>
      </c>
      <c r="S898" s="56">
        <f t="shared" ref="S898:S961" si="14">R898*P898</f>
        <v>0.34232000000000007</v>
      </c>
      <c r="T898" s="57">
        <v>4.6213200000000008</v>
      </c>
      <c r="U898" s="51">
        <v>20</v>
      </c>
      <c r="V898" s="58">
        <v>92.426400000000015</v>
      </c>
      <c r="W898" s="55">
        <v>0.05</v>
      </c>
      <c r="X898" s="59">
        <v>4.6213200000000008</v>
      </c>
      <c r="Y898" s="54">
        <v>7.06</v>
      </c>
      <c r="Z898" s="54">
        <v>94.86508000000002</v>
      </c>
    </row>
    <row r="899" spans="1:26" x14ac:dyDescent="0.3">
      <c r="A899" s="51" t="s">
        <v>2138</v>
      </c>
      <c r="B899" s="52">
        <v>42591</v>
      </c>
      <c r="C899" s="53">
        <v>2016</v>
      </c>
      <c r="D899" s="51" t="s">
        <v>1861</v>
      </c>
      <c r="E899" s="51" t="s">
        <v>1862</v>
      </c>
      <c r="F899" s="51" t="s">
        <v>230</v>
      </c>
      <c r="G899" s="51" t="s">
        <v>230</v>
      </c>
      <c r="H899" s="51" t="s">
        <v>244</v>
      </c>
      <c r="I899" s="51" t="s">
        <v>232</v>
      </c>
      <c r="J899" s="51" t="s">
        <v>218</v>
      </c>
      <c r="K899" s="51" t="s">
        <v>219</v>
      </c>
      <c r="L899" s="51" t="s">
        <v>220</v>
      </c>
      <c r="M899" s="51" t="s">
        <v>221</v>
      </c>
      <c r="N899" s="52">
        <v>42600</v>
      </c>
      <c r="O899" s="54">
        <v>2.5190000000000001</v>
      </c>
      <c r="P899" s="54">
        <v>4.0590000000000002</v>
      </c>
      <c r="Q899" s="55">
        <v>0.611353711790393</v>
      </c>
      <c r="R899" s="55">
        <v>0.08</v>
      </c>
      <c r="S899" s="56">
        <f t="shared" si="14"/>
        <v>0.32472000000000001</v>
      </c>
      <c r="T899" s="57">
        <v>4.3837200000000003</v>
      </c>
      <c r="U899" s="51">
        <v>15</v>
      </c>
      <c r="V899" s="58">
        <v>65.755800000000008</v>
      </c>
      <c r="W899" s="55">
        <v>0.05</v>
      </c>
      <c r="X899" s="59">
        <v>3.2877900000000007</v>
      </c>
      <c r="Y899" s="54">
        <v>0.55000000000000004</v>
      </c>
      <c r="Z899" s="54">
        <v>63.018010000000004</v>
      </c>
    </row>
    <row r="900" spans="1:26" x14ac:dyDescent="0.3">
      <c r="A900" s="51" t="s">
        <v>2139</v>
      </c>
      <c r="B900" s="52">
        <v>42591</v>
      </c>
      <c r="C900" s="53">
        <v>2016</v>
      </c>
      <c r="D900" s="51" t="s">
        <v>1825</v>
      </c>
      <c r="E900" s="51" t="s">
        <v>1826</v>
      </c>
      <c r="F900" s="51" t="s">
        <v>230</v>
      </c>
      <c r="G900" s="51" t="s">
        <v>230</v>
      </c>
      <c r="H900" s="51" t="s">
        <v>231</v>
      </c>
      <c r="I900" s="51" t="s">
        <v>232</v>
      </c>
      <c r="J900" s="51" t="s">
        <v>250</v>
      </c>
      <c r="K900" s="51" t="s">
        <v>219</v>
      </c>
      <c r="L900" s="51" t="s">
        <v>226</v>
      </c>
      <c r="M900" s="51" t="s">
        <v>221</v>
      </c>
      <c r="N900" s="52">
        <v>42600</v>
      </c>
      <c r="O900" s="54">
        <v>0.26400000000000001</v>
      </c>
      <c r="P900" s="54">
        <v>1.3860000000000001</v>
      </c>
      <c r="Q900" s="55">
        <v>4.25</v>
      </c>
      <c r="R900" s="55">
        <v>0.08</v>
      </c>
      <c r="S900" s="56">
        <f t="shared" si="14"/>
        <v>0.11088000000000001</v>
      </c>
      <c r="T900" s="57">
        <v>1.4968800000000002</v>
      </c>
      <c r="U900" s="51">
        <v>36</v>
      </c>
      <c r="V900" s="58">
        <v>53.88768000000001</v>
      </c>
      <c r="W900" s="55">
        <v>0.01</v>
      </c>
      <c r="X900" s="59">
        <v>0.53887680000000016</v>
      </c>
      <c r="Y900" s="54">
        <v>0.75</v>
      </c>
      <c r="Z900" s="54">
        <v>54.098803200000013</v>
      </c>
    </row>
    <row r="901" spans="1:26" x14ac:dyDescent="0.3">
      <c r="A901" s="51" t="s">
        <v>2140</v>
      </c>
      <c r="B901" s="52">
        <v>42595</v>
      </c>
      <c r="C901" s="53">
        <v>2016</v>
      </c>
      <c r="D901" s="51" t="s">
        <v>1393</v>
      </c>
      <c r="E901" s="51" t="s">
        <v>1394</v>
      </c>
      <c r="F901" s="51" t="s">
        <v>230</v>
      </c>
      <c r="G901" s="51" t="s">
        <v>230</v>
      </c>
      <c r="H901" s="51" t="s">
        <v>231</v>
      </c>
      <c r="I901" s="51" t="s">
        <v>342</v>
      </c>
      <c r="J901" s="51" t="s">
        <v>254</v>
      </c>
      <c r="K901" s="51" t="s">
        <v>219</v>
      </c>
      <c r="L901" s="51" t="s">
        <v>220</v>
      </c>
      <c r="M901" s="51" t="s">
        <v>234</v>
      </c>
      <c r="N901" s="52">
        <v>42607</v>
      </c>
      <c r="O901" s="54">
        <v>2.6950000000000003</v>
      </c>
      <c r="P901" s="54">
        <v>4.2790000000000008</v>
      </c>
      <c r="Q901" s="55">
        <v>0.58775510204081649</v>
      </c>
      <c r="R901" s="55">
        <v>0.08</v>
      </c>
      <c r="S901" s="56">
        <f t="shared" si="14"/>
        <v>0.34232000000000007</v>
      </c>
      <c r="T901" s="57">
        <v>4.6213200000000008</v>
      </c>
      <c r="U901" s="51">
        <v>32</v>
      </c>
      <c r="V901" s="58">
        <v>147.88224000000002</v>
      </c>
      <c r="W901" s="55">
        <v>9.9999999999999992E-2</v>
      </c>
      <c r="X901" s="59">
        <v>14.788224000000001</v>
      </c>
      <c r="Y901" s="54">
        <v>7.06</v>
      </c>
      <c r="Z901" s="54">
        <v>140.15401600000001</v>
      </c>
    </row>
    <row r="902" spans="1:26" x14ac:dyDescent="0.3">
      <c r="A902" s="51" t="s">
        <v>2141</v>
      </c>
      <c r="B902" s="52">
        <v>42597</v>
      </c>
      <c r="C902" s="53">
        <v>2016</v>
      </c>
      <c r="D902" s="51" t="s">
        <v>1305</v>
      </c>
      <c r="E902" s="51" t="s">
        <v>1306</v>
      </c>
      <c r="F902" s="51" t="s">
        <v>214</v>
      </c>
      <c r="G902" s="51" t="s">
        <v>215</v>
      </c>
      <c r="H902" s="51" t="s">
        <v>244</v>
      </c>
      <c r="I902" s="51" t="s">
        <v>225</v>
      </c>
      <c r="J902" s="51" t="s">
        <v>218</v>
      </c>
      <c r="K902" s="51" t="s">
        <v>219</v>
      </c>
      <c r="L902" s="51" t="s">
        <v>226</v>
      </c>
      <c r="M902" s="51" t="s">
        <v>221</v>
      </c>
      <c r="N902" s="52">
        <v>42605</v>
      </c>
      <c r="O902" s="54">
        <v>3.19</v>
      </c>
      <c r="P902" s="54">
        <v>5.2359999999999998</v>
      </c>
      <c r="Q902" s="55">
        <v>0.64137931034482754</v>
      </c>
      <c r="R902" s="55">
        <v>0.08</v>
      </c>
      <c r="S902" s="56">
        <f t="shared" si="14"/>
        <v>0.41887999999999997</v>
      </c>
      <c r="T902" s="57">
        <v>5.6548800000000004</v>
      </c>
      <c r="U902" s="51">
        <v>3</v>
      </c>
      <c r="V902" s="58">
        <v>16.964640000000003</v>
      </c>
      <c r="W902" s="55">
        <v>0.03</v>
      </c>
      <c r="X902" s="59">
        <v>0.50893920000000004</v>
      </c>
      <c r="Y902" s="54">
        <v>0.93</v>
      </c>
      <c r="Z902" s="54">
        <v>17.385700800000002</v>
      </c>
    </row>
    <row r="903" spans="1:26" x14ac:dyDescent="0.3">
      <c r="A903" s="51" t="s">
        <v>2142</v>
      </c>
      <c r="B903" s="52">
        <v>42598</v>
      </c>
      <c r="C903" s="53">
        <v>2016</v>
      </c>
      <c r="D903" s="51" t="s">
        <v>2005</v>
      </c>
      <c r="E903" s="51" t="s">
        <v>2006</v>
      </c>
      <c r="F903" s="51" t="s">
        <v>230</v>
      </c>
      <c r="G903" s="51" t="s">
        <v>230</v>
      </c>
      <c r="H903" s="51" t="s">
        <v>216</v>
      </c>
      <c r="I903" s="51" t="s">
        <v>258</v>
      </c>
      <c r="J903" s="51" t="s">
        <v>218</v>
      </c>
      <c r="K903" s="51" t="s">
        <v>219</v>
      </c>
      <c r="L903" s="51" t="s">
        <v>220</v>
      </c>
      <c r="M903" s="51" t="s">
        <v>234</v>
      </c>
      <c r="N903" s="52">
        <v>42607</v>
      </c>
      <c r="O903" s="54">
        <v>4.9830000000000005</v>
      </c>
      <c r="P903" s="54">
        <v>8.0300000000000011</v>
      </c>
      <c r="Q903" s="55">
        <v>0.61147902869757176</v>
      </c>
      <c r="R903" s="55">
        <v>0.08</v>
      </c>
      <c r="S903" s="56">
        <f t="shared" si="14"/>
        <v>0.64240000000000008</v>
      </c>
      <c r="T903" s="57">
        <v>8.6724000000000014</v>
      </c>
      <c r="U903" s="51">
        <v>43</v>
      </c>
      <c r="V903" s="58">
        <v>372.91320000000007</v>
      </c>
      <c r="W903" s="55">
        <v>6.0000000000000005E-2</v>
      </c>
      <c r="X903" s="59">
        <v>22.374792000000006</v>
      </c>
      <c r="Y903" s="54">
        <v>7.77</v>
      </c>
      <c r="Z903" s="54">
        <v>358.30840800000004</v>
      </c>
    </row>
    <row r="904" spans="1:26" x14ac:dyDescent="0.3">
      <c r="A904" s="51" t="s">
        <v>2143</v>
      </c>
      <c r="B904" s="52">
        <v>42598</v>
      </c>
      <c r="C904" s="53">
        <v>2016</v>
      </c>
      <c r="D904" s="51" t="s">
        <v>1841</v>
      </c>
      <c r="E904" s="51" t="s">
        <v>1842</v>
      </c>
      <c r="F904" s="51" t="s">
        <v>214</v>
      </c>
      <c r="G904" s="51" t="s">
        <v>215</v>
      </c>
      <c r="H904" s="51" t="s">
        <v>216</v>
      </c>
      <c r="I904" s="51" t="s">
        <v>225</v>
      </c>
      <c r="J904" s="51" t="s">
        <v>254</v>
      </c>
      <c r="K904" s="51" t="s">
        <v>219</v>
      </c>
      <c r="L904" s="51" t="s">
        <v>220</v>
      </c>
      <c r="M904" s="51" t="s">
        <v>221</v>
      </c>
      <c r="N904" s="52">
        <v>42609</v>
      </c>
      <c r="O904" s="54">
        <v>2.4750000000000001</v>
      </c>
      <c r="P904" s="54">
        <v>4.0590000000000002</v>
      </c>
      <c r="Q904" s="55">
        <v>0.64</v>
      </c>
      <c r="R904" s="55">
        <v>0.08</v>
      </c>
      <c r="S904" s="56">
        <f t="shared" si="14"/>
        <v>0.32472000000000001</v>
      </c>
      <c r="T904" s="57">
        <v>4.3837200000000003</v>
      </c>
      <c r="U904" s="51">
        <v>18</v>
      </c>
      <c r="V904" s="58">
        <v>78.906959999999998</v>
      </c>
      <c r="W904" s="55">
        <v>0.03</v>
      </c>
      <c r="X904" s="59">
        <v>2.3672087999999998</v>
      </c>
      <c r="Y904" s="54">
        <v>2.5499999999999998</v>
      </c>
      <c r="Z904" s="54">
        <v>79.089751199999995</v>
      </c>
    </row>
    <row r="905" spans="1:26" x14ac:dyDescent="0.3">
      <c r="A905" s="51" t="s">
        <v>2144</v>
      </c>
      <c r="B905" s="52">
        <v>42600</v>
      </c>
      <c r="C905" s="53">
        <v>2016</v>
      </c>
      <c r="D905" s="51" t="s">
        <v>1175</v>
      </c>
      <c r="E905" s="51" t="s">
        <v>1176</v>
      </c>
      <c r="F905" s="51" t="s">
        <v>214</v>
      </c>
      <c r="G905" s="51" t="s">
        <v>215</v>
      </c>
      <c r="H905" s="51" t="s">
        <v>244</v>
      </c>
      <c r="I905" s="51" t="s">
        <v>217</v>
      </c>
      <c r="J905" s="51" t="s">
        <v>254</v>
      </c>
      <c r="K905" s="51" t="s">
        <v>219</v>
      </c>
      <c r="L905" s="51" t="s">
        <v>226</v>
      </c>
      <c r="M905" s="51" t="s">
        <v>221</v>
      </c>
      <c r="N905" s="52">
        <v>42612</v>
      </c>
      <c r="O905" s="54">
        <v>2.5410000000000004</v>
      </c>
      <c r="P905" s="54">
        <v>4.1580000000000004</v>
      </c>
      <c r="Q905" s="55">
        <v>0.63636363636363624</v>
      </c>
      <c r="R905" s="55">
        <v>0.08</v>
      </c>
      <c r="S905" s="56">
        <f t="shared" si="14"/>
        <v>0.33264000000000005</v>
      </c>
      <c r="T905" s="57">
        <v>4.4906400000000009</v>
      </c>
      <c r="U905" s="51">
        <v>30</v>
      </c>
      <c r="V905" s="58">
        <v>134.71920000000003</v>
      </c>
      <c r="W905" s="55">
        <v>6.9999999999999993E-2</v>
      </c>
      <c r="X905" s="59">
        <v>9.4303440000000016</v>
      </c>
      <c r="Y905" s="54">
        <v>0.76</v>
      </c>
      <c r="Z905" s="54">
        <v>126.04885600000003</v>
      </c>
    </row>
    <row r="906" spans="1:26" x14ac:dyDescent="0.3">
      <c r="A906" s="51" t="s">
        <v>2145</v>
      </c>
      <c r="B906" s="52">
        <v>42603</v>
      </c>
      <c r="C906" s="53">
        <v>2016</v>
      </c>
      <c r="D906" s="51" t="s">
        <v>1160</v>
      </c>
      <c r="E906" s="51" t="s">
        <v>1161</v>
      </c>
      <c r="F906" s="51" t="s">
        <v>230</v>
      </c>
      <c r="G906" s="51" t="s">
        <v>230</v>
      </c>
      <c r="H906" s="51" t="s">
        <v>231</v>
      </c>
      <c r="I906" s="51" t="s">
        <v>331</v>
      </c>
      <c r="J906" s="51" t="s">
        <v>266</v>
      </c>
      <c r="K906" s="51" t="s">
        <v>219</v>
      </c>
      <c r="L906" s="51" t="s">
        <v>226</v>
      </c>
      <c r="M906" s="51" t="s">
        <v>221</v>
      </c>
      <c r="N906" s="52">
        <v>42612</v>
      </c>
      <c r="O906" s="54">
        <v>12.221</v>
      </c>
      <c r="P906" s="54">
        <v>21.824000000000002</v>
      </c>
      <c r="Q906" s="55">
        <v>0.78577857785778593</v>
      </c>
      <c r="R906" s="55">
        <v>0.08</v>
      </c>
      <c r="S906" s="56">
        <f t="shared" si="14"/>
        <v>1.7459200000000001</v>
      </c>
      <c r="T906" s="57">
        <v>23.569920000000003</v>
      </c>
      <c r="U906" s="51">
        <v>24</v>
      </c>
      <c r="V906" s="58">
        <v>565.67808000000014</v>
      </c>
      <c r="W906" s="55">
        <v>6.9999999999999993E-2</v>
      </c>
      <c r="X906" s="59">
        <v>39.597465600000007</v>
      </c>
      <c r="Y906" s="54">
        <v>4.1499999999999995</v>
      </c>
      <c r="Z906" s="54">
        <v>530.23061440000015</v>
      </c>
    </row>
    <row r="907" spans="1:26" x14ac:dyDescent="0.3">
      <c r="A907" s="51" t="s">
        <v>2146</v>
      </c>
      <c r="B907" s="52">
        <v>42604</v>
      </c>
      <c r="C907" s="53">
        <v>2016</v>
      </c>
      <c r="D907" s="51" t="s">
        <v>247</v>
      </c>
      <c r="E907" s="51" t="s">
        <v>248</v>
      </c>
      <c r="F907" s="51" t="s">
        <v>230</v>
      </c>
      <c r="G907" s="51" t="s">
        <v>230</v>
      </c>
      <c r="H907" s="51" t="s">
        <v>216</v>
      </c>
      <c r="I907" s="51" t="s">
        <v>249</v>
      </c>
      <c r="J907" s="51" t="s">
        <v>254</v>
      </c>
      <c r="K907" s="51" t="s">
        <v>238</v>
      </c>
      <c r="L907" s="51" t="s">
        <v>588</v>
      </c>
      <c r="M907" s="51" t="s">
        <v>221</v>
      </c>
      <c r="N907" s="52">
        <v>42620</v>
      </c>
      <c r="O907" s="54">
        <v>415.78900000000004</v>
      </c>
      <c r="P907" s="54">
        <v>659.98900000000003</v>
      </c>
      <c r="Q907" s="55">
        <v>0.58731712479166109</v>
      </c>
      <c r="R907" s="55">
        <v>0.08</v>
      </c>
      <c r="S907" s="56">
        <f t="shared" si="14"/>
        <v>52.799120000000002</v>
      </c>
      <c r="T907" s="57">
        <v>712.78812000000005</v>
      </c>
      <c r="U907" s="51">
        <v>18</v>
      </c>
      <c r="V907" s="58">
        <v>12830.186160000001</v>
      </c>
      <c r="W907" s="55">
        <v>0.01</v>
      </c>
      <c r="X907" s="59">
        <v>128.30186160000002</v>
      </c>
      <c r="Y907" s="54">
        <v>24.54</v>
      </c>
      <c r="Z907" s="54">
        <v>12726.424298400001</v>
      </c>
    </row>
    <row r="908" spans="1:26" x14ac:dyDescent="0.3">
      <c r="A908" s="51" t="s">
        <v>2147</v>
      </c>
      <c r="B908" s="52">
        <v>42604</v>
      </c>
      <c r="C908" s="53">
        <v>2016</v>
      </c>
      <c r="D908" s="51" t="s">
        <v>247</v>
      </c>
      <c r="E908" s="51" t="s">
        <v>248</v>
      </c>
      <c r="F908" s="51" t="s">
        <v>230</v>
      </c>
      <c r="G908" s="51" t="s">
        <v>230</v>
      </c>
      <c r="H908" s="51" t="s">
        <v>216</v>
      </c>
      <c r="I908" s="51" t="s">
        <v>249</v>
      </c>
      <c r="J908" s="51" t="s">
        <v>254</v>
      </c>
      <c r="K908" s="51" t="s">
        <v>219</v>
      </c>
      <c r="L908" s="51" t="s">
        <v>226</v>
      </c>
      <c r="M908" s="51" t="s">
        <v>221</v>
      </c>
      <c r="N908" s="52">
        <v>42620</v>
      </c>
      <c r="O908" s="54">
        <v>12.221</v>
      </c>
      <c r="P908" s="54">
        <v>21.824000000000002</v>
      </c>
      <c r="Q908" s="55">
        <v>0.78577857785778593</v>
      </c>
      <c r="R908" s="55">
        <v>0.08</v>
      </c>
      <c r="S908" s="56">
        <f t="shared" si="14"/>
        <v>1.7459200000000001</v>
      </c>
      <c r="T908" s="57">
        <v>23.569920000000003</v>
      </c>
      <c r="U908" s="51">
        <v>41</v>
      </c>
      <c r="V908" s="58">
        <v>966.3667200000001</v>
      </c>
      <c r="W908" s="55">
        <v>0.02</v>
      </c>
      <c r="X908" s="59">
        <v>19.327334400000002</v>
      </c>
      <c r="Y908" s="54">
        <v>4.1499999999999995</v>
      </c>
      <c r="Z908" s="54">
        <v>951.18938560000004</v>
      </c>
    </row>
    <row r="909" spans="1:26" x14ac:dyDescent="0.3">
      <c r="A909" s="51" t="s">
        <v>2148</v>
      </c>
      <c r="B909" s="52">
        <v>42604</v>
      </c>
      <c r="C909" s="53">
        <v>2016</v>
      </c>
      <c r="D909" s="51" t="s">
        <v>1302</v>
      </c>
      <c r="E909" s="51" t="s">
        <v>1303</v>
      </c>
      <c r="F909" s="51" t="s">
        <v>230</v>
      </c>
      <c r="G909" s="51" t="s">
        <v>230</v>
      </c>
      <c r="H909" s="51" t="s">
        <v>216</v>
      </c>
      <c r="I909" s="51" t="s">
        <v>245</v>
      </c>
      <c r="J909" s="51" t="s">
        <v>254</v>
      </c>
      <c r="K909" s="51" t="s">
        <v>238</v>
      </c>
      <c r="L909" s="51" t="s">
        <v>220</v>
      </c>
      <c r="M909" s="51" t="s">
        <v>221</v>
      </c>
      <c r="N909" s="52">
        <v>42611</v>
      </c>
      <c r="O909" s="54">
        <v>21.758000000000003</v>
      </c>
      <c r="P909" s="54">
        <v>50.589000000000006</v>
      </c>
      <c r="Q909" s="55">
        <v>1.3250758341759352</v>
      </c>
      <c r="R909" s="55">
        <v>0.08</v>
      </c>
      <c r="S909" s="56">
        <f t="shared" si="14"/>
        <v>4.0471200000000005</v>
      </c>
      <c r="T909" s="57">
        <v>54.636120000000012</v>
      </c>
      <c r="U909" s="51">
        <v>48</v>
      </c>
      <c r="V909" s="58">
        <v>2622.5337600000007</v>
      </c>
      <c r="W909" s="55">
        <v>0.11</v>
      </c>
      <c r="X909" s="59">
        <v>288.47871360000011</v>
      </c>
      <c r="Y909" s="54">
        <v>5.04</v>
      </c>
      <c r="Z909" s="54">
        <v>2339.0950464000007</v>
      </c>
    </row>
    <row r="910" spans="1:26" x14ac:dyDescent="0.3">
      <c r="A910" s="51" t="s">
        <v>2149</v>
      </c>
      <c r="B910" s="52">
        <v>42604</v>
      </c>
      <c r="C910" s="53">
        <v>2016</v>
      </c>
      <c r="D910" s="51" t="s">
        <v>815</v>
      </c>
      <c r="E910" s="51" t="s">
        <v>816</v>
      </c>
      <c r="F910" s="51" t="s">
        <v>214</v>
      </c>
      <c r="G910" s="51" t="s">
        <v>215</v>
      </c>
      <c r="H910" s="51" t="s">
        <v>265</v>
      </c>
      <c r="I910" s="51" t="s">
        <v>217</v>
      </c>
      <c r="J910" s="51" t="s">
        <v>266</v>
      </c>
      <c r="K910" s="51" t="s">
        <v>219</v>
      </c>
      <c r="L910" s="51" t="s">
        <v>220</v>
      </c>
      <c r="M910" s="51" t="s">
        <v>221</v>
      </c>
      <c r="N910" s="52">
        <v>42614</v>
      </c>
      <c r="O910" s="54">
        <v>1.7490000000000003</v>
      </c>
      <c r="P910" s="54">
        <v>2.871</v>
      </c>
      <c r="Q910" s="55">
        <v>0.64150943396226379</v>
      </c>
      <c r="R910" s="55">
        <v>0.08</v>
      </c>
      <c r="S910" s="56">
        <f t="shared" si="14"/>
        <v>0.22968</v>
      </c>
      <c r="T910" s="57">
        <v>3.1006800000000001</v>
      </c>
      <c r="U910" s="51">
        <v>36</v>
      </c>
      <c r="V910" s="58">
        <v>111.62448000000001</v>
      </c>
      <c r="W910" s="55">
        <v>0.01</v>
      </c>
      <c r="X910" s="59">
        <v>1.1162448</v>
      </c>
      <c r="Y910" s="54">
        <v>0.55000000000000004</v>
      </c>
      <c r="Z910" s="54">
        <v>111.0582352</v>
      </c>
    </row>
    <row r="911" spans="1:26" x14ac:dyDescent="0.3">
      <c r="A911" s="51" t="s">
        <v>2150</v>
      </c>
      <c r="B911" s="52">
        <v>42604</v>
      </c>
      <c r="C911" s="53">
        <v>2016</v>
      </c>
      <c r="D911" s="51" t="s">
        <v>1946</v>
      </c>
      <c r="E911" s="51" t="s">
        <v>1947</v>
      </c>
      <c r="F911" s="51" t="s">
        <v>230</v>
      </c>
      <c r="G911" s="51" t="s">
        <v>230</v>
      </c>
      <c r="H911" s="51" t="s">
        <v>265</v>
      </c>
      <c r="I911" s="51" t="s">
        <v>281</v>
      </c>
      <c r="J911" s="51" t="s">
        <v>250</v>
      </c>
      <c r="K911" s="51" t="s">
        <v>219</v>
      </c>
      <c r="L911" s="51" t="s">
        <v>226</v>
      </c>
      <c r="M911" s="51" t="s">
        <v>221</v>
      </c>
      <c r="N911" s="52">
        <v>42611</v>
      </c>
      <c r="O911" s="54">
        <v>1.6830000000000003</v>
      </c>
      <c r="P911" s="54">
        <v>3.0579999999999998</v>
      </c>
      <c r="Q911" s="55">
        <v>0.81699346405228723</v>
      </c>
      <c r="R911" s="55">
        <v>0.08</v>
      </c>
      <c r="S911" s="56">
        <f t="shared" si="14"/>
        <v>0.24464</v>
      </c>
      <c r="T911" s="57">
        <v>3.3026400000000002</v>
      </c>
      <c r="U911" s="51">
        <v>25</v>
      </c>
      <c r="V911" s="58">
        <v>82.566000000000003</v>
      </c>
      <c r="W911" s="55">
        <v>0.02</v>
      </c>
      <c r="X911" s="59">
        <v>1.6513200000000001</v>
      </c>
      <c r="Y911" s="54">
        <v>1.3900000000000001</v>
      </c>
      <c r="Z911" s="54">
        <v>82.304680000000005</v>
      </c>
    </row>
    <row r="912" spans="1:26" x14ac:dyDescent="0.3">
      <c r="A912" s="51" t="s">
        <v>2151</v>
      </c>
      <c r="B912" s="52">
        <v>42604</v>
      </c>
      <c r="C912" s="53">
        <v>2016</v>
      </c>
      <c r="D912" s="51" t="s">
        <v>344</v>
      </c>
      <c r="E912" s="51" t="s">
        <v>345</v>
      </c>
      <c r="F912" s="51" t="s">
        <v>214</v>
      </c>
      <c r="G912" s="51" t="s">
        <v>215</v>
      </c>
      <c r="H912" s="51" t="s">
        <v>231</v>
      </c>
      <c r="I912" s="51" t="s">
        <v>217</v>
      </c>
      <c r="J912" s="51" t="s">
        <v>250</v>
      </c>
      <c r="K912" s="51" t="s">
        <v>219</v>
      </c>
      <c r="L912" s="51" t="s">
        <v>220</v>
      </c>
      <c r="M912" s="51" t="s">
        <v>221</v>
      </c>
      <c r="N912" s="52">
        <v>42612</v>
      </c>
      <c r="O912" s="54">
        <v>18.535000000000004</v>
      </c>
      <c r="P912" s="54">
        <v>29.898000000000003</v>
      </c>
      <c r="Q912" s="55">
        <v>0.61305637982195826</v>
      </c>
      <c r="R912" s="55">
        <v>0.08</v>
      </c>
      <c r="S912" s="56">
        <f t="shared" si="14"/>
        <v>2.3918400000000002</v>
      </c>
      <c r="T912" s="57">
        <v>32.289840000000005</v>
      </c>
      <c r="U912" s="51">
        <v>52</v>
      </c>
      <c r="V912" s="58">
        <v>1679.0716800000002</v>
      </c>
      <c r="W912" s="55">
        <v>0.03</v>
      </c>
      <c r="X912" s="59">
        <v>50.372150400000002</v>
      </c>
      <c r="Y912" s="54">
        <v>8.2800000000000011</v>
      </c>
      <c r="Z912" s="54">
        <v>1636.9795296000002</v>
      </c>
    </row>
    <row r="913" spans="1:26" x14ac:dyDescent="0.3">
      <c r="A913" s="51" t="s">
        <v>2152</v>
      </c>
      <c r="B913" s="52">
        <v>42611</v>
      </c>
      <c r="C913" s="53">
        <v>2016</v>
      </c>
      <c r="D913" s="51" t="s">
        <v>2099</v>
      </c>
      <c r="E913" s="51" t="s">
        <v>2100</v>
      </c>
      <c r="F913" s="51" t="s">
        <v>230</v>
      </c>
      <c r="G913" s="51" t="s">
        <v>230</v>
      </c>
      <c r="H913" s="51" t="s">
        <v>244</v>
      </c>
      <c r="I913" s="51" t="s">
        <v>445</v>
      </c>
      <c r="J913" s="51" t="s">
        <v>233</v>
      </c>
      <c r="K913" s="51" t="s">
        <v>219</v>
      </c>
      <c r="L913" s="51" t="s">
        <v>226</v>
      </c>
      <c r="M913" s="51" t="s">
        <v>221</v>
      </c>
      <c r="N913" s="52">
        <v>42620</v>
      </c>
      <c r="O913" s="54">
        <v>3.6520000000000001</v>
      </c>
      <c r="P913" s="54">
        <v>5.6980000000000004</v>
      </c>
      <c r="Q913" s="55">
        <v>0.56024096385542177</v>
      </c>
      <c r="R913" s="55">
        <v>0.08</v>
      </c>
      <c r="S913" s="56">
        <f t="shared" si="14"/>
        <v>0.45584000000000002</v>
      </c>
      <c r="T913" s="57">
        <v>6.1538400000000006</v>
      </c>
      <c r="U913" s="51">
        <v>34</v>
      </c>
      <c r="V913" s="58">
        <v>209.23056000000003</v>
      </c>
      <c r="W913" s="55">
        <v>6.9999999999999993E-2</v>
      </c>
      <c r="X913" s="59">
        <v>14.6461392</v>
      </c>
      <c r="Y913" s="54">
        <v>2.09</v>
      </c>
      <c r="Z913" s="54">
        <v>196.67442080000004</v>
      </c>
    </row>
    <row r="914" spans="1:26" x14ac:dyDescent="0.3">
      <c r="A914" s="51" t="s">
        <v>2153</v>
      </c>
      <c r="B914" s="52">
        <v>42614</v>
      </c>
      <c r="C914" s="53">
        <v>2016</v>
      </c>
      <c r="D914" s="51" t="s">
        <v>2154</v>
      </c>
      <c r="E914" s="51" t="s">
        <v>2155</v>
      </c>
      <c r="F914" s="51" t="s">
        <v>230</v>
      </c>
      <c r="G914" s="51" t="s">
        <v>230</v>
      </c>
      <c r="H914" s="51" t="s">
        <v>231</v>
      </c>
      <c r="I914" s="51" t="s">
        <v>445</v>
      </c>
      <c r="J914" s="51" t="s">
        <v>266</v>
      </c>
      <c r="K914" s="51" t="s">
        <v>238</v>
      </c>
      <c r="L914" s="51" t="s">
        <v>220</v>
      </c>
      <c r="M914" s="51" t="s">
        <v>221</v>
      </c>
      <c r="N914" s="52">
        <v>42623</v>
      </c>
      <c r="O914" s="54">
        <v>11.077000000000002</v>
      </c>
      <c r="P914" s="54">
        <v>17.578000000000003</v>
      </c>
      <c r="Q914" s="55">
        <v>0.58689175769612711</v>
      </c>
      <c r="R914" s="55">
        <v>0.08</v>
      </c>
      <c r="S914" s="56">
        <f t="shared" si="14"/>
        <v>1.4062400000000002</v>
      </c>
      <c r="T914" s="57">
        <v>18.984240000000003</v>
      </c>
      <c r="U914" s="51">
        <v>32</v>
      </c>
      <c r="V914" s="58">
        <v>607.49568000000011</v>
      </c>
      <c r="W914" s="55">
        <v>0.09</v>
      </c>
      <c r="X914" s="59">
        <v>54.674611200000008</v>
      </c>
      <c r="Y914" s="54">
        <v>4.05</v>
      </c>
      <c r="Z914" s="54">
        <v>556.8710688000001</v>
      </c>
    </row>
    <row r="915" spans="1:26" x14ac:dyDescent="0.3">
      <c r="A915" s="51" t="s">
        <v>2156</v>
      </c>
      <c r="B915" s="52">
        <v>42616</v>
      </c>
      <c r="C915" s="53">
        <v>2016</v>
      </c>
      <c r="D915" s="51" t="s">
        <v>738</v>
      </c>
      <c r="E915" s="51" t="s">
        <v>739</v>
      </c>
      <c r="F915" s="51" t="s">
        <v>230</v>
      </c>
      <c r="G915" s="51" t="s">
        <v>230</v>
      </c>
      <c r="H915" s="51" t="s">
        <v>244</v>
      </c>
      <c r="I915" s="51" t="s">
        <v>331</v>
      </c>
      <c r="J915" s="51" t="s">
        <v>250</v>
      </c>
      <c r="K915" s="51" t="s">
        <v>219</v>
      </c>
      <c r="L915" s="51" t="s">
        <v>226</v>
      </c>
      <c r="M915" s="51" t="s">
        <v>221</v>
      </c>
      <c r="N915" s="52">
        <v>42625</v>
      </c>
      <c r="O915" s="54">
        <v>2.5410000000000004</v>
      </c>
      <c r="P915" s="54">
        <v>4.1580000000000004</v>
      </c>
      <c r="Q915" s="55">
        <v>0.63636363636363624</v>
      </c>
      <c r="R915" s="55">
        <v>0.08</v>
      </c>
      <c r="S915" s="56">
        <f t="shared" si="14"/>
        <v>0.33264000000000005</v>
      </c>
      <c r="T915" s="57">
        <v>4.4906400000000009</v>
      </c>
      <c r="U915" s="51">
        <v>40</v>
      </c>
      <c r="V915" s="58">
        <v>179.62560000000002</v>
      </c>
      <c r="W915" s="55">
        <v>0.04</v>
      </c>
      <c r="X915" s="59">
        <v>7.1850240000000012</v>
      </c>
      <c r="Y915" s="54">
        <v>0.76</v>
      </c>
      <c r="Z915" s="54">
        <v>173.20057600000001</v>
      </c>
    </row>
    <row r="916" spans="1:26" x14ac:dyDescent="0.3">
      <c r="A916" s="51" t="s">
        <v>2157</v>
      </c>
      <c r="B916" s="52">
        <v>42617</v>
      </c>
      <c r="C916" s="53">
        <v>2016</v>
      </c>
      <c r="D916" s="51" t="s">
        <v>876</v>
      </c>
      <c r="E916" s="51" t="s">
        <v>877</v>
      </c>
      <c r="F916" s="51" t="s">
        <v>230</v>
      </c>
      <c r="G916" s="51" t="s">
        <v>230</v>
      </c>
      <c r="H916" s="51" t="s">
        <v>216</v>
      </c>
      <c r="I916" s="51" t="s">
        <v>274</v>
      </c>
      <c r="J916" s="51" t="s">
        <v>250</v>
      </c>
      <c r="K916" s="51" t="s">
        <v>238</v>
      </c>
      <c r="L916" s="51" t="s">
        <v>220</v>
      </c>
      <c r="M916" s="51" t="s">
        <v>234</v>
      </c>
      <c r="N916" s="52">
        <v>42626</v>
      </c>
      <c r="O916" s="54">
        <v>68.64</v>
      </c>
      <c r="P916" s="54">
        <v>171.58900000000003</v>
      </c>
      <c r="Q916" s="55">
        <v>1.4998397435897439</v>
      </c>
      <c r="R916" s="55">
        <v>0.08</v>
      </c>
      <c r="S916" s="56">
        <f t="shared" si="14"/>
        <v>13.727120000000003</v>
      </c>
      <c r="T916" s="57">
        <v>185.31612000000004</v>
      </c>
      <c r="U916" s="51">
        <v>24</v>
      </c>
      <c r="V916" s="58">
        <v>4447.5868800000007</v>
      </c>
      <c r="W916" s="55">
        <v>0.03</v>
      </c>
      <c r="X916" s="59">
        <v>133.42760640000003</v>
      </c>
      <c r="Y916" s="54">
        <v>8.1300000000000008</v>
      </c>
      <c r="Z916" s="54">
        <v>4322.2892736000013</v>
      </c>
    </row>
    <row r="917" spans="1:26" x14ac:dyDescent="0.3">
      <c r="A917" s="51" t="s">
        <v>2158</v>
      </c>
      <c r="B917" s="52">
        <v>42617</v>
      </c>
      <c r="C917" s="53">
        <v>2016</v>
      </c>
      <c r="D917" s="51" t="s">
        <v>434</v>
      </c>
      <c r="E917" s="51" t="s">
        <v>435</v>
      </c>
      <c r="F917" s="51" t="s">
        <v>230</v>
      </c>
      <c r="G917" s="51" t="s">
        <v>230</v>
      </c>
      <c r="H917" s="51" t="s">
        <v>265</v>
      </c>
      <c r="I917" s="51" t="s">
        <v>274</v>
      </c>
      <c r="J917" s="51" t="s">
        <v>218</v>
      </c>
      <c r="K917" s="51" t="s">
        <v>219</v>
      </c>
      <c r="L917" s="51" t="s">
        <v>226</v>
      </c>
      <c r="M917" s="51" t="s">
        <v>221</v>
      </c>
      <c r="N917" s="52">
        <v>42626</v>
      </c>
      <c r="O917" s="54">
        <v>2.1120000000000001</v>
      </c>
      <c r="P917" s="54">
        <v>3.5859999999999999</v>
      </c>
      <c r="Q917" s="55">
        <v>0.69791666666666652</v>
      </c>
      <c r="R917" s="55">
        <v>0.08</v>
      </c>
      <c r="S917" s="56">
        <f t="shared" si="14"/>
        <v>0.28687999999999997</v>
      </c>
      <c r="T917" s="57">
        <v>3.8728799999999999</v>
      </c>
      <c r="U917" s="51">
        <v>40</v>
      </c>
      <c r="V917" s="58">
        <v>154.9152</v>
      </c>
      <c r="W917" s="55">
        <v>0.03</v>
      </c>
      <c r="X917" s="59">
        <v>4.647456</v>
      </c>
      <c r="Y917" s="54">
        <v>1.9100000000000001</v>
      </c>
      <c r="Z917" s="54">
        <v>152.17774399999999</v>
      </c>
    </row>
    <row r="918" spans="1:26" x14ac:dyDescent="0.3">
      <c r="A918" s="51" t="s">
        <v>2159</v>
      </c>
      <c r="B918" s="52">
        <v>42624</v>
      </c>
      <c r="C918" s="53">
        <v>2016</v>
      </c>
      <c r="D918" s="51" t="s">
        <v>300</v>
      </c>
      <c r="E918" s="51" t="s">
        <v>301</v>
      </c>
      <c r="F918" s="51" t="s">
        <v>230</v>
      </c>
      <c r="G918" s="51" t="s">
        <v>230</v>
      </c>
      <c r="H918" s="51" t="s">
        <v>265</v>
      </c>
      <c r="I918" s="51" t="s">
        <v>274</v>
      </c>
      <c r="J918" s="51" t="s">
        <v>254</v>
      </c>
      <c r="K918" s="51" t="s">
        <v>219</v>
      </c>
      <c r="L918" s="51" t="s">
        <v>220</v>
      </c>
      <c r="M918" s="51" t="s">
        <v>234</v>
      </c>
      <c r="N918" s="52">
        <v>42638</v>
      </c>
      <c r="O918" s="54">
        <v>4.4330000000000007</v>
      </c>
      <c r="P918" s="54">
        <v>10.318000000000001</v>
      </c>
      <c r="Q918" s="55">
        <v>1.3275434243176178</v>
      </c>
      <c r="R918" s="55">
        <v>0.08</v>
      </c>
      <c r="S918" s="56">
        <f t="shared" si="14"/>
        <v>0.82544000000000017</v>
      </c>
      <c r="T918" s="57">
        <v>11.143440000000002</v>
      </c>
      <c r="U918" s="51">
        <v>48</v>
      </c>
      <c r="V918" s="58">
        <v>534.88512000000014</v>
      </c>
      <c r="W918" s="55">
        <v>9.9999999999999992E-2</v>
      </c>
      <c r="X918" s="59">
        <v>53.488512000000007</v>
      </c>
      <c r="Y918" s="54">
        <v>7.33</v>
      </c>
      <c r="Z918" s="54">
        <v>488.72660800000011</v>
      </c>
    </row>
    <row r="919" spans="1:26" x14ac:dyDescent="0.3">
      <c r="A919" s="51" t="s">
        <v>2160</v>
      </c>
      <c r="B919" s="52">
        <v>42625</v>
      </c>
      <c r="C919" s="53">
        <v>2016</v>
      </c>
      <c r="D919" s="51" t="s">
        <v>2161</v>
      </c>
      <c r="E919" s="51" t="s">
        <v>2162</v>
      </c>
      <c r="F919" s="51" t="s">
        <v>214</v>
      </c>
      <c r="G919" s="51" t="s">
        <v>215</v>
      </c>
      <c r="H919" s="51" t="s">
        <v>216</v>
      </c>
      <c r="I919" s="51" t="s">
        <v>217</v>
      </c>
      <c r="J919" s="51" t="s">
        <v>218</v>
      </c>
      <c r="K919" s="51" t="s">
        <v>219</v>
      </c>
      <c r="L919" s="51" t="s">
        <v>226</v>
      </c>
      <c r="M919" s="51" t="s">
        <v>221</v>
      </c>
      <c r="N919" s="52">
        <v>42634</v>
      </c>
      <c r="O919" s="54">
        <v>1.9360000000000002</v>
      </c>
      <c r="P919" s="54">
        <v>3.234</v>
      </c>
      <c r="Q919" s="55">
        <v>0.6704545454545453</v>
      </c>
      <c r="R919" s="55">
        <v>0.08</v>
      </c>
      <c r="S919" s="56">
        <f t="shared" si="14"/>
        <v>0.25872000000000001</v>
      </c>
      <c r="T919" s="57">
        <v>3.4927200000000003</v>
      </c>
      <c r="U919" s="51">
        <v>28</v>
      </c>
      <c r="V919" s="58">
        <v>97.796160000000015</v>
      </c>
      <c r="W919" s="55">
        <v>0.04</v>
      </c>
      <c r="X919" s="59">
        <v>3.9118464000000008</v>
      </c>
      <c r="Y919" s="54">
        <v>0.8600000000000001</v>
      </c>
      <c r="Z919" s="54">
        <v>94.744313600000012</v>
      </c>
    </row>
    <row r="920" spans="1:26" x14ac:dyDescent="0.3">
      <c r="A920" s="51" t="s">
        <v>2163</v>
      </c>
      <c r="B920" s="52">
        <v>42626</v>
      </c>
      <c r="C920" s="53">
        <v>2016</v>
      </c>
      <c r="D920" s="51" t="s">
        <v>894</v>
      </c>
      <c r="E920" s="51" t="s">
        <v>895</v>
      </c>
      <c r="F920" s="51" t="s">
        <v>230</v>
      </c>
      <c r="G920" s="51" t="s">
        <v>230</v>
      </c>
      <c r="H920" s="51" t="s">
        <v>265</v>
      </c>
      <c r="I920" s="51" t="s">
        <v>312</v>
      </c>
      <c r="J920" s="51" t="s">
        <v>218</v>
      </c>
      <c r="K920" s="51" t="s">
        <v>238</v>
      </c>
      <c r="L920" s="51" t="s">
        <v>239</v>
      </c>
      <c r="M920" s="51" t="s">
        <v>240</v>
      </c>
      <c r="N920" s="52">
        <v>42634</v>
      </c>
      <c r="O920" s="54">
        <v>241.57100000000003</v>
      </c>
      <c r="P920" s="54">
        <v>589.20400000000006</v>
      </c>
      <c r="Q920" s="55">
        <v>1.4390510450343792</v>
      </c>
      <c r="R920" s="55">
        <v>0.08</v>
      </c>
      <c r="S920" s="56">
        <f t="shared" si="14"/>
        <v>47.136320000000005</v>
      </c>
      <c r="T920" s="57">
        <v>636.34032000000013</v>
      </c>
      <c r="U920" s="51">
        <v>46</v>
      </c>
      <c r="V920" s="58">
        <v>29271.654720000006</v>
      </c>
      <c r="W920" s="55">
        <v>0.04</v>
      </c>
      <c r="X920" s="59">
        <v>1170.8661888000004</v>
      </c>
      <c r="Y920" s="54">
        <v>14.75</v>
      </c>
      <c r="Z920" s="54">
        <v>28115.538531200007</v>
      </c>
    </row>
    <row r="921" spans="1:26" x14ac:dyDescent="0.3">
      <c r="A921" s="51" t="s">
        <v>2164</v>
      </c>
      <c r="B921" s="52">
        <v>42628</v>
      </c>
      <c r="C921" s="53">
        <v>2016</v>
      </c>
      <c r="D921" s="51" t="s">
        <v>1246</v>
      </c>
      <c r="E921" s="51" t="s">
        <v>1247</v>
      </c>
      <c r="F921" s="51" t="s">
        <v>230</v>
      </c>
      <c r="G921" s="51" t="s">
        <v>230</v>
      </c>
      <c r="H921" s="51" t="s">
        <v>216</v>
      </c>
      <c r="I921" s="51" t="s">
        <v>274</v>
      </c>
      <c r="J921" s="51" t="s">
        <v>254</v>
      </c>
      <c r="K921" s="51" t="s">
        <v>238</v>
      </c>
      <c r="L921" s="51" t="s">
        <v>220</v>
      </c>
      <c r="M921" s="51" t="s">
        <v>221</v>
      </c>
      <c r="N921" s="52">
        <v>42637</v>
      </c>
      <c r="O921" s="54">
        <v>7.0289999999999999</v>
      </c>
      <c r="P921" s="54">
        <v>21.978000000000002</v>
      </c>
      <c r="Q921" s="55">
        <v>2.126760563380282</v>
      </c>
      <c r="R921" s="55">
        <v>0.08</v>
      </c>
      <c r="S921" s="56">
        <f t="shared" si="14"/>
        <v>1.7582400000000002</v>
      </c>
      <c r="T921" s="57">
        <v>23.736240000000002</v>
      </c>
      <c r="U921" s="51">
        <v>46</v>
      </c>
      <c r="V921" s="58">
        <v>1091.8670400000001</v>
      </c>
      <c r="W921" s="55">
        <v>0.04</v>
      </c>
      <c r="X921" s="59">
        <v>43.674681600000007</v>
      </c>
      <c r="Y921" s="54">
        <v>4.05</v>
      </c>
      <c r="Z921" s="54">
        <v>1052.2423584000001</v>
      </c>
    </row>
    <row r="922" spans="1:26" x14ac:dyDescent="0.3">
      <c r="A922" s="51" t="s">
        <v>2165</v>
      </c>
      <c r="B922" s="52">
        <v>42629</v>
      </c>
      <c r="C922" s="53">
        <v>2016</v>
      </c>
      <c r="D922" s="51" t="s">
        <v>1731</v>
      </c>
      <c r="E922" s="51" t="s">
        <v>1732</v>
      </c>
      <c r="F922" s="51" t="s">
        <v>230</v>
      </c>
      <c r="G922" s="51" t="s">
        <v>230</v>
      </c>
      <c r="H922" s="51" t="s">
        <v>265</v>
      </c>
      <c r="I922" s="51" t="s">
        <v>445</v>
      </c>
      <c r="J922" s="51" t="s">
        <v>250</v>
      </c>
      <c r="K922" s="51" t="s">
        <v>219</v>
      </c>
      <c r="L922" s="51" t="s">
        <v>220</v>
      </c>
      <c r="M922" s="51" t="s">
        <v>221</v>
      </c>
      <c r="N922" s="52">
        <v>42638</v>
      </c>
      <c r="O922" s="54">
        <v>5.8630000000000004</v>
      </c>
      <c r="P922" s="54">
        <v>9.4600000000000009</v>
      </c>
      <c r="Q922" s="55">
        <v>0.61350844277673544</v>
      </c>
      <c r="R922" s="55">
        <v>0.08</v>
      </c>
      <c r="S922" s="56">
        <f t="shared" si="14"/>
        <v>0.75680000000000014</v>
      </c>
      <c r="T922" s="57">
        <v>10.216800000000001</v>
      </c>
      <c r="U922" s="51">
        <v>4</v>
      </c>
      <c r="V922" s="58">
        <v>40.867200000000004</v>
      </c>
      <c r="W922" s="55">
        <v>0.04</v>
      </c>
      <c r="X922" s="59">
        <v>1.6346880000000001</v>
      </c>
      <c r="Y922" s="54">
        <v>6.24</v>
      </c>
      <c r="Z922" s="54">
        <v>45.472512000000009</v>
      </c>
    </row>
    <row r="923" spans="1:26" x14ac:dyDescent="0.3">
      <c r="A923" s="51" t="s">
        <v>2166</v>
      </c>
      <c r="B923" s="52">
        <v>42629</v>
      </c>
      <c r="C923" s="53">
        <v>2016</v>
      </c>
      <c r="D923" s="51" t="s">
        <v>1731</v>
      </c>
      <c r="E923" s="51" t="s">
        <v>1732</v>
      </c>
      <c r="F923" s="51" t="s">
        <v>230</v>
      </c>
      <c r="G923" s="51" t="s">
        <v>230</v>
      </c>
      <c r="H923" s="51" t="s">
        <v>265</v>
      </c>
      <c r="I923" s="51" t="s">
        <v>445</v>
      </c>
      <c r="J923" s="51" t="s">
        <v>250</v>
      </c>
      <c r="K923" s="51" t="s">
        <v>219</v>
      </c>
      <c r="L923" s="51" t="s">
        <v>220</v>
      </c>
      <c r="M923" s="51" t="s">
        <v>221</v>
      </c>
      <c r="N923" s="52">
        <v>42637</v>
      </c>
      <c r="O923" s="54">
        <v>74.503000000000014</v>
      </c>
      <c r="P923" s="54">
        <v>181.72</v>
      </c>
      <c r="Q923" s="55">
        <v>1.4390964122250105</v>
      </c>
      <c r="R923" s="55">
        <v>0.08</v>
      </c>
      <c r="S923" s="56">
        <f t="shared" si="14"/>
        <v>14.537599999999999</v>
      </c>
      <c r="T923" s="57">
        <v>196.25760000000002</v>
      </c>
      <c r="U923" s="51">
        <v>12</v>
      </c>
      <c r="V923" s="58">
        <v>2355.0912000000003</v>
      </c>
      <c r="W923" s="55">
        <v>0.09</v>
      </c>
      <c r="X923" s="59">
        <v>211.95820800000001</v>
      </c>
      <c r="Y923" s="54">
        <v>20.04</v>
      </c>
      <c r="Z923" s="54">
        <v>2163.1729920000002</v>
      </c>
    </row>
    <row r="924" spans="1:26" x14ac:dyDescent="0.3">
      <c r="A924" s="51" t="s">
        <v>2167</v>
      </c>
      <c r="B924" s="52">
        <v>42629</v>
      </c>
      <c r="C924" s="53">
        <v>2016</v>
      </c>
      <c r="D924" s="51" t="s">
        <v>622</v>
      </c>
      <c r="E924" s="51" t="s">
        <v>623</v>
      </c>
      <c r="F924" s="51" t="s">
        <v>230</v>
      </c>
      <c r="G924" s="51" t="s">
        <v>230</v>
      </c>
      <c r="H924" s="51" t="s">
        <v>244</v>
      </c>
      <c r="I924" s="51" t="s">
        <v>270</v>
      </c>
      <c r="J924" s="51" t="s">
        <v>254</v>
      </c>
      <c r="K924" s="51" t="s">
        <v>219</v>
      </c>
      <c r="L924" s="51" t="s">
        <v>220</v>
      </c>
      <c r="M924" s="51" t="s">
        <v>221</v>
      </c>
      <c r="N924" s="52">
        <v>42636</v>
      </c>
      <c r="O924" s="54">
        <v>3.4540000000000006</v>
      </c>
      <c r="P924" s="54">
        <v>5.4010000000000007</v>
      </c>
      <c r="Q924" s="55">
        <v>0.56369426751592344</v>
      </c>
      <c r="R924" s="55">
        <v>0.08</v>
      </c>
      <c r="S924" s="56">
        <f t="shared" si="14"/>
        <v>0.43208000000000008</v>
      </c>
      <c r="T924" s="57">
        <v>5.8330800000000007</v>
      </c>
      <c r="U924" s="51">
        <v>15</v>
      </c>
      <c r="V924" s="58">
        <v>87.496200000000016</v>
      </c>
      <c r="W924" s="55">
        <v>0.02</v>
      </c>
      <c r="X924" s="59">
        <v>1.7499240000000003</v>
      </c>
      <c r="Y924" s="54">
        <v>0.55000000000000004</v>
      </c>
      <c r="Z924" s="54">
        <v>86.296276000000006</v>
      </c>
    </row>
    <row r="925" spans="1:26" x14ac:dyDescent="0.3">
      <c r="A925" s="51" t="s">
        <v>2168</v>
      </c>
      <c r="B925" s="52">
        <v>42631</v>
      </c>
      <c r="C925" s="53">
        <v>2016</v>
      </c>
      <c r="D925" s="51" t="s">
        <v>856</v>
      </c>
      <c r="E925" s="51" t="s">
        <v>857</v>
      </c>
      <c r="F925" s="51" t="s">
        <v>214</v>
      </c>
      <c r="G925" s="51" t="s">
        <v>215</v>
      </c>
      <c r="H925" s="51" t="s">
        <v>265</v>
      </c>
      <c r="I925" s="51" t="s">
        <v>225</v>
      </c>
      <c r="J925" s="51" t="s">
        <v>254</v>
      </c>
      <c r="K925" s="51" t="s">
        <v>219</v>
      </c>
      <c r="L925" s="51" t="s">
        <v>292</v>
      </c>
      <c r="M925" s="51" t="s">
        <v>221</v>
      </c>
      <c r="N925" s="52">
        <v>42638</v>
      </c>
      <c r="O925" s="54">
        <v>5.2690000000000001</v>
      </c>
      <c r="P925" s="54">
        <v>13.167000000000002</v>
      </c>
      <c r="Q925" s="55">
        <v>1.4989561586638833</v>
      </c>
      <c r="R925" s="55">
        <v>0.08</v>
      </c>
      <c r="S925" s="56">
        <f t="shared" si="14"/>
        <v>1.0533600000000001</v>
      </c>
      <c r="T925" s="57">
        <v>14.220360000000003</v>
      </c>
      <c r="U925" s="51">
        <v>40</v>
      </c>
      <c r="V925" s="58">
        <v>568.81440000000009</v>
      </c>
      <c r="W925" s="55">
        <v>0.03</v>
      </c>
      <c r="X925" s="59">
        <v>17.064432000000004</v>
      </c>
      <c r="Y925" s="54">
        <v>5.8599999999999994</v>
      </c>
      <c r="Z925" s="54">
        <v>557.60996800000009</v>
      </c>
    </row>
    <row r="926" spans="1:26" x14ac:dyDescent="0.3">
      <c r="A926" s="51" t="s">
        <v>2169</v>
      </c>
      <c r="B926" s="52">
        <v>42631</v>
      </c>
      <c r="C926" s="53">
        <v>2016</v>
      </c>
      <c r="D926" s="51" t="s">
        <v>2104</v>
      </c>
      <c r="E926" s="51" t="s">
        <v>2105</v>
      </c>
      <c r="F926" s="51" t="s">
        <v>230</v>
      </c>
      <c r="G926" s="51" t="s">
        <v>230</v>
      </c>
      <c r="H926" s="51" t="s">
        <v>244</v>
      </c>
      <c r="I926" s="51" t="s">
        <v>245</v>
      </c>
      <c r="J926" s="51" t="s">
        <v>254</v>
      </c>
      <c r="K926" s="51" t="s">
        <v>219</v>
      </c>
      <c r="L926" s="51" t="s">
        <v>226</v>
      </c>
      <c r="M926" s="51" t="s">
        <v>221</v>
      </c>
      <c r="N926" s="52">
        <v>42638</v>
      </c>
      <c r="O926" s="54">
        <v>3.8280000000000003</v>
      </c>
      <c r="P926" s="54">
        <v>5.9729999999999999</v>
      </c>
      <c r="Q926" s="55">
        <v>0.56034482758620674</v>
      </c>
      <c r="R926" s="55">
        <v>0.08</v>
      </c>
      <c r="S926" s="56">
        <f t="shared" si="14"/>
        <v>0.47783999999999999</v>
      </c>
      <c r="T926" s="57">
        <v>6.4508400000000004</v>
      </c>
      <c r="U926" s="51">
        <v>14</v>
      </c>
      <c r="V926" s="58">
        <v>90.311760000000007</v>
      </c>
      <c r="W926" s="55">
        <v>0.02</v>
      </c>
      <c r="X926" s="59">
        <v>1.8062352000000002</v>
      </c>
      <c r="Y926" s="54">
        <v>1</v>
      </c>
      <c r="Z926" s="54">
        <v>89.505524800000003</v>
      </c>
    </row>
    <row r="927" spans="1:26" x14ac:dyDescent="0.3">
      <c r="A927" s="51" t="s">
        <v>2170</v>
      </c>
      <c r="B927" s="52">
        <v>42632</v>
      </c>
      <c r="C927" s="53">
        <v>2016</v>
      </c>
      <c r="D927" s="51" t="s">
        <v>725</v>
      </c>
      <c r="E927" s="51" t="s">
        <v>726</v>
      </c>
      <c r="F927" s="51" t="s">
        <v>230</v>
      </c>
      <c r="G927" s="51" t="s">
        <v>230</v>
      </c>
      <c r="H927" s="51" t="s">
        <v>231</v>
      </c>
      <c r="I927" s="51" t="s">
        <v>232</v>
      </c>
      <c r="J927" s="51" t="s">
        <v>250</v>
      </c>
      <c r="K927" s="51" t="s">
        <v>219</v>
      </c>
      <c r="L927" s="51" t="s">
        <v>220</v>
      </c>
      <c r="M927" s="51" t="s">
        <v>221</v>
      </c>
      <c r="N927" s="52">
        <v>42639</v>
      </c>
      <c r="O927" s="54">
        <v>2.6950000000000003</v>
      </c>
      <c r="P927" s="54">
        <v>4.2790000000000008</v>
      </c>
      <c r="Q927" s="55">
        <v>0.58775510204081649</v>
      </c>
      <c r="R927" s="55">
        <v>0.08</v>
      </c>
      <c r="S927" s="56">
        <f t="shared" si="14"/>
        <v>0.34232000000000007</v>
      </c>
      <c r="T927" s="57">
        <v>4.6213200000000008</v>
      </c>
      <c r="U927" s="51">
        <v>52</v>
      </c>
      <c r="V927" s="58">
        <v>240.30864000000003</v>
      </c>
      <c r="W927" s="55">
        <v>0.09</v>
      </c>
      <c r="X927" s="59">
        <v>21.627777600000002</v>
      </c>
      <c r="Y927" s="54">
        <v>7.06</v>
      </c>
      <c r="Z927" s="54">
        <v>225.74086240000003</v>
      </c>
    </row>
    <row r="928" spans="1:26" x14ac:dyDescent="0.3">
      <c r="A928" s="51" t="s">
        <v>2171</v>
      </c>
      <c r="B928" s="52">
        <v>42633</v>
      </c>
      <c r="C928" s="53">
        <v>2016</v>
      </c>
      <c r="D928" s="51" t="s">
        <v>1643</v>
      </c>
      <c r="E928" s="51" t="s">
        <v>1343</v>
      </c>
      <c r="F928" s="51" t="s">
        <v>214</v>
      </c>
      <c r="G928" s="51" t="s">
        <v>215</v>
      </c>
      <c r="H928" s="51" t="s">
        <v>265</v>
      </c>
      <c r="I928" s="51" t="s">
        <v>225</v>
      </c>
      <c r="J928" s="51" t="s">
        <v>250</v>
      </c>
      <c r="K928" s="51" t="s">
        <v>219</v>
      </c>
      <c r="L928" s="51" t="s">
        <v>226</v>
      </c>
      <c r="M928" s="51" t="s">
        <v>221</v>
      </c>
      <c r="N928" s="52">
        <v>42641</v>
      </c>
      <c r="O928" s="54">
        <v>2.7720000000000002</v>
      </c>
      <c r="P928" s="54">
        <v>4.4000000000000004</v>
      </c>
      <c r="Q928" s="55">
        <v>0.58730158730158732</v>
      </c>
      <c r="R928" s="55">
        <v>0.08</v>
      </c>
      <c r="S928" s="56">
        <f t="shared" si="14"/>
        <v>0.35200000000000004</v>
      </c>
      <c r="T928" s="57">
        <v>4.7520000000000007</v>
      </c>
      <c r="U928" s="51">
        <v>24</v>
      </c>
      <c r="V928" s="58">
        <v>114.04800000000002</v>
      </c>
      <c r="W928" s="55">
        <v>9.9999999999999992E-2</v>
      </c>
      <c r="X928" s="59">
        <v>11.4048</v>
      </c>
      <c r="Y928" s="54">
        <v>1.35</v>
      </c>
      <c r="Z928" s="54">
        <v>103.99320000000002</v>
      </c>
    </row>
    <row r="929" spans="1:26" x14ac:dyDescent="0.3">
      <c r="A929" s="51" t="s">
        <v>2172</v>
      </c>
      <c r="B929" s="52">
        <v>42634</v>
      </c>
      <c r="C929" s="53">
        <v>2016</v>
      </c>
      <c r="D929" s="51" t="s">
        <v>2173</v>
      </c>
      <c r="E929" s="51" t="s">
        <v>2174</v>
      </c>
      <c r="F929" s="51" t="s">
        <v>230</v>
      </c>
      <c r="G929" s="51" t="s">
        <v>230</v>
      </c>
      <c r="H929" s="51" t="s">
        <v>265</v>
      </c>
      <c r="I929" s="51" t="s">
        <v>312</v>
      </c>
      <c r="J929" s="51" t="s">
        <v>250</v>
      </c>
      <c r="K929" s="51" t="s">
        <v>219</v>
      </c>
      <c r="L929" s="51" t="s">
        <v>220</v>
      </c>
      <c r="M929" s="51" t="s">
        <v>221</v>
      </c>
      <c r="N929" s="52">
        <v>42644</v>
      </c>
      <c r="O929" s="54">
        <v>3.74</v>
      </c>
      <c r="P929" s="54">
        <v>5.9400000000000013</v>
      </c>
      <c r="Q929" s="55">
        <v>0.5882352941176473</v>
      </c>
      <c r="R929" s="55">
        <v>0.08</v>
      </c>
      <c r="S929" s="56">
        <f t="shared" si="14"/>
        <v>0.47520000000000012</v>
      </c>
      <c r="T929" s="57">
        <v>6.4152000000000022</v>
      </c>
      <c r="U929" s="51">
        <v>40</v>
      </c>
      <c r="V929" s="58">
        <v>256.60800000000006</v>
      </c>
      <c r="W929" s="55">
        <v>0.04</v>
      </c>
      <c r="X929" s="59">
        <v>10.264320000000003</v>
      </c>
      <c r="Y929" s="54">
        <v>7.83</v>
      </c>
      <c r="Z929" s="54">
        <v>254.17368000000008</v>
      </c>
    </row>
    <row r="930" spans="1:26" x14ac:dyDescent="0.3">
      <c r="A930" s="51" t="s">
        <v>2175</v>
      </c>
      <c r="B930" s="52">
        <v>42636</v>
      </c>
      <c r="C930" s="53">
        <v>2016</v>
      </c>
      <c r="D930" s="51" t="s">
        <v>604</v>
      </c>
      <c r="E930" s="51" t="s">
        <v>605</v>
      </c>
      <c r="F930" s="51" t="s">
        <v>230</v>
      </c>
      <c r="G930" s="51" t="s">
        <v>230</v>
      </c>
      <c r="H930" s="51" t="s">
        <v>231</v>
      </c>
      <c r="I930" s="51" t="s">
        <v>274</v>
      </c>
      <c r="J930" s="51" t="s">
        <v>233</v>
      </c>
      <c r="K930" s="51" t="s">
        <v>219</v>
      </c>
      <c r="L930" s="51" t="s">
        <v>220</v>
      </c>
      <c r="M930" s="51" t="s">
        <v>221</v>
      </c>
      <c r="N930" s="52">
        <v>42644</v>
      </c>
      <c r="O930" s="54">
        <v>4.9060000000000006</v>
      </c>
      <c r="P930" s="54">
        <v>11.979000000000001</v>
      </c>
      <c r="Q930" s="55">
        <v>1.4417040358744393</v>
      </c>
      <c r="R930" s="55">
        <v>0.08</v>
      </c>
      <c r="S930" s="56">
        <f t="shared" si="14"/>
        <v>0.95832000000000006</v>
      </c>
      <c r="T930" s="57">
        <v>12.937320000000001</v>
      </c>
      <c r="U930" s="51">
        <v>21</v>
      </c>
      <c r="V930" s="58">
        <v>271.68372000000005</v>
      </c>
      <c r="W930" s="55">
        <v>0.08</v>
      </c>
      <c r="X930" s="59">
        <v>21.734697600000004</v>
      </c>
      <c r="Y930" s="54">
        <v>4.55</v>
      </c>
      <c r="Z930" s="54">
        <v>254.49902240000006</v>
      </c>
    </row>
    <row r="931" spans="1:26" x14ac:dyDescent="0.3">
      <c r="A931" s="51" t="s">
        <v>2176</v>
      </c>
      <c r="B931" s="52">
        <v>42637</v>
      </c>
      <c r="C931" s="53">
        <v>2016</v>
      </c>
      <c r="D931" s="51" t="s">
        <v>1069</v>
      </c>
      <c r="E931" s="51" t="s">
        <v>1070</v>
      </c>
      <c r="F931" s="51" t="s">
        <v>230</v>
      </c>
      <c r="G931" s="51" t="s">
        <v>230</v>
      </c>
      <c r="H931" s="51" t="s">
        <v>265</v>
      </c>
      <c r="I931" s="51" t="s">
        <v>274</v>
      </c>
      <c r="J931" s="51" t="s">
        <v>250</v>
      </c>
      <c r="K931" s="51" t="s">
        <v>219</v>
      </c>
      <c r="L931" s="51" t="s">
        <v>220</v>
      </c>
      <c r="M931" s="51" t="s">
        <v>221</v>
      </c>
      <c r="N931" s="52">
        <v>42646</v>
      </c>
      <c r="O931" s="54">
        <v>15.268000000000002</v>
      </c>
      <c r="P931" s="54">
        <v>24.618000000000002</v>
      </c>
      <c r="Q931" s="55">
        <v>0.61239193083573473</v>
      </c>
      <c r="R931" s="55">
        <v>0.08</v>
      </c>
      <c r="S931" s="56">
        <f t="shared" si="14"/>
        <v>1.9694400000000003</v>
      </c>
      <c r="T931" s="57">
        <v>26.587440000000004</v>
      </c>
      <c r="U931" s="51">
        <v>36</v>
      </c>
      <c r="V931" s="58">
        <v>957.1478400000002</v>
      </c>
      <c r="W931" s="55">
        <v>0.08</v>
      </c>
      <c r="X931" s="59">
        <v>76.571827200000016</v>
      </c>
      <c r="Y931" s="54">
        <v>15.15</v>
      </c>
      <c r="Z931" s="54">
        <v>895.72601280000015</v>
      </c>
    </row>
    <row r="932" spans="1:26" x14ac:dyDescent="0.3">
      <c r="A932" s="51" t="s">
        <v>2177</v>
      </c>
      <c r="B932" s="52">
        <v>42637</v>
      </c>
      <c r="C932" s="53">
        <v>2016</v>
      </c>
      <c r="D932" s="51" t="s">
        <v>1069</v>
      </c>
      <c r="E932" s="51" t="s">
        <v>1070</v>
      </c>
      <c r="F932" s="51" t="s">
        <v>230</v>
      </c>
      <c r="G932" s="51" t="s">
        <v>230</v>
      </c>
      <c r="H932" s="51" t="s">
        <v>265</v>
      </c>
      <c r="I932" s="51" t="s">
        <v>274</v>
      </c>
      <c r="J932" s="51" t="s">
        <v>250</v>
      </c>
      <c r="K932" s="51" t="s">
        <v>238</v>
      </c>
      <c r="L932" s="51" t="s">
        <v>220</v>
      </c>
      <c r="M932" s="51" t="s">
        <v>234</v>
      </c>
      <c r="N932" s="52">
        <v>42645</v>
      </c>
      <c r="O932" s="54">
        <v>16.170000000000002</v>
      </c>
      <c r="P932" s="54">
        <v>32.989000000000004</v>
      </c>
      <c r="Q932" s="55">
        <v>1.0401360544217688</v>
      </c>
      <c r="R932" s="55">
        <v>0.08</v>
      </c>
      <c r="S932" s="56">
        <f t="shared" si="14"/>
        <v>2.6391200000000006</v>
      </c>
      <c r="T932" s="57">
        <v>35.62812000000001</v>
      </c>
      <c r="U932" s="51">
        <v>38</v>
      </c>
      <c r="V932" s="58">
        <v>1353.8685600000003</v>
      </c>
      <c r="W932" s="55">
        <v>0.04</v>
      </c>
      <c r="X932" s="59">
        <v>54.154742400000018</v>
      </c>
      <c r="Y932" s="54">
        <v>5.55</v>
      </c>
      <c r="Z932" s="54">
        <v>1305.2638176000003</v>
      </c>
    </row>
    <row r="933" spans="1:26" x14ac:dyDescent="0.3">
      <c r="A933" s="51" t="s">
        <v>2178</v>
      </c>
      <c r="B933" s="52">
        <v>42637</v>
      </c>
      <c r="C933" s="53">
        <v>2016</v>
      </c>
      <c r="D933" s="51" t="s">
        <v>998</v>
      </c>
      <c r="E933" s="51" t="s">
        <v>999</v>
      </c>
      <c r="F933" s="51" t="s">
        <v>214</v>
      </c>
      <c r="G933" s="51" t="s">
        <v>215</v>
      </c>
      <c r="H933" s="51" t="s">
        <v>231</v>
      </c>
      <c r="I933" s="51" t="s">
        <v>225</v>
      </c>
      <c r="J933" s="51" t="s">
        <v>254</v>
      </c>
      <c r="K933" s="51" t="s">
        <v>219</v>
      </c>
      <c r="L933" s="51" t="s">
        <v>220</v>
      </c>
      <c r="M933" s="51" t="s">
        <v>221</v>
      </c>
      <c r="N933" s="52">
        <v>42653</v>
      </c>
      <c r="O933" s="54">
        <v>24.167000000000002</v>
      </c>
      <c r="P933" s="54">
        <v>38.984000000000002</v>
      </c>
      <c r="Q933" s="55">
        <v>0.61310878470641783</v>
      </c>
      <c r="R933" s="55">
        <v>0.08</v>
      </c>
      <c r="S933" s="56">
        <f t="shared" si="14"/>
        <v>3.1187200000000002</v>
      </c>
      <c r="T933" s="57">
        <v>42.102720000000005</v>
      </c>
      <c r="U933" s="51">
        <v>46</v>
      </c>
      <c r="V933" s="58">
        <v>1936.7251200000003</v>
      </c>
      <c r="W933" s="55">
        <v>0.02</v>
      </c>
      <c r="X933" s="59">
        <v>38.734502400000004</v>
      </c>
      <c r="Y933" s="54">
        <v>4.97</v>
      </c>
      <c r="Z933" s="54">
        <v>1902.9606176000002</v>
      </c>
    </row>
    <row r="934" spans="1:26" x14ac:dyDescent="0.3">
      <c r="A934" s="51" t="s">
        <v>2179</v>
      </c>
      <c r="B934" s="52">
        <v>42639</v>
      </c>
      <c r="C934" s="53">
        <v>2016</v>
      </c>
      <c r="D934" s="51" t="s">
        <v>359</v>
      </c>
      <c r="E934" s="51" t="s">
        <v>360</v>
      </c>
      <c r="F934" s="51" t="s">
        <v>230</v>
      </c>
      <c r="G934" s="51" t="s">
        <v>230</v>
      </c>
      <c r="H934" s="51" t="s">
        <v>265</v>
      </c>
      <c r="I934" s="51" t="s">
        <v>312</v>
      </c>
      <c r="J934" s="51" t="s">
        <v>218</v>
      </c>
      <c r="K934" s="51" t="s">
        <v>219</v>
      </c>
      <c r="L934" s="51" t="s">
        <v>220</v>
      </c>
      <c r="M934" s="51" t="s">
        <v>221</v>
      </c>
      <c r="N934" s="52">
        <v>42648</v>
      </c>
      <c r="O934" s="54">
        <v>21.812999999999999</v>
      </c>
      <c r="P934" s="54">
        <v>34.078000000000003</v>
      </c>
      <c r="Q934" s="55">
        <v>0.56227937468482114</v>
      </c>
      <c r="R934" s="55">
        <v>0.08</v>
      </c>
      <c r="S934" s="56">
        <f t="shared" si="14"/>
        <v>2.7262400000000002</v>
      </c>
      <c r="T934" s="57">
        <v>36.804240000000007</v>
      </c>
      <c r="U934" s="51">
        <v>32</v>
      </c>
      <c r="V934" s="58">
        <v>1177.7356800000002</v>
      </c>
      <c r="W934" s="55">
        <v>0.04</v>
      </c>
      <c r="X934" s="59">
        <v>47.109427200000013</v>
      </c>
      <c r="Y934" s="54">
        <v>19.560000000000002</v>
      </c>
      <c r="Z934" s="54">
        <v>1150.1862528000001</v>
      </c>
    </row>
    <row r="935" spans="1:26" x14ac:dyDescent="0.3">
      <c r="A935" s="51" t="s">
        <v>2180</v>
      </c>
      <c r="B935" s="52">
        <v>42641</v>
      </c>
      <c r="C935" s="53">
        <v>2016</v>
      </c>
      <c r="D935" s="51" t="s">
        <v>326</v>
      </c>
      <c r="E935" s="51" t="s">
        <v>327</v>
      </c>
      <c r="F935" s="51" t="s">
        <v>214</v>
      </c>
      <c r="G935" s="51" t="s">
        <v>215</v>
      </c>
      <c r="H935" s="51" t="s">
        <v>265</v>
      </c>
      <c r="I935" s="51" t="s">
        <v>225</v>
      </c>
      <c r="J935" s="51" t="s">
        <v>218</v>
      </c>
      <c r="K935" s="51" t="s">
        <v>219</v>
      </c>
      <c r="L935" s="51" t="s">
        <v>220</v>
      </c>
      <c r="M935" s="51" t="s">
        <v>221</v>
      </c>
      <c r="N935" s="52">
        <v>42650</v>
      </c>
      <c r="O935" s="54">
        <v>5.0490000000000004</v>
      </c>
      <c r="P935" s="54">
        <v>8.0080000000000009</v>
      </c>
      <c r="Q935" s="55">
        <v>0.58605664488017439</v>
      </c>
      <c r="R935" s="55">
        <v>0.08</v>
      </c>
      <c r="S935" s="56">
        <f t="shared" si="14"/>
        <v>0.6406400000000001</v>
      </c>
      <c r="T935" s="57">
        <v>8.6486400000000021</v>
      </c>
      <c r="U935" s="51">
        <v>52</v>
      </c>
      <c r="V935" s="58">
        <v>449.72928000000013</v>
      </c>
      <c r="W935" s="55">
        <v>0.02</v>
      </c>
      <c r="X935" s="59">
        <v>8.9945856000000024</v>
      </c>
      <c r="Y935" s="54">
        <v>11.200000000000001</v>
      </c>
      <c r="Z935" s="54">
        <v>451.93469440000013</v>
      </c>
    </row>
    <row r="936" spans="1:26" x14ac:dyDescent="0.3">
      <c r="A936" s="51" t="s">
        <v>2181</v>
      </c>
      <c r="B936" s="52">
        <v>42642</v>
      </c>
      <c r="C936" s="53">
        <v>2016</v>
      </c>
      <c r="D936" s="51" t="s">
        <v>774</v>
      </c>
      <c r="E936" s="51" t="s">
        <v>775</v>
      </c>
      <c r="F936" s="51" t="s">
        <v>230</v>
      </c>
      <c r="G936" s="51" t="s">
        <v>230</v>
      </c>
      <c r="H936" s="51" t="s">
        <v>265</v>
      </c>
      <c r="I936" s="51" t="s">
        <v>245</v>
      </c>
      <c r="J936" s="51" t="s">
        <v>250</v>
      </c>
      <c r="K936" s="51" t="s">
        <v>219</v>
      </c>
      <c r="L936" s="51" t="s">
        <v>220</v>
      </c>
      <c r="M936" s="51" t="s">
        <v>221</v>
      </c>
      <c r="N936" s="52">
        <v>42650</v>
      </c>
      <c r="O936" s="54">
        <v>21.812999999999999</v>
      </c>
      <c r="P936" s="54">
        <v>34.078000000000003</v>
      </c>
      <c r="Q936" s="55">
        <v>0.56227937468482114</v>
      </c>
      <c r="R936" s="55">
        <v>0.08</v>
      </c>
      <c r="S936" s="56">
        <f t="shared" si="14"/>
        <v>2.7262400000000002</v>
      </c>
      <c r="T936" s="57">
        <v>36.804240000000007</v>
      </c>
      <c r="U936" s="51">
        <v>39</v>
      </c>
      <c r="V936" s="58">
        <v>1435.3653600000002</v>
      </c>
      <c r="W936" s="55">
        <v>0.02</v>
      </c>
      <c r="X936" s="59">
        <v>28.707307200000006</v>
      </c>
      <c r="Y936" s="54">
        <v>19.560000000000002</v>
      </c>
      <c r="Z936" s="54">
        <v>1426.2180528000001</v>
      </c>
    </row>
    <row r="937" spans="1:26" x14ac:dyDescent="0.3">
      <c r="A937" s="51" t="s">
        <v>2182</v>
      </c>
      <c r="B937" s="52">
        <v>42642</v>
      </c>
      <c r="C937" s="53">
        <v>2016</v>
      </c>
      <c r="D937" s="51" t="s">
        <v>2183</v>
      </c>
      <c r="E937" s="51" t="s">
        <v>2184</v>
      </c>
      <c r="F937" s="51" t="s">
        <v>230</v>
      </c>
      <c r="G937" s="51" t="s">
        <v>230</v>
      </c>
      <c r="H937" s="51" t="s">
        <v>216</v>
      </c>
      <c r="I937" s="51" t="s">
        <v>245</v>
      </c>
      <c r="J937" s="51" t="s">
        <v>250</v>
      </c>
      <c r="K937" s="51" t="s">
        <v>219</v>
      </c>
      <c r="L937" s="51" t="s">
        <v>226</v>
      </c>
      <c r="M937" s="51" t="s">
        <v>221</v>
      </c>
      <c r="N937" s="52">
        <v>42650</v>
      </c>
      <c r="O937" s="54">
        <v>1.4300000000000002</v>
      </c>
      <c r="P937" s="54">
        <v>3.1680000000000001</v>
      </c>
      <c r="Q937" s="55">
        <v>1.2153846153846153</v>
      </c>
      <c r="R937" s="55">
        <v>0.08</v>
      </c>
      <c r="S937" s="56">
        <f t="shared" si="14"/>
        <v>0.25344</v>
      </c>
      <c r="T937" s="57">
        <v>3.4214400000000005</v>
      </c>
      <c r="U937" s="51">
        <v>48</v>
      </c>
      <c r="V937" s="58">
        <v>164.22912000000002</v>
      </c>
      <c r="W937" s="55">
        <v>6.0000000000000005E-2</v>
      </c>
      <c r="X937" s="59">
        <v>9.8537472000000026</v>
      </c>
      <c r="Y937" s="54">
        <v>1.06</v>
      </c>
      <c r="Z937" s="54">
        <v>155.43537280000001</v>
      </c>
    </row>
    <row r="938" spans="1:26" x14ac:dyDescent="0.3">
      <c r="A938" s="51" t="s">
        <v>2185</v>
      </c>
      <c r="B938" s="52">
        <v>42647</v>
      </c>
      <c r="C938" s="53">
        <v>2016</v>
      </c>
      <c r="D938" s="51" t="s">
        <v>279</v>
      </c>
      <c r="E938" s="51" t="s">
        <v>280</v>
      </c>
      <c r="F938" s="51" t="s">
        <v>230</v>
      </c>
      <c r="G938" s="51" t="s">
        <v>230</v>
      </c>
      <c r="H938" s="51" t="s">
        <v>231</v>
      </c>
      <c r="I938" s="51" t="s">
        <v>281</v>
      </c>
      <c r="J938" s="51" t="s">
        <v>218</v>
      </c>
      <c r="K938" s="51" t="s">
        <v>219</v>
      </c>
      <c r="L938" s="51" t="s">
        <v>220</v>
      </c>
      <c r="M938" s="51" t="s">
        <v>221</v>
      </c>
      <c r="N938" s="52">
        <v>42656</v>
      </c>
      <c r="O938" s="54">
        <v>3.8720000000000003</v>
      </c>
      <c r="P938" s="54">
        <v>6.2480000000000002</v>
      </c>
      <c r="Q938" s="55">
        <v>0.61363636363636354</v>
      </c>
      <c r="R938" s="55">
        <v>0.08</v>
      </c>
      <c r="S938" s="56">
        <f t="shared" si="14"/>
        <v>0.49984000000000001</v>
      </c>
      <c r="T938" s="57">
        <v>6.7478400000000009</v>
      </c>
      <c r="U938" s="51">
        <v>25</v>
      </c>
      <c r="V938" s="58">
        <v>168.69600000000003</v>
      </c>
      <c r="W938" s="55">
        <v>0.03</v>
      </c>
      <c r="X938" s="59">
        <v>5.0608800000000009</v>
      </c>
      <c r="Y938" s="54">
        <v>1.44</v>
      </c>
      <c r="Z938" s="54">
        <v>165.07512000000003</v>
      </c>
    </row>
    <row r="939" spans="1:26" x14ac:dyDescent="0.3">
      <c r="A939" s="51" t="s">
        <v>2186</v>
      </c>
      <c r="B939" s="52">
        <v>42649</v>
      </c>
      <c r="C939" s="53">
        <v>2016</v>
      </c>
      <c r="D939" s="51" t="s">
        <v>272</v>
      </c>
      <c r="E939" s="51" t="s">
        <v>273</v>
      </c>
      <c r="F939" s="51" t="s">
        <v>230</v>
      </c>
      <c r="G939" s="51" t="s">
        <v>230</v>
      </c>
      <c r="H939" s="51" t="s">
        <v>231</v>
      </c>
      <c r="I939" s="51" t="s">
        <v>274</v>
      </c>
      <c r="J939" s="51" t="s">
        <v>218</v>
      </c>
      <c r="K939" s="51" t="s">
        <v>219</v>
      </c>
      <c r="L939" s="51" t="s">
        <v>220</v>
      </c>
      <c r="M939" s="51" t="s">
        <v>221</v>
      </c>
      <c r="N939" s="52">
        <v>42656</v>
      </c>
      <c r="O939" s="54">
        <v>12.144</v>
      </c>
      <c r="P939" s="54">
        <v>18.678000000000001</v>
      </c>
      <c r="Q939" s="55">
        <v>0.53804347826086962</v>
      </c>
      <c r="R939" s="55">
        <v>0.08</v>
      </c>
      <c r="S939" s="56">
        <f t="shared" si="14"/>
        <v>1.49424</v>
      </c>
      <c r="T939" s="57">
        <v>20.172240000000002</v>
      </c>
      <c r="U939" s="51">
        <v>45</v>
      </c>
      <c r="V939" s="58">
        <v>907.75080000000014</v>
      </c>
      <c r="W939" s="55">
        <v>9.9999999999999992E-2</v>
      </c>
      <c r="X939" s="59">
        <v>90.775080000000003</v>
      </c>
      <c r="Y939" s="54">
        <v>12.440000000000001</v>
      </c>
      <c r="Z939" s="54">
        <v>829.41572000000019</v>
      </c>
    </row>
    <row r="940" spans="1:26" x14ac:dyDescent="0.3">
      <c r="A940" s="51" t="s">
        <v>2187</v>
      </c>
      <c r="B940" s="52">
        <v>42652</v>
      </c>
      <c r="C940" s="53">
        <v>2016</v>
      </c>
      <c r="D940" s="51" t="s">
        <v>586</v>
      </c>
      <c r="E940" s="51" t="s">
        <v>587</v>
      </c>
      <c r="F940" s="51" t="s">
        <v>214</v>
      </c>
      <c r="G940" s="51" t="s">
        <v>215</v>
      </c>
      <c r="H940" s="51" t="s">
        <v>265</v>
      </c>
      <c r="I940" s="51" t="s">
        <v>217</v>
      </c>
      <c r="J940" s="51" t="s">
        <v>254</v>
      </c>
      <c r="K940" s="51" t="s">
        <v>219</v>
      </c>
      <c r="L940" s="51" t="s">
        <v>226</v>
      </c>
      <c r="M940" s="51" t="s">
        <v>221</v>
      </c>
      <c r="N940" s="52">
        <v>42663</v>
      </c>
      <c r="O940" s="54">
        <v>2.5410000000000004</v>
      </c>
      <c r="P940" s="54">
        <v>4.1580000000000004</v>
      </c>
      <c r="Q940" s="55">
        <v>0.63636363636363624</v>
      </c>
      <c r="R940" s="55">
        <v>0.08</v>
      </c>
      <c r="S940" s="56">
        <f t="shared" si="14"/>
        <v>0.33264000000000005</v>
      </c>
      <c r="T940" s="57">
        <v>4.4906400000000009</v>
      </c>
      <c r="U940" s="51">
        <v>24</v>
      </c>
      <c r="V940" s="58">
        <v>107.77536000000002</v>
      </c>
      <c r="W940" s="55">
        <v>0.11</v>
      </c>
      <c r="X940" s="59">
        <v>11.855289600000003</v>
      </c>
      <c r="Y940" s="54">
        <v>0.76</v>
      </c>
      <c r="Z940" s="54">
        <v>96.68007040000002</v>
      </c>
    </row>
    <row r="941" spans="1:26" x14ac:dyDescent="0.3">
      <c r="A941" s="51" t="s">
        <v>2188</v>
      </c>
      <c r="B941" s="52">
        <v>42653</v>
      </c>
      <c r="C941" s="53">
        <v>2016</v>
      </c>
      <c r="D941" s="51" t="s">
        <v>2112</v>
      </c>
      <c r="E941" s="51" t="s">
        <v>2113</v>
      </c>
      <c r="F941" s="51" t="s">
        <v>214</v>
      </c>
      <c r="G941" s="51" t="s">
        <v>215</v>
      </c>
      <c r="H941" s="51" t="s">
        <v>216</v>
      </c>
      <c r="I941" s="51" t="s">
        <v>225</v>
      </c>
      <c r="J941" s="51" t="s">
        <v>266</v>
      </c>
      <c r="K941" s="51" t="s">
        <v>219</v>
      </c>
      <c r="L941" s="51" t="s">
        <v>220</v>
      </c>
      <c r="M941" s="51" t="s">
        <v>221</v>
      </c>
      <c r="N941" s="52">
        <v>42662</v>
      </c>
      <c r="O941" s="54">
        <v>59.719000000000001</v>
      </c>
      <c r="P941" s="54">
        <v>99.528000000000006</v>
      </c>
      <c r="Q941" s="55">
        <v>0.66660526800515751</v>
      </c>
      <c r="R941" s="55">
        <v>0.08</v>
      </c>
      <c r="S941" s="56">
        <f t="shared" si="14"/>
        <v>7.9622400000000004</v>
      </c>
      <c r="T941" s="57">
        <v>107.49024000000001</v>
      </c>
      <c r="U941" s="51">
        <v>27</v>
      </c>
      <c r="V941" s="58">
        <v>2902.2364800000005</v>
      </c>
      <c r="W941" s="55">
        <v>0.03</v>
      </c>
      <c r="X941" s="59">
        <v>87.067094400000016</v>
      </c>
      <c r="Y941" s="54">
        <v>20.04</v>
      </c>
      <c r="Z941" s="54">
        <v>2835.2093856000006</v>
      </c>
    </row>
    <row r="942" spans="1:26" x14ac:dyDescent="0.3">
      <c r="A942" s="51" t="s">
        <v>2189</v>
      </c>
      <c r="B942" s="52">
        <v>42654</v>
      </c>
      <c r="C942" s="53">
        <v>2016</v>
      </c>
      <c r="D942" s="51" t="s">
        <v>1776</v>
      </c>
      <c r="E942" s="51" t="s">
        <v>1777</v>
      </c>
      <c r="F942" s="51" t="s">
        <v>230</v>
      </c>
      <c r="G942" s="51" t="s">
        <v>230</v>
      </c>
      <c r="H942" s="51" t="s">
        <v>231</v>
      </c>
      <c r="I942" s="51" t="s">
        <v>232</v>
      </c>
      <c r="J942" s="51" t="s">
        <v>254</v>
      </c>
      <c r="K942" s="51" t="s">
        <v>219</v>
      </c>
      <c r="L942" s="51" t="s">
        <v>220</v>
      </c>
      <c r="M942" s="51" t="s">
        <v>221</v>
      </c>
      <c r="N942" s="52">
        <v>42666</v>
      </c>
      <c r="O942" s="54">
        <v>18.535000000000004</v>
      </c>
      <c r="P942" s="54">
        <v>29.898000000000003</v>
      </c>
      <c r="Q942" s="55">
        <v>0.61305637982195826</v>
      </c>
      <c r="R942" s="55">
        <v>0.08</v>
      </c>
      <c r="S942" s="56">
        <f t="shared" si="14"/>
        <v>2.3918400000000002</v>
      </c>
      <c r="T942" s="57">
        <v>32.289840000000005</v>
      </c>
      <c r="U942" s="51">
        <v>40</v>
      </c>
      <c r="V942" s="58">
        <v>1291.5936000000002</v>
      </c>
      <c r="W942" s="55">
        <v>0.02</v>
      </c>
      <c r="X942" s="59">
        <v>25.831872000000004</v>
      </c>
      <c r="Y942" s="54">
        <v>8.2800000000000011</v>
      </c>
      <c r="Z942" s="54">
        <v>1274.0417280000001</v>
      </c>
    </row>
    <row r="943" spans="1:26" x14ac:dyDescent="0.3">
      <c r="A943" s="51" t="s">
        <v>2190</v>
      </c>
      <c r="B943" s="52">
        <v>42655</v>
      </c>
      <c r="C943" s="53">
        <v>2016</v>
      </c>
      <c r="D943" s="51" t="s">
        <v>610</v>
      </c>
      <c r="E943" s="51" t="s">
        <v>611</v>
      </c>
      <c r="F943" s="51" t="s">
        <v>230</v>
      </c>
      <c r="G943" s="51" t="s">
        <v>230</v>
      </c>
      <c r="H943" s="51" t="s">
        <v>265</v>
      </c>
      <c r="I943" s="51" t="s">
        <v>274</v>
      </c>
      <c r="J943" s="51" t="s">
        <v>250</v>
      </c>
      <c r="K943" s="51" t="s">
        <v>238</v>
      </c>
      <c r="L943" s="51" t="s">
        <v>220</v>
      </c>
      <c r="M943" s="51" t="s">
        <v>221</v>
      </c>
      <c r="N943" s="52">
        <v>42665</v>
      </c>
      <c r="O943" s="54">
        <v>7.0289999999999999</v>
      </c>
      <c r="P943" s="54">
        <v>21.978000000000002</v>
      </c>
      <c r="Q943" s="55">
        <v>2.126760563380282</v>
      </c>
      <c r="R943" s="55">
        <v>0.08</v>
      </c>
      <c r="S943" s="56">
        <f t="shared" si="14"/>
        <v>1.7582400000000002</v>
      </c>
      <c r="T943" s="57">
        <v>23.736240000000002</v>
      </c>
      <c r="U943" s="51">
        <v>11</v>
      </c>
      <c r="V943" s="58">
        <v>261.09864000000005</v>
      </c>
      <c r="W943" s="55">
        <v>6.9999999999999993E-2</v>
      </c>
      <c r="X943" s="59">
        <v>18.276904800000001</v>
      </c>
      <c r="Y943" s="54">
        <v>4.05</v>
      </c>
      <c r="Z943" s="54">
        <v>246.87173520000005</v>
      </c>
    </row>
    <row r="944" spans="1:26" x14ac:dyDescent="0.3">
      <c r="A944" s="51" t="s">
        <v>2191</v>
      </c>
      <c r="B944" s="52">
        <v>42656</v>
      </c>
      <c r="C944" s="53">
        <v>2016</v>
      </c>
      <c r="D944" s="51" t="s">
        <v>1279</v>
      </c>
      <c r="E944" s="51" t="s">
        <v>1280</v>
      </c>
      <c r="F944" s="51" t="s">
        <v>214</v>
      </c>
      <c r="G944" s="51" t="s">
        <v>215</v>
      </c>
      <c r="H944" s="51" t="s">
        <v>231</v>
      </c>
      <c r="I944" s="51" t="s">
        <v>217</v>
      </c>
      <c r="J944" s="51" t="s">
        <v>266</v>
      </c>
      <c r="K944" s="51" t="s">
        <v>305</v>
      </c>
      <c r="L944" s="51" t="s">
        <v>588</v>
      </c>
      <c r="M944" s="51" t="s">
        <v>221</v>
      </c>
      <c r="N944" s="52">
        <v>42663</v>
      </c>
      <c r="O944" s="54">
        <v>61.776000000000003</v>
      </c>
      <c r="P944" s="54">
        <v>150.678</v>
      </c>
      <c r="Q944" s="55">
        <v>1.4391025641025639</v>
      </c>
      <c r="R944" s="55">
        <v>0.08</v>
      </c>
      <c r="S944" s="56">
        <f t="shared" si="14"/>
        <v>12.05424</v>
      </c>
      <c r="T944" s="57">
        <v>162.73224000000002</v>
      </c>
      <c r="U944" s="51">
        <v>29</v>
      </c>
      <c r="V944" s="58">
        <v>4719.2349600000007</v>
      </c>
      <c r="W944" s="55">
        <v>9.9999999999999992E-2</v>
      </c>
      <c r="X944" s="59">
        <v>471.92349600000006</v>
      </c>
      <c r="Y944" s="54">
        <v>24.54</v>
      </c>
      <c r="Z944" s="54">
        <v>4271.8514640000003</v>
      </c>
    </row>
    <row r="945" spans="1:26" x14ac:dyDescent="0.3">
      <c r="A945" s="51" t="s">
        <v>2192</v>
      </c>
      <c r="B945" s="52">
        <v>42657</v>
      </c>
      <c r="C945" s="53">
        <v>2016</v>
      </c>
      <c r="D945" s="51" t="s">
        <v>1212</v>
      </c>
      <c r="E945" s="51" t="s">
        <v>1213</v>
      </c>
      <c r="F945" s="51" t="s">
        <v>230</v>
      </c>
      <c r="G945" s="51" t="s">
        <v>230</v>
      </c>
      <c r="H945" s="51" t="s">
        <v>265</v>
      </c>
      <c r="I945" s="51" t="s">
        <v>312</v>
      </c>
      <c r="J945" s="51" t="s">
        <v>250</v>
      </c>
      <c r="K945" s="51" t="s">
        <v>219</v>
      </c>
      <c r="L945" s="51" t="s">
        <v>226</v>
      </c>
      <c r="M945" s="51" t="s">
        <v>221</v>
      </c>
      <c r="N945" s="52">
        <v>42666</v>
      </c>
      <c r="O945" s="54">
        <v>1.1990000000000003</v>
      </c>
      <c r="P945" s="54">
        <v>2.8600000000000003</v>
      </c>
      <c r="Q945" s="55">
        <v>1.3853211009174309</v>
      </c>
      <c r="R945" s="55">
        <v>0.08</v>
      </c>
      <c r="S945" s="56">
        <f t="shared" si="14"/>
        <v>0.22880000000000003</v>
      </c>
      <c r="T945" s="57">
        <v>3.0888000000000004</v>
      </c>
      <c r="U945" s="51">
        <v>14</v>
      </c>
      <c r="V945" s="58">
        <v>43.243200000000009</v>
      </c>
      <c r="W945" s="55">
        <v>6.0000000000000005E-2</v>
      </c>
      <c r="X945" s="59">
        <v>2.5945920000000009</v>
      </c>
      <c r="Y945" s="54">
        <v>2.4499999999999997</v>
      </c>
      <c r="Z945" s="54">
        <v>43.098608000000013</v>
      </c>
    </row>
    <row r="946" spans="1:26" x14ac:dyDescent="0.3">
      <c r="A946" s="51" t="s">
        <v>2193</v>
      </c>
      <c r="B946" s="52">
        <v>42659</v>
      </c>
      <c r="C946" s="53">
        <v>2016</v>
      </c>
      <c r="D946" s="51" t="s">
        <v>1421</v>
      </c>
      <c r="E946" s="51" t="s">
        <v>1422</v>
      </c>
      <c r="F946" s="51" t="s">
        <v>230</v>
      </c>
      <c r="G946" s="51" t="s">
        <v>230</v>
      </c>
      <c r="H946" s="51" t="s">
        <v>216</v>
      </c>
      <c r="I946" s="51" t="s">
        <v>270</v>
      </c>
      <c r="J946" s="51" t="s">
        <v>250</v>
      </c>
      <c r="K946" s="51" t="s">
        <v>305</v>
      </c>
      <c r="L946" s="51" t="s">
        <v>588</v>
      </c>
      <c r="M946" s="51" t="s">
        <v>221</v>
      </c>
      <c r="N946" s="52">
        <v>42669</v>
      </c>
      <c r="O946" s="54">
        <v>61.776000000000003</v>
      </c>
      <c r="P946" s="54">
        <v>150.678</v>
      </c>
      <c r="Q946" s="55">
        <v>1.4391025641025639</v>
      </c>
      <c r="R946" s="55">
        <v>0.08</v>
      </c>
      <c r="S946" s="56">
        <f t="shared" si="14"/>
        <v>12.05424</v>
      </c>
      <c r="T946" s="57">
        <v>162.73224000000002</v>
      </c>
      <c r="U946" s="51">
        <v>23</v>
      </c>
      <c r="V946" s="58">
        <v>3742.8415200000004</v>
      </c>
      <c r="W946" s="55">
        <v>6.0000000000000005E-2</v>
      </c>
      <c r="X946" s="59">
        <v>224.57049120000005</v>
      </c>
      <c r="Y946" s="54">
        <v>24.54</v>
      </c>
      <c r="Z946" s="54">
        <v>3542.8110288000003</v>
      </c>
    </row>
    <row r="947" spans="1:26" x14ac:dyDescent="0.3">
      <c r="A947" s="51" t="s">
        <v>2194</v>
      </c>
      <c r="B947" s="52">
        <v>42660</v>
      </c>
      <c r="C947" s="53">
        <v>2016</v>
      </c>
      <c r="D947" s="51" t="s">
        <v>1573</v>
      </c>
      <c r="E947" s="51" t="s">
        <v>1574</v>
      </c>
      <c r="F947" s="51" t="s">
        <v>230</v>
      </c>
      <c r="G947" s="51" t="s">
        <v>230</v>
      </c>
      <c r="H947" s="51" t="s">
        <v>231</v>
      </c>
      <c r="I947" s="51" t="s">
        <v>274</v>
      </c>
      <c r="J947" s="51" t="s">
        <v>233</v>
      </c>
      <c r="K947" s="51" t="s">
        <v>219</v>
      </c>
      <c r="L947" s="51" t="s">
        <v>292</v>
      </c>
      <c r="M947" s="51" t="s">
        <v>221</v>
      </c>
      <c r="N947" s="52">
        <v>42669</v>
      </c>
      <c r="O947" s="54">
        <v>5.7090000000000005</v>
      </c>
      <c r="P947" s="54">
        <v>14.278000000000002</v>
      </c>
      <c r="Q947" s="55">
        <v>1.5009633911368019</v>
      </c>
      <c r="R947" s="55">
        <v>0.08</v>
      </c>
      <c r="S947" s="56">
        <f t="shared" si="14"/>
        <v>1.1422400000000001</v>
      </c>
      <c r="T947" s="57">
        <v>15.420240000000003</v>
      </c>
      <c r="U947" s="51">
        <v>51</v>
      </c>
      <c r="V947" s="58">
        <v>786.43224000000021</v>
      </c>
      <c r="W947" s="55">
        <v>9.9999999999999992E-2</v>
      </c>
      <c r="X947" s="59">
        <v>78.643224000000018</v>
      </c>
      <c r="Y947" s="54">
        <v>3.19</v>
      </c>
      <c r="Z947" s="54">
        <v>710.97901600000023</v>
      </c>
    </row>
    <row r="948" spans="1:26" x14ac:dyDescent="0.3">
      <c r="A948" s="51" t="s">
        <v>2195</v>
      </c>
      <c r="B948" s="52">
        <v>42661</v>
      </c>
      <c r="C948" s="53">
        <v>2016</v>
      </c>
      <c r="D948" s="51" t="s">
        <v>951</v>
      </c>
      <c r="E948" s="51" t="s">
        <v>952</v>
      </c>
      <c r="F948" s="51" t="s">
        <v>230</v>
      </c>
      <c r="G948" s="51" t="s">
        <v>230</v>
      </c>
      <c r="H948" s="51" t="s">
        <v>216</v>
      </c>
      <c r="I948" s="51" t="s">
        <v>258</v>
      </c>
      <c r="J948" s="51" t="s">
        <v>266</v>
      </c>
      <c r="K948" s="51" t="s">
        <v>219</v>
      </c>
      <c r="L948" s="51" t="s">
        <v>220</v>
      </c>
      <c r="M948" s="51" t="s">
        <v>221</v>
      </c>
      <c r="N948" s="52">
        <v>42668</v>
      </c>
      <c r="O948" s="54">
        <v>2.4859999999999998</v>
      </c>
      <c r="P948" s="54">
        <v>3.9380000000000006</v>
      </c>
      <c r="Q948" s="55">
        <v>0.58407079646017734</v>
      </c>
      <c r="R948" s="55">
        <v>0.08</v>
      </c>
      <c r="S948" s="56">
        <f t="shared" si="14"/>
        <v>0.31504000000000004</v>
      </c>
      <c r="T948" s="57">
        <v>4.2530400000000013</v>
      </c>
      <c r="U948" s="51">
        <v>36</v>
      </c>
      <c r="V948" s="58">
        <v>153.10944000000003</v>
      </c>
      <c r="W948" s="55">
        <v>0.08</v>
      </c>
      <c r="X948" s="59">
        <v>12.248755200000003</v>
      </c>
      <c r="Y948" s="54">
        <v>5.52</v>
      </c>
      <c r="Z948" s="54">
        <v>146.38068480000004</v>
      </c>
    </row>
    <row r="949" spans="1:26" x14ac:dyDescent="0.3">
      <c r="A949" s="51" t="s">
        <v>2196</v>
      </c>
      <c r="B949" s="52">
        <v>42663</v>
      </c>
      <c r="C949" s="53">
        <v>2016</v>
      </c>
      <c r="D949" s="51" t="s">
        <v>1371</v>
      </c>
      <c r="E949" s="51" t="s">
        <v>1372</v>
      </c>
      <c r="F949" s="51" t="s">
        <v>230</v>
      </c>
      <c r="G949" s="51" t="s">
        <v>230</v>
      </c>
      <c r="H949" s="51" t="s">
        <v>265</v>
      </c>
      <c r="I949" s="51" t="s">
        <v>445</v>
      </c>
      <c r="J949" s="51" t="s">
        <v>266</v>
      </c>
      <c r="K949" s="51" t="s">
        <v>219</v>
      </c>
      <c r="L949" s="51" t="s">
        <v>220</v>
      </c>
      <c r="M949" s="51" t="s">
        <v>221</v>
      </c>
      <c r="N949" s="52">
        <v>42672</v>
      </c>
      <c r="O949" s="54">
        <v>1.7490000000000003</v>
      </c>
      <c r="P949" s="54">
        <v>2.871</v>
      </c>
      <c r="Q949" s="55">
        <v>0.64150943396226379</v>
      </c>
      <c r="R949" s="55">
        <v>0.08</v>
      </c>
      <c r="S949" s="56">
        <f t="shared" si="14"/>
        <v>0.22968</v>
      </c>
      <c r="T949" s="57">
        <v>3.1006800000000001</v>
      </c>
      <c r="U949" s="51">
        <v>46</v>
      </c>
      <c r="V949" s="58">
        <v>142.63128</v>
      </c>
      <c r="W949" s="55">
        <v>0.08</v>
      </c>
      <c r="X949" s="59">
        <v>11.4105024</v>
      </c>
      <c r="Y949" s="54">
        <v>0.55000000000000004</v>
      </c>
      <c r="Z949" s="54">
        <v>131.7707776</v>
      </c>
    </row>
    <row r="950" spans="1:26" x14ac:dyDescent="0.3">
      <c r="A950" s="51" t="s">
        <v>2197</v>
      </c>
      <c r="B950" s="52">
        <v>42664</v>
      </c>
      <c r="C950" s="53">
        <v>2016</v>
      </c>
      <c r="D950" s="51" t="s">
        <v>1492</v>
      </c>
      <c r="E950" s="51" t="s">
        <v>1493</v>
      </c>
      <c r="F950" s="51" t="s">
        <v>230</v>
      </c>
      <c r="G950" s="51" t="s">
        <v>230</v>
      </c>
      <c r="H950" s="51" t="s">
        <v>244</v>
      </c>
      <c r="I950" s="51" t="s">
        <v>312</v>
      </c>
      <c r="J950" s="51" t="s">
        <v>233</v>
      </c>
      <c r="K950" s="51" t="s">
        <v>238</v>
      </c>
      <c r="L950" s="51" t="s">
        <v>332</v>
      </c>
      <c r="M950" s="51" t="s">
        <v>221</v>
      </c>
      <c r="N950" s="52">
        <v>42673</v>
      </c>
      <c r="O950" s="54">
        <v>9.7020000000000017</v>
      </c>
      <c r="P950" s="54">
        <v>23.088999999999999</v>
      </c>
      <c r="Q950" s="55">
        <v>1.3798185941043077</v>
      </c>
      <c r="R950" s="55">
        <v>0.08</v>
      </c>
      <c r="S950" s="56">
        <f t="shared" si="14"/>
        <v>1.8471199999999999</v>
      </c>
      <c r="T950" s="57">
        <v>24.936119999999999</v>
      </c>
      <c r="U950" s="51">
        <v>19</v>
      </c>
      <c r="V950" s="58">
        <v>473.78627999999998</v>
      </c>
      <c r="W950" s="55">
        <v>0.01</v>
      </c>
      <c r="X950" s="59">
        <v>4.7378628000000003</v>
      </c>
      <c r="Y950" s="54">
        <v>4.8599999999999994</v>
      </c>
      <c r="Z950" s="54">
        <v>473.90841719999997</v>
      </c>
    </row>
    <row r="951" spans="1:26" x14ac:dyDescent="0.3">
      <c r="A951" s="51" t="s">
        <v>2198</v>
      </c>
      <c r="B951" s="52">
        <v>42664</v>
      </c>
      <c r="C951" s="53">
        <v>2016</v>
      </c>
      <c r="D951" s="51" t="s">
        <v>286</v>
      </c>
      <c r="E951" s="51" t="s">
        <v>287</v>
      </c>
      <c r="F951" s="51" t="s">
        <v>214</v>
      </c>
      <c r="G951" s="51" t="s">
        <v>215</v>
      </c>
      <c r="H951" s="51" t="s">
        <v>231</v>
      </c>
      <c r="I951" s="51" t="s">
        <v>217</v>
      </c>
      <c r="J951" s="51" t="s">
        <v>254</v>
      </c>
      <c r="K951" s="51" t="s">
        <v>305</v>
      </c>
      <c r="L951" s="51" t="s">
        <v>588</v>
      </c>
      <c r="M951" s="51" t="s">
        <v>221</v>
      </c>
      <c r="N951" s="52">
        <v>42678</v>
      </c>
      <c r="O951" s="54">
        <v>61.776000000000003</v>
      </c>
      <c r="P951" s="54">
        <v>150.678</v>
      </c>
      <c r="Q951" s="55">
        <v>1.4391025641025639</v>
      </c>
      <c r="R951" s="55">
        <v>0.08</v>
      </c>
      <c r="S951" s="56">
        <f t="shared" si="14"/>
        <v>12.05424</v>
      </c>
      <c r="T951" s="57">
        <v>162.73224000000002</v>
      </c>
      <c r="U951" s="51">
        <v>5</v>
      </c>
      <c r="V951" s="58">
        <v>813.66120000000012</v>
      </c>
      <c r="W951" s="55">
        <v>0.11</v>
      </c>
      <c r="X951" s="59">
        <v>89.502732000000009</v>
      </c>
      <c r="Y951" s="54">
        <v>24.54</v>
      </c>
      <c r="Z951" s="54">
        <v>748.69846800000005</v>
      </c>
    </row>
    <row r="952" spans="1:26" x14ac:dyDescent="0.3">
      <c r="A952" s="51" t="s">
        <v>2199</v>
      </c>
      <c r="B952" s="52">
        <v>42664</v>
      </c>
      <c r="C952" s="53">
        <v>2016</v>
      </c>
      <c r="D952" s="51" t="s">
        <v>990</v>
      </c>
      <c r="E952" s="51" t="s">
        <v>991</v>
      </c>
      <c r="F952" s="51" t="s">
        <v>230</v>
      </c>
      <c r="G952" s="51" t="s">
        <v>230</v>
      </c>
      <c r="H952" s="51" t="s">
        <v>244</v>
      </c>
      <c r="I952" s="51" t="s">
        <v>445</v>
      </c>
      <c r="J952" s="51" t="s">
        <v>250</v>
      </c>
      <c r="K952" s="51" t="s">
        <v>219</v>
      </c>
      <c r="L952" s="51" t="s">
        <v>220</v>
      </c>
      <c r="M952" s="51" t="s">
        <v>221</v>
      </c>
      <c r="N952" s="52">
        <v>42673</v>
      </c>
      <c r="O952" s="54">
        <v>2.0240000000000005</v>
      </c>
      <c r="P952" s="54">
        <v>3.1680000000000001</v>
      </c>
      <c r="Q952" s="55">
        <v>0.56521739130434756</v>
      </c>
      <c r="R952" s="55">
        <v>0.08</v>
      </c>
      <c r="S952" s="56">
        <f t="shared" si="14"/>
        <v>0.25344</v>
      </c>
      <c r="T952" s="57">
        <v>3.4214400000000005</v>
      </c>
      <c r="U952" s="51">
        <v>34</v>
      </c>
      <c r="V952" s="58">
        <v>116.32896000000002</v>
      </c>
      <c r="W952" s="55">
        <v>0.02</v>
      </c>
      <c r="X952" s="59">
        <v>2.3265792000000007</v>
      </c>
      <c r="Y952" s="54">
        <v>1.54</v>
      </c>
      <c r="Z952" s="54">
        <v>115.54238080000003</v>
      </c>
    </row>
    <row r="953" spans="1:26" x14ac:dyDescent="0.3">
      <c r="A953" s="51" t="s">
        <v>2200</v>
      </c>
      <c r="B953" s="52">
        <v>42666</v>
      </c>
      <c r="C953" s="53">
        <v>2016</v>
      </c>
      <c r="D953" s="51" t="s">
        <v>787</v>
      </c>
      <c r="E953" s="51" t="s">
        <v>788</v>
      </c>
      <c r="F953" s="51" t="s">
        <v>214</v>
      </c>
      <c r="G953" s="51" t="s">
        <v>215</v>
      </c>
      <c r="H953" s="51" t="s">
        <v>231</v>
      </c>
      <c r="I953" s="51" t="s">
        <v>217</v>
      </c>
      <c r="J953" s="51" t="s">
        <v>233</v>
      </c>
      <c r="K953" s="51" t="s">
        <v>219</v>
      </c>
      <c r="L953" s="51" t="s">
        <v>220</v>
      </c>
      <c r="M953" s="51" t="s">
        <v>234</v>
      </c>
      <c r="N953" s="52">
        <v>42675</v>
      </c>
      <c r="O953" s="54">
        <v>1.7490000000000003</v>
      </c>
      <c r="P953" s="54">
        <v>2.871</v>
      </c>
      <c r="Q953" s="55">
        <v>0.64150943396226379</v>
      </c>
      <c r="R953" s="55">
        <v>0.08</v>
      </c>
      <c r="S953" s="56">
        <f t="shared" si="14"/>
        <v>0.22968</v>
      </c>
      <c r="T953" s="57">
        <v>3.1006800000000001</v>
      </c>
      <c r="U953" s="51">
        <v>27</v>
      </c>
      <c r="V953" s="58">
        <v>83.718360000000004</v>
      </c>
      <c r="W953" s="55">
        <v>0.05</v>
      </c>
      <c r="X953" s="59">
        <v>4.185918</v>
      </c>
      <c r="Y953" s="54">
        <v>0.55000000000000004</v>
      </c>
      <c r="Z953" s="54">
        <v>80.082442</v>
      </c>
    </row>
    <row r="954" spans="1:26" x14ac:dyDescent="0.3">
      <c r="A954" s="51" t="s">
        <v>2201</v>
      </c>
      <c r="B954" s="52">
        <v>42666</v>
      </c>
      <c r="C954" s="53">
        <v>2016</v>
      </c>
      <c r="D954" s="51" t="s">
        <v>1288</v>
      </c>
      <c r="E954" s="51" t="s">
        <v>1289</v>
      </c>
      <c r="F954" s="51" t="s">
        <v>230</v>
      </c>
      <c r="G954" s="51" t="s">
        <v>230</v>
      </c>
      <c r="H954" s="51" t="s">
        <v>231</v>
      </c>
      <c r="I954" s="51" t="s">
        <v>258</v>
      </c>
      <c r="J954" s="51" t="s">
        <v>218</v>
      </c>
      <c r="K954" s="51" t="s">
        <v>219</v>
      </c>
      <c r="L954" s="51" t="s">
        <v>226</v>
      </c>
      <c r="M954" s="51" t="s">
        <v>221</v>
      </c>
      <c r="N954" s="52">
        <v>42675</v>
      </c>
      <c r="O954" s="54">
        <v>0.9900000000000001</v>
      </c>
      <c r="P954" s="54">
        <v>2.3100000000000005</v>
      </c>
      <c r="Q954" s="55">
        <v>1.3333333333333335</v>
      </c>
      <c r="R954" s="55">
        <v>0.08</v>
      </c>
      <c r="S954" s="56">
        <f t="shared" si="14"/>
        <v>0.18480000000000005</v>
      </c>
      <c r="T954" s="57">
        <v>2.4948000000000006</v>
      </c>
      <c r="U954" s="51">
        <v>35</v>
      </c>
      <c r="V954" s="58">
        <v>87.318000000000026</v>
      </c>
      <c r="W954" s="55">
        <v>6.0000000000000005E-2</v>
      </c>
      <c r="X954" s="59">
        <v>5.2390800000000022</v>
      </c>
      <c r="Y954" s="54">
        <v>0.75</v>
      </c>
      <c r="Z954" s="54">
        <v>82.828920000000025</v>
      </c>
    </row>
    <row r="955" spans="1:26" x14ac:dyDescent="0.3">
      <c r="A955" s="51" t="s">
        <v>2202</v>
      </c>
      <c r="B955" s="52">
        <v>42668</v>
      </c>
      <c r="C955" s="53">
        <v>2016</v>
      </c>
      <c r="D955" s="51" t="s">
        <v>212</v>
      </c>
      <c r="E955" s="51" t="s">
        <v>213</v>
      </c>
      <c r="F955" s="51" t="s">
        <v>214</v>
      </c>
      <c r="G955" s="51" t="s">
        <v>215</v>
      </c>
      <c r="H955" s="51" t="s">
        <v>216</v>
      </c>
      <c r="I955" s="51" t="s">
        <v>217</v>
      </c>
      <c r="J955" s="51" t="s">
        <v>250</v>
      </c>
      <c r="K955" s="51" t="s">
        <v>238</v>
      </c>
      <c r="L955" s="51" t="s">
        <v>220</v>
      </c>
      <c r="M955" s="51" t="s">
        <v>221</v>
      </c>
      <c r="N955" s="52">
        <v>42676</v>
      </c>
      <c r="O955" s="54">
        <v>59.972000000000008</v>
      </c>
      <c r="P955" s="54">
        <v>111.06700000000001</v>
      </c>
      <c r="Q955" s="55">
        <v>0.85198092443140117</v>
      </c>
      <c r="R955" s="55">
        <v>0.08</v>
      </c>
      <c r="S955" s="56">
        <f t="shared" si="14"/>
        <v>8.8853600000000004</v>
      </c>
      <c r="T955" s="57">
        <v>119.95236000000001</v>
      </c>
      <c r="U955" s="51">
        <v>31</v>
      </c>
      <c r="V955" s="58">
        <v>3718.5231600000002</v>
      </c>
      <c r="W955" s="55">
        <v>6.0000000000000005E-2</v>
      </c>
      <c r="X955" s="59">
        <v>223.11138960000002</v>
      </c>
      <c r="Y955" s="54">
        <v>7.2299999999999995</v>
      </c>
      <c r="Z955" s="54">
        <v>3502.6417704</v>
      </c>
    </row>
    <row r="956" spans="1:26" x14ac:dyDescent="0.3">
      <c r="A956" s="51" t="s">
        <v>2203</v>
      </c>
      <c r="B956" s="52">
        <v>42668</v>
      </c>
      <c r="C956" s="53">
        <v>2016</v>
      </c>
      <c r="D956" s="51" t="s">
        <v>212</v>
      </c>
      <c r="E956" s="51" t="s">
        <v>213</v>
      </c>
      <c r="F956" s="51" t="s">
        <v>214</v>
      </c>
      <c r="G956" s="51" t="s">
        <v>215</v>
      </c>
      <c r="H956" s="51" t="s">
        <v>216</v>
      </c>
      <c r="I956" s="51" t="s">
        <v>217</v>
      </c>
      <c r="J956" s="51" t="s">
        <v>250</v>
      </c>
      <c r="K956" s="51" t="s">
        <v>219</v>
      </c>
      <c r="L956" s="51" t="s">
        <v>226</v>
      </c>
      <c r="M956" s="51" t="s">
        <v>221</v>
      </c>
      <c r="N956" s="52">
        <v>42675</v>
      </c>
      <c r="O956" s="54">
        <v>2.8490000000000002</v>
      </c>
      <c r="P956" s="54">
        <v>4.3780000000000001</v>
      </c>
      <c r="Q956" s="55">
        <v>0.53667953667953661</v>
      </c>
      <c r="R956" s="55">
        <v>0.08</v>
      </c>
      <c r="S956" s="56">
        <f t="shared" si="14"/>
        <v>0.35024</v>
      </c>
      <c r="T956" s="57">
        <v>4.7282400000000004</v>
      </c>
      <c r="U956" s="51">
        <v>6</v>
      </c>
      <c r="V956" s="58">
        <v>28.369440000000004</v>
      </c>
      <c r="W956" s="55">
        <v>9.9999999999999992E-2</v>
      </c>
      <c r="X956" s="59">
        <v>2.8369440000000004</v>
      </c>
      <c r="Y956" s="54">
        <v>3.02</v>
      </c>
      <c r="Z956" s="54">
        <v>28.552496000000005</v>
      </c>
    </row>
    <row r="957" spans="1:26" x14ac:dyDescent="0.3">
      <c r="A957" s="51" t="s">
        <v>2204</v>
      </c>
      <c r="B957" s="52">
        <v>42669</v>
      </c>
      <c r="C957" s="53">
        <v>2016</v>
      </c>
      <c r="D957" s="51" t="s">
        <v>1172</v>
      </c>
      <c r="E957" s="51" t="s">
        <v>2205</v>
      </c>
      <c r="F957" s="51" t="s">
        <v>214</v>
      </c>
      <c r="G957" s="51" t="s">
        <v>215</v>
      </c>
      <c r="H957" s="51" t="s">
        <v>216</v>
      </c>
      <c r="I957" s="51" t="s">
        <v>225</v>
      </c>
      <c r="J957" s="51" t="s">
        <v>254</v>
      </c>
      <c r="K957" s="51" t="s">
        <v>219</v>
      </c>
      <c r="L957" s="51" t="s">
        <v>220</v>
      </c>
      <c r="M957" s="51" t="s">
        <v>234</v>
      </c>
      <c r="N957" s="52">
        <v>42685</v>
      </c>
      <c r="O957" s="54">
        <v>4.9060000000000006</v>
      </c>
      <c r="P957" s="54">
        <v>11.979000000000001</v>
      </c>
      <c r="Q957" s="55">
        <v>1.4417040358744393</v>
      </c>
      <c r="R957" s="55">
        <v>0.08</v>
      </c>
      <c r="S957" s="56">
        <f t="shared" si="14"/>
        <v>0.95832000000000006</v>
      </c>
      <c r="T957" s="57">
        <v>12.937320000000001</v>
      </c>
      <c r="U957" s="51">
        <v>32</v>
      </c>
      <c r="V957" s="58">
        <v>413.99424000000005</v>
      </c>
      <c r="W957" s="55">
        <v>0.09</v>
      </c>
      <c r="X957" s="59">
        <v>37.259481600000001</v>
      </c>
      <c r="Y957" s="54">
        <v>4.55</v>
      </c>
      <c r="Z957" s="54">
        <v>381.28475840000004</v>
      </c>
    </row>
    <row r="958" spans="1:26" x14ac:dyDescent="0.3">
      <c r="A958" s="51" t="s">
        <v>2206</v>
      </c>
      <c r="B958" s="52">
        <v>42669</v>
      </c>
      <c r="C958" s="53">
        <v>2016</v>
      </c>
      <c r="D958" s="51" t="s">
        <v>904</v>
      </c>
      <c r="E958" s="51" t="s">
        <v>905</v>
      </c>
      <c r="F958" s="51" t="s">
        <v>214</v>
      </c>
      <c r="G958" s="51" t="s">
        <v>215</v>
      </c>
      <c r="H958" s="51" t="s">
        <v>231</v>
      </c>
      <c r="I958" s="51" t="s">
        <v>217</v>
      </c>
      <c r="J958" s="51" t="s">
        <v>233</v>
      </c>
      <c r="K958" s="51" t="s">
        <v>219</v>
      </c>
      <c r="L958" s="51" t="s">
        <v>220</v>
      </c>
      <c r="M958" s="51" t="s">
        <v>221</v>
      </c>
      <c r="N958" s="52">
        <v>42678</v>
      </c>
      <c r="O958" s="54">
        <v>2.1779999999999999</v>
      </c>
      <c r="P958" s="54">
        <v>3.4650000000000003</v>
      </c>
      <c r="Q958" s="55">
        <v>0.59090909090909105</v>
      </c>
      <c r="R958" s="55">
        <v>0.08</v>
      </c>
      <c r="S958" s="56">
        <f t="shared" si="14"/>
        <v>0.27720000000000006</v>
      </c>
      <c r="T958" s="57">
        <v>3.7422000000000004</v>
      </c>
      <c r="U958" s="51">
        <v>26</v>
      </c>
      <c r="V958" s="58">
        <v>97.297200000000004</v>
      </c>
      <c r="W958" s="55">
        <v>0.03</v>
      </c>
      <c r="X958" s="59">
        <v>2.9189159999999998</v>
      </c>
      <c r="Y958" s="54">
        <v>0.54</v>
      </c>
      <c r="Z958" s="54">
        <v>94.918284000000014</v>
      </c>
    </row>
    <row r="959" spans="1:26" x14ac:dyDescent="0.3">
      <c r="A959" s="51" t="s">
        <v>2207</v>
      </c>
      <c r="B959" s="52">
        <v>42670</v>
      </c>
      <c r="C959" s="53">
        <v>2016</v>
      </c>
      <c r="D959" s="51" t="s">
        <v>2208</v>
      </c>
      <c r="E959" s="51" t="s">
        <v>2209</v>
      </c>
      <c r="F959" s="51" t="s">
        <v>230</v>
      </c>
      <c r="G959" s="51" t="s">
        <v>230</v>
      </c>
      <c r="H959" s="51" t="s">
        <v>216</v>
      </c>
      <c r="I959" s="51" t="s">
        <v>331</v>
      </c>
      <c r="J959" s="51" t="s">
        <v>233</v>
      </c>
      <c r="K959" s="51" t="s">
        <v>238</v>
      </c>
      <c r="L959" s="51" t="s">
        <v>220</v>
      </c>
      <c r="M959" s="51" t="s">
        <v>221</v>
      </c>
      <c r="N959" s="52">
        <v>42678</v>
      </c>
      <c r="O959" s="54">
        <v>7.0289999999999999</v>
      </c>
      <c r="P959" s="54">
        <v>21.978000000000002</v>
      </c>
      <c r="Q959" s="55">
        <v>2.126760563380282</v>
      </c>
      <c r="R959" s="55">
        <v>0.08</v>
      </c>
      <c r="S959" s="56">
        <f t="shared" si="14"/>
        <v>1.7582400000000002</v>
      </c>
      <c r="T959" s="57">
        <v>23.736240000000002</v>
      </c>
      <c r="U959" s="51">
        <v>11</v>
      </c>
      <c r="V959" s="58">
        <v>261.09864000000005</v>
      </c>
      <c r="W959" s="55">
        <v>9.9999999999999992E-2</v>
      </c>
      <c r="X959" s="59">
        <v>26.109864000000002</v>
      </c>
      <c r="Y959" s="54">
        <v>4.05</v>
      </c>
      <c r="Z959" s="54">
        <v>239.03877600000004</v>
      </c>
    </row>
    <row r="960" spans="1:26" x14ac:dyDescent="0.3">
      <c r="A960" s="51" t="s">
        <v>2210</v>
      </c>
      <c r="B960" s="52">
        <v>42672</v>
      </c>
      <c r="C960" s="53">
        <v>2016</v>
      </c>
      <c r="D960" s="51" t="s">
        <v>2211</v>
      </c>
      <c r="E960" s="51" t="s">
        <v>2212</v>
      </c>
      <c r="F960" s="51" t="s">
        <v>230</v>
      </c>
      <c r="G960" s="51" t="s">
        <v>230</v>
      </c>
      <c r="H960" s="51" t="s">
        <v>231</v>
      </c>
      <c r="I960" s="51" t="s">
        <v>281</v>
      </c>
      <c r="J960" s="51" t="s">
        <v>250</v>
      </c>
      <c r="K960" s="51" t="s">
        <v>238</v>
      </c>
      <c r="L960" s="51" t="s">
        <v>332</v>
      </c>
      <c r="M960" s="51" t="s">
        <v>221</v>
      </c>
      <c r="N960" s="52">
        <v>42679</v>
      </c>
      <c r="O960" s="54">
        <v>10.901000000000002</v>
      </c>
      <c r="P960" s="54">
        <v>17.589000000000002</v>
      </c>
      <c r="Q960" s="55">
        <v>0.61352169525731581</v>
      </c>
      <c r="R960" s="55">
        <v>0.08</v>
      </c>
      <c r="S960" s="56">
        <f t="shared" si="14"/>
        <v>1.4071200000000001</v>
      </c>
      <c r="T960" s="57">
        <v>18.996120000000005</v>
      </c>
      <c r="U960" s="51">
        <v>35</v>
      </c>
      <c r="V960" s="58">
        <v>664.86420000000021</v>
      </c>
      <c r="W960" s="55">
        <v>0.02</v>
      </c>
      <c r="X960" s="59">
        <v>13.297284000000005</v>
      </c>
      <c r="Y960" s="54">
        <v>11.33</v>
      </c>
      <c r="Z960" s="54">
        <v>662.89691600000026</v>
      </c>
    </row>
    <row r="961" spans="1:26" x14ac:dyDescent="0.3">
      <c r="A961" s="51" t="s">
        <v>2213</v>
      </c>
      <c r="B961" s="52">
        <v>42672</v>
      </c>
      <c r="C961" s="53">
        <v>2016</v>
      </c>
      <c r="D961" s="51" t="s">
        <v>1792</v>
      </c>
      <c r="E961" s="51" t="s">
        <v>1793</v>
      </c>
      <c r="F961" s="51" t="s">
        <v>214</v>
      </c>
      <c r="G961" s="51" t="s">
        <v>215</v>
      </c>
      <c r="H961" s="51" t="s">
        <v>231</v>
      </c>
      <c r="I961" s="51" t="s">
        <v>225</v>
      </c>
      <c r="J961" s="51" t="s">
        <v>250</v>
      </c>
      <c r="K961" s="51" t="s">
        <v>219</v>
      </c>
      <c r="L961" s="51" t="s">
        <v>220</v>
      </c>
      <c r="M961" s="51" t="s">
        <v>221</v>
      </c>
      <c r="N961" s="52">
        <v>42680</v>
      </c>
      <c r="O961" s="54">
        <v>4.0150000000000006</v>
      </c>
      <c r="P961" s="54">
        <v>6.5780000000000012</v>
      </c>
      <c r="Q961" s="55">
        <v>0.63835616438356169</v>
      </c>
      <c r="R961" s="55">
        <v>0.08</v>
      </c>
      <c r="S961" s="56">
        <f t="shared" si="14"/>
        <v>0.52624000000000015</v>
      </c>
      <c r="T961" s="57">
        <v>7.1042400000000017</v>
      </c>
      <c r="U961" s="51">
        <v>25</v>
      </c>
      <c r="V961" s="58">
        <v>177.60600000000005</v>
      </c>
      <c r="W961" s="55">
        <v>0.02</v>
      </c>
      <c r="X961" s="59">
        <v>3.5521200000000013</v>
      </c>
      <c r="Y961" s="54">
        <v>1.54</v>
      </c>
      <c r="Z961" s="54">
        <v>175.59388000000004</v>
      </c>
    </row>
    <row r="962" spans="1:26" x14ac:dyDescent="0.3">
      <c r="A962" s="51" t="s">
        <v>2214</v>
      </c>
      <c r="B962" s="52">
        <v>42672</v>
      </c>
      <c r="C962" s="53">
        <v>2016</v>
      </c>
      <c r="D962" s="51" t="s">
        <v>529</v>
      </c>
      <c r="E962" s="51" t="s">
        <v>530</v>
      </c>
      <c r="F962" s="51" t="s">
        <v>230</v>
      </c>
      <c r="G962" s="51" t="s">
        <v>230</v>
      </c>
      <c r="H962" s="51" t="s">
        <v>216</v>
      </c>
      <c r="I962" s="51" t="s">
        <v>281</v>
      </c>
      <c r="J962" s="51" t="s">
        <v>266</v>
      </c>
      <c r="K962" s="51" t="s">
        <v>219</v>
      </c>
      <c r="L962" s="51" t="s">
        <v>220</v>
      </c>
      <c r="M962" s="51" t="s">
        <v>221</v>
      </c>
      <c r="N962" s="52">
        <v>42682</v>
      </c>
      <c r="O962" s="54">
        <v>3.8500000000000005</v>
      </c>
      <c r="P962" s="54">
        <v>6.3140000000000009</v>
      </c>
      <c r="Q962" s="55">
        <v>0.64</v>
      </c>
      <c r="R962" s="55">
        <v>0.08</v>
      </c>
      <c r="S962" s="56">
        <f t="shared" ref="S962:S1025" si="15">R962*P962</f>
        <v>0.50512000000000012</v>
      </c>
      <c r="T962" s="57">
        <v>6.8191200000000016</v>
      </c>
      <c r="U962" s="51">
        <v>50</v>
      </c>
      <c r="V962" s="58">
        <v>340.95600000000007</v>
      </c>
      <c r="W962" s="55">
        <v>6.0000000000000005E-2</v>
      </c>
      <c r="X962" s="59">
        <v>20.457360000000005</v>
      </c>
      <c r="Y962" s="54">
        <v>5.0599999999999996</v>
      </c>
      <c r="Z962" s="54">
        <v>325.55864000000008</v>
      </c>
    </row>
    <row r="963" spans="1:26" x14ac:dyDescent="0.3">
      <c r="A963" s="51" t="s">
        <v>2215</v>
      </c>
      <c r="B963" s="52">
        <v>42674</v>
      </c>
      <c r="C963" s="53">
        <v>2016</v>
      </c>
      <c r="D963" s="51" t="s">
        <v>748</v>
      </c>
      <c r="E963" s="51" t="s">
        <v>749</v>
      </c>
      <c r="F963" s="51" t="s">
        <v>230</v>
      </c>
      <c r="G963" s="51" t="s">
        <v>230</v>
      </c>
      <c r="H963" s="51" t="s">
        <v>231</v>
      </c>
      <c r="I963" s="51" t="s">
        <v>258</v>
      </c>
      <c r="J963" s="51" t="s">
        <v>233</v>
      </c>
      <c r="K963" s="51" t="s">
        <v>238</v>
      </c>
      <c r="L963" s="51" t="s">
        <v>220</v>
      </c>
      <c r="M963" s="51" t="s">
        <v>221</v>
      </c>
      <c r="N963" s="52">
        <v>42682</v>
      </c>
      <c r="O963" s="54">
        <v>43.604000000000006</v>
      </c>
      <c r="P963" s="54">
        <v>167.72800000000001</v>
      </c>
      <c r="Q963" s="55">
        <v>2.8466195761856703</v>
      </c>
      <c r="R963" s="55">
        <v>0.08</v>
      </c>
      <c r="S963" s="56">
        <f t="shared" si="15"/>
        <v>13.418240000000001</v>
      </c>
      <c r="T963" s="57">
        <v>181.14624000000003</v>
      </c>
      <c r="U963" s="51">
        <v>46</v>
      </c>
      <c r="V963" s="58">
        <v>8332.7270400000016</v>
      </c>
      <c r="W963" s="55">
        <v>0.04</v>
      </c>
      <c r="X963" s="59">
        <v>333.30908160000007</v>
      </c>
      <c r="Y963" s="54">
        <v>6.55</v>
      </c>
      <c r="Z963" s="54">
        <v>8005.9679584000014</v>
      </c>
    </row>
    <row r="964" spans="1:26" x14ac:dyDescent="0.3">
      <c r="A964" s="51" t="s">
        <v>2216</v>
      </c>
      <c r="B964" s="52">
        <v>42674</v>
      </c>
      <c r="C964" s="53">
        <v>2016</v>
      </c>
      <c r="D964" s="51" t="s">
        <v>2217</v>
      </c>
      <c r="E964" s="51" t="s">
        <v>2218</v>
      </c>
      <c r="F964" s="51" t="s">
        <v>230</v>
      </c>
      <c r="G964" s="51" t="s">
        <v>230</v>
      </c>
      <c r="H964" s="51" t="s">
        <v>216</v>
      </c>
      <c r="I964" s="51" t="s">
        <v>232</v>
      </c>
      <c r="J964" s="51" t="s">
        <v>266</v>
      </c>
      <c r="K964" s="51" t="s">
        <v>219</v>
      </c>
      <c r="L964" s="51" t="s">
        <v>292</v>
      </c>
      <c r="M964" s="51" t="s">
        <v>221</v>
      </c>
      <c r="N964" s="52">
        <v>42682</v>
      </c>
      <c r="O964" s="54">
        <v>2.75</v>
      </c>
      <c r="P964" s="54">
        <v>6.2480000000000002</v>
      </c>
      <c r="Q964" s="55">
        <v>1.272</v>
      </c>
      <c r="R964" s="55">
        <v>0.08</v>
      </c>
      <c r="S964" s="56">
        <f t="shared" si="15"/>
        <v>0.49984000000000001</v>
      </c>
      <c r="T964" s="57">
        <v>6.7478400000000009</v>
      </c>
      <c r="U964" s="51">
        <v>36</v>
      </c>
      <c r="V964" s="58">
        <v>242.92224000000004</v>
      </c>
      <c r="W964" s="55">
        <v>0.01</v>
      </c>
      <c r="X964" s="59">
        <v>2.4292224000000004</v>
      </c>
      <c r="Y964" s="54">
        <v>3.65</v>
      </c>
      <c r="Z964" s="54">
        <v>244.14301760000004</v>
      </c>
    </row>
    <row r="965" spans="1:26" x14ac:dyDescent="0.3">
      <c r="A965" s="51" t="s">
        <v>2219</v>
      </c>
      <c r="B965" s="52">
        <v>42674</v>
      </c>
      <c r="C965" s="53">
        <v>2016</v>
      </c>
      <c r="D965" s="51" t="s">
        <v>1531</v>
      </c>
      <c r="E965" s="51" t="s">
        <v>1532</v>
      </c>
      <c r="F965" s="51" t="s">
        <v>230</v>
      </c>
      <c r="G965" s="51" t="s">
        <v>230</v>
      </c>
      <c r="H965" s="51" t="s">
        <v>216</v>
      </c>
      <c r="I965" s="51" t="s">
        <v>270</v>
      </c>
      <c r="J965" s="51" t="s">
        <v>266</v>
      </c>
      <c r="K965" s="51" t="s">
        <v>219</v>
      </c>
      <c r="L965" s="51" t="s">
        <v>292</v>
      </c>
      <c r="M965" s="51" t="s">
        <v>221</v>
      </c>
      <c r="N965" s="52">
        <v>42683</v>
      </c>
      <c r="O965" s="54">
        <v>18.480000000000004</v>
      </c>
      <c r="P965" s="54">
        <v>45.067</v>
      </c>
      <c r="Q965" s="55">
        <v>1.4386904761904757</v>
      </c>
      <c r="R965" s="55">
        <v>0.08</v>
      </c>
      <c r="S965" s="56">
        <f t="shared" si="15"/>
        <v>3.6053600000000001</v>
      </c>
      <c r="T965" s="57">
        <v>48.672360000000005</v>
      </c>
      <c r="U965" s="51">
        <v>28</v>
      </c>
      <c r="V965" s="58">
        <v>1362.82608</v>
      </c>
      <c r="W965" s="55">
        <v>6.9999999999999993E-2</v>
      </c>
      <c r="X965" s="59">
        <v>95.39782559999999</v>
      </c>
      <c r="Y965" s="54">
        <v>9.0400000000000009</v>
      </c>
      <c r="Z965" s="54">
        <v>1276.4682544</v>
      </c>
    </row>
    <row r="966" spans="1:26" x14ac:dyDescent="0.3">
      <c r="A966" s="51" t="s">
        <v>2220</v>
      </c>
      <c r="B966" s="52">
        <v>42674</v>
      </c>
      <c r="C966" s="53">
        <v>2016</v>
      </c>
      <c r="D966" s="51" t="s">
        <v>985</v>
      </c>
      <c r="E966" s="51" t="s">
        <v>986</v>
      </c>
      <c r="F966" s="51" t="s">
        <v>230</v>
      </c>
      <c r="G966" s="51" t="s">
        <v>230</v>
      </c>
      <c r="H966" s="51" t="s">
        <v>216</v>
      </c>
      <c r="I966" s="51" t="s">
        <v>245</v>
      </c>
      <c r="J966" s="51" t="s">
        <v>254</v>
      </c>
      <c r="K966" s="51" t="s">
        <v>219</v>
      </c>
      <c r="L966" s="51" t="s">
        <v>226</v>
      </c>
      <c r="M966" s="51" t="s">
        <v>221</v>
      </c>
      <c r="N966" s="52">
        <v>42685</v>
      </c>
      <c r="O966" s="54">
        <v>1.4300000000000002</v>
      </c>
      <c r="P966" s="54">
        <v>3.1680000000000001</v>
      </c>
      <c r="Q966" s="55">
        <v>1.2153846153846153</v>
      </c>
      <c r="R966" s="55">
        <v>0.08</v>
      </c>
      <c r="S966" s="56">
        <f t="shared" si="15"/>
        <v>0.25344</v>
      </c>
      <c r="T966" s="57">
        <v>3.4214400000000005</v>
      </c>
      <c r="U966" s="51">
        <v>43</v>
      </c>
      <c r="V966" s="58">
        <v>147.12192000000002</v>
      </c>
      <c r="W966" s="55">
        <v>0.11</v>
      </c>
      <c r="X966" s="59">
        <v>16.183411200000002</v>
      </c>
      <c r="Y966" s="54">
        <v>1.06</v>
      </c>
      <c r="Z966" s="54">
        <v>131.99850880000002</v>
      </c>
    </row>
    <row r="967" spans="1:26" x14ac:dyDescent="0.3">
      <c r="A967" s="51" t="s">
        <v>2221</v>
      </c>
      <c r="B967" s="52">
        <v>42675</v>
      </c>
      <c r="C967" s="53">
        <v>2016</v>
      </c>
      <c r="D967" s="51" t="s">
        <v>2222</v>
      </c>
      <c r="E967" s="51" t="s">
        <v>2223</v>
      </c>
      <c r="F967" s="51" t="s">
        <v>230</v>
      </c>
      <c r="G967" s="51" t="s">
        <v>230</v>
      </c>
      <c r="H967" s="51" t="s">
        <v>231</v>
      </c>
      <c r="I967" s="51" t="s">
        <v>274</v>
      </c>
      <c r="J967" s="51" t="s">
        <v>266</v>
      </c>
      <c r="K967" s="51" t="s">
        <v>219</v>
      </c>
      <c r="L967" s="51" t="s">
        <v>220</v>
      </c>
      <c r="M967" s="51" t="s">
        <v>221</v>
      </c>
      <c r="N967" s="52">
        <v>42683</v>
      </c>
      <c r="O967" s="54">
        <v>4.2240000000000002</v>
      </c>
      <c r="P967" s="54">
        <v>6.9300000000000006</v>
      </c>
      <c r="Q967" s="55">
        <v>0.64062500000000011</v>
      </c>
      <c r="R967" s="55">
        <v>0.08</v>
      </c>
      <c r="S967" s="56">
        <f t="shared" si="15"/>
        <v>0.55440000000000011</v>
      </c>
      <c r="T967" s="57">
        <v>7.4844000000000008</v>
      </c>
      <c r="U967" s="51">
        <v>37</v>
      </c>
      <c r="V967" s="58">
        <v>276.92280000000005</v>
      </c>
      <c r="W967" s="55">
        <v>0.04</v>
      </c>
      <c r="X967" s="59">
        <v>11.076912000000002</v>
      </c>
      <c r="Y967" s="54">
        <v>0.55000000000000004</v>
      </c>
      <c r="Z967" s="54">
        <v>266.39588800000007</v>
      </c>
    </row>
    <row r="968" spans="1:26" x14ac:dyDescent="0.3">
      <c r="A968" s="51" t="s">
        <v>2224</v>
      </c>
      <c r="B968" s="52">
        <v>42677</v>
      </c>
      <c r="C968" s="53">
        <v>2016</v>
      </c>
      <c r="D968" s="51" t="s">
        <v>2225</v>
      </c>
      <c r="E968" s="51" t="s">
        <v>2226</v>
      </c>
      <c r="F968" s="51" t="s">
        <v>230</v>
      </c>
      <c r="G968" s="51" t="s">
        <v>230</v>
      </c>
      <c r="H968" s="51" t="s">
        <v>265</v>
      </c>
      <c r="I968" s="51" t="s">
        <v>270</v>
      </c>
      <c r="J968" s="51" t="s">
        <v>254</v>
      </c>
      <c r="K968" s="51" t="s">
        <v>219</v>
      </c>
      <c r="L968" s="51" t="s">
        <v>220</v>
      </c>
      <c r="M968" s="51" t="s">
        <v>221</v>
      </c>
      <c r="N968" s="52">
        <v>42691</v>
      </c>
      <c r="O968" s="54">
        <v>3.8500000000000005</v>
      </c>
      <c r="P968" s="54">
        <v>6.3140000000000009</v>
      </c>
      <c r="Q968" s="55">
        <v>0.64</v>
      </c>
      <c r="R968" s="55">
        <v>0.08</v>
      </c>
      <c r="S968" s="56">
        <f t="shared" si="15"/>
        <v>0.50512000000000012</v>
      </c>
      <c r="T968" s="57">
        <v>6.8191200000000016</v>
      </c>
      <c r="U968" s="51">
        <v>7</v>
      </c>
      <c r="V968" s="58">
        <v>47.733840000000015</v>
      </c>
      <c r="W968" s="55">
        <v>0.08</v>
      </c>
      <c r="X968" s="59">
        <v>3.8187072000000013</v>
      </c>
      <c r="Y968" s="54">
        <v>5.0599999999999996</v>
      </c>
      <c r="Z968" s="54">
        <v>48.975132800000019</v>
      </c>
    </row>
    <row r="969" spans="1:26" x14ac:dyDescent="0.3">
      <c r="A969" s="51" t="s">
        <v>2227</v>
      </c>
      <c r="B969" s="52">
        <v>42680</v>
      </c>
      <c r="C969" s="53">
        <v>2016</v>
      </c>
      <c r="D969" s="51" t="s">
        <v>2228</v>
      </c>
      <c r="E969" s="51" t="s">
        <v>2229</v>
      </c>
      <c r="F969" s="51" t="s">
        <v>230</v>
      </c>
      <c r="G969" s="51" t="s">
        <v>230</v>
      </c>
      <c r="H969" s="51" t="s">
        <v>244</v>
      </c>
      <c r="I969" s="51" t="s">
        <v>270</v>
      </c>
      <c r="J969" s="51" t="s">
        <v>254</v>
      </c>
      <c r="K969" s="51" t="s">
        <v>219</v>
      </c>
      <c r="L969" s="51" t="s">
        <v>220</v>
      </c>
      <c r="M969" s="51" t="s">
        <v>221</v>
      </c>
      <c r="N969" s="52">
        <v>42692</v>
      </c>
      <c r="O969" s="54">
        <v>9.8120000000000012</v>
      </c>
      <c r="P969" s="54">
        <v>32.713999999999999</v>
      </c>
      <c r="Q969" s="55">
        <v>2.3340807174887885</v>
      </c>
      <c r="R969" s="55">
        <v>0.08</v>
      </c>
      <c r="S969" s="56">
        <f t="shared" si="15"/>
        <v>2.6171199999999999</v>
      </c>
      <c r="T969" s="57">
        <v>35.331119999999999</v>
      </c>
      <c r="U969" s="51">
        <v>33</v>
      </c>
      <c r="V969" s="58">
        <v>1165.92696</v>
      </c>
      <c r="W969" s="55">
        <v>0.01</v>
      </c>
      <c r="X969" s="59">
        <v>11.6592696</v>
      </c>
      <c r="Y969" s="54">
        <v>6.6899999999999995</v>
      </c>
      <c r="Z969" s="54">
        <v>1160.9576904</v>
      </c>
    </row>
    <row r="970" spans="1:26" x14ac:dyDescent="0.3">
      <c r="A970" s="51" t="s">
        <v>2230</v>
      </c>
      <c r="B970" s="52">
        <v>42680</v>
      </c>
      <c r="C970" s="53">
        <v>2016</v>
      </c>
      <c r="D970" s="51" t="s">
        <v>633</v>
      </c>
      <c r="E970" s="51" t="s">
        <v>634</v>
      </c>
      <c r="F970" s="51" t="s">
        <v>230</v>
      </c>
      <c r="G970" s="51" t="s">
        <v>230</v>
      </c>
      <c r="H970" s="51" t="s">
        <v>216</v>
      </c>
      <c r="I970" s="51" t="s">
        <v>249</v>
      </c>
      <c r="J970" s="51" t="s">
        <v>254</v>
      </c>
      <c r="K970" s="51" t="s">
        <v>219</v>
      </c>
      <c r="L970" s="51" t="s">
        <v>226</v>
      </c>
      <c r="M970" s="51" t="s">
        <v>221</v>
      </c>
      <c r="N970" s="52">
        <v>42689</v>
      </c>
      <c r="O970" s="54">
        <v>1.1990000000000003</v>
      </c>
      <c r="P970" s="54">
        <v>2.0020000000000002</v>
      </c>
      <c r="Q970" s="55">
        <v>0.66972477064220159</v>
      </c>
      <c r="R970" s="55">
        <v>0.08</v>
      </c>
      <c r="S970" s="56">
        <f t="shared" si="15"/>
        <v>0.16016000000000002</v>
      </c>
      <c r="T970" s="57">
        <v>2.1621600000000005</v>
      </c>
      <c r="U970" s="51">
        <v>42</v>
      </c>
      <c r="V970" s="58">
        <v>90.810720000000018</v>
      </c>
      <c r="W970" s="55">
        <v>6.0000000000000005E-2</v>
      </c>
      <c r="X970" s="59">
        <v>5.4486432000000011</v>
      </c>
      <c r="Y970" s="54">
        <v>1.05</v>
      </c>
      <c r="Z970" s="54">
        <v>86.412076800000008</v>
      </c>
    </row>
    <row r="971" spans="1:26" x14ac:dyDescent="0.3">
      <c r="A971" s="51" t="s">
        <v>2231</v>
      </c>
      <c r="B971" s="52">
        <v>42680</v>
      </c>
      <c r="C971" s="53">
        <v>2016</v>
      </c>
      <c r="D971" s="51" t="s">
        <v>700</v>
      </c>
      <c r="E971" s="51" t="s">
        <v>701</v>
      </c>
      <c r="F971" s="51" t="s">
        <v>214</v>
      </c>
      <c r="G971" s="51" t="s">
        <v>215</v>
      </c>
      <c r="H971" s="51" t="s">
        <v>244</v>
      </c>
      <c r="I971" s="51" t="s">
        <v>217</v>
      </c>
      <c r="J971" s="51" t="s">
        <v>266</v>
      </c>
      <c r="K971" s="51" t="s">
        <v>219</v>
      </c>
      <c r="L971" s="51" t="s">
        <v>226</v>
      </c>
      <c r="M971" s="51" t="s">
        <v>221</v>
      </c>
      <c r="N971" s="52">
        <v>42687</v>
      </c>
      <c r="O971" s="54">
        <v>0.9900000000000001</v>
      </c>
      <c r="P971" s="54">
        <v>2.3100000000000005</v>
      </c>
      <c r="Q971" s="55">
        <v>1.3333333333333335</v>
      </c>
      <c r="R971" s="55">
        <v>0.08</v>
      </c>
      <c r="S971" s="56">
        <f t="shared" si="15"/>
        <v>0.18480000000000005</v>
      </c>
      <c r="T971" s="57">
        <v>2.4948000000000006</v>
      </c>
      <c r="U971" s="51">
        <v>29</v>
      </c>
      <c r="V971" s="58">
        <v>72.34920000000001</v>
      </c>
      <c r="W971" s="55">
        <v>0.05</v>
      </c>
      <c r="X971" s="59">
        <v>3.6174600000000008</v>
      </c>
      <c r="Y971" s="54">
        <v>0.75</v>
      </c>
      <c r="Z971" s="54">
        <v>69.481740000000016</v>
      </c>
    </row>
    <row r="972" spans="1:26" x14ac:dyDescent="0.3">
      <c r="A972" s="51" t="s">
        <v>2232</v>
      </c>
      <c r="B972" s="52">
        <v>42681</v>
      </c>
      <c r="C972" s="53">
        <v>2016</v>
      </c>
      <c r="D972" s="51" t="s">
        <v>2233</v>
      </c>
      <c r="E972" s="51" t="s">
        <v>2234</v>
      </c>
      <c r="F972" s="51" t="s">
        <v>230</v>
      </c>
      <c r="G972" s="51" t="s">
        <v>230</v>
      </c>
      <c r="H972" s="51" t="s">
        <v>231</v>
      </c>
      <c r="I972" s="51" t="s">
        <v>245</v>
      </c>
      <c r="J972" s="51" t="s">
        <v>218</v>
      </c>
      <c r="K972" s="51" t="s">
        <v>219</v>
      </c>
      <c r="L972" s="51" t="s">
        <v>292</v>
      </c>
      <c r="M972" s="51" t="s">
        <v>221</v>
      </c>
      <c r="N972" s="52">
        <v>42690</v>
      </c>
      <c r="O972" s="54">
        <v>1.034</v>
      </c>
      <c r="P972" s="54">
        <v>2.2880000000000003</v>
      </c>
      <c r="Q972" s="55">
        <v>1.2127659574468086</v>
      </c>
      <c r="R972" s="55">
        <v>0.08</v>
      </c>
      <c r="S972" s="56">
        <f t="shared" si="15"/>
        <v>0.18304000000000004</v>
      </c>
      <c r="T972" s="57">
        <v>2.4710400000000003</v>
      </c>
      <c r="U972" s="51">
        <v>41</v>
      </c>
      <c r="V972" s="58">
        <v>101.31264000000002</v>
      </c>
      <c r="W972" s="55">
        <v>0.05</v>
      </c>
      <c r="X972" s="59">
        <v>5.0656320000000008</v>
      </c>
      <c r="Y972" s="54">
        <v>2.61</v>
      </c>
      <c r="Z972" s="54">
        <v>98.857008000000022</v>
      </c>
    </row>
    <row r="973" spans="1:26" x14ac:dyDescent="0.3">
      <c r="A973" s="51" t="s">
        <v>2235</v>
      </c>
      <c r="B973" s="52">
        <v>42682</v>
      </c>
      <c r="C973" s="53">
        <v>2016</v>
      </c>
      <c r="D973" s="51" t="s">
        <v>1782</v>
      </c>
      <c r="E973" s="51" t="s">
        <v>1783</v>
      </c>
      <c r="F973" s="51" t="s">
        <v>230</v>
      </c>
      <c r="G973" s="51" t="s">
        <v>230</v>
      </c>
      <c r="H973" s="51" t="s">
        <v>244</v>
      </c>
      <c r="I973" s="51" t="s">
        <v>245</v>
      </c>
      <c r="J973" s="51" t="s">
        <v>266</v>
      </c>
      <c r="K973" s="51" t="s">
        <v>238</v>
      </c>
      <c r="L973" s="51" t="s">
        <v>292</v>
      </c>
      <c r="M973" s="51" t="s">
        <v>221</v>
      </c>
      <c r="N973" s="52">
        <v>42691</v>
      </c>
      <c r="O973" s="54">
        <v>22.198</v>
      </c>
      <c r="P973" s="54">
        <v>38.951000000000001</v>
      </c>
      <c r="Q973" s="55">
        <v>0.75470763131813678</v>
      </c>
      <c r="R973" s="55">
        <v>0.08</v>
      </c>
      <c r="S973" s="56">
        <f t="shared" si="15"/>
        <v>3.1160800000000002</v>
      </c>
      <c r="T973" s="57">
        <v>42.067080000000004</v>
      </c>
      <c r="U973" s="51">
        <v>23</v>
      </c>
      <c r="V973" s="58">
        <v>967.54284000000007</v>
      </c>
      <c r="W973" s="55">
        <v>9.9999999999999992E-2</v>
      </c>
      <c r="X973" s="59">
        <v>96.754283999999998</v>
      </c>
      <c r="Y973" s="54">
        <v>2.04</v>
      </c>
      <c r="Z973" s="54">
        <v>872.82855600000005</v>
      </c>
    </row>
    <row r="974" spans="1:26" x14ac:dyDescent="0.3">
      <c r="A974" s="51" t="s">
        <v>2236</v>
      </c>
      <c r="B974" s="52">
        <v>42684</v>
      </c>
      <c r="C974" s="53">
        <v>2016</v>
      </c>
      <c r="D974" s="51" t="s">
        <v>725</v>
      </c>
      <c r="E974" s="51" t="s">
        <v>726</v>
      </c>
      <c r="F974" s="51" t="s">
        <v>230</v>
      </c>
      <c r="G974" s="51" t="s">
        <v>230</v>
      </c>
      <c r="H974" s="51" t="s">
        <v>265</v>
      </c>
      <c r="I974" s="51" t="s">
        <v>232</v>
      </c>
      <c r="J974" s="51" t="s">
        <v>266</v>
      </c>
      <c r="K974" s="51" t="s">
        <v>219</v>
      </c>
      <c r="L974" s="51" t="s">
        <v>220</v>
      </c>
      <c r="M974" s="51" t="s">
        <v>221</v>
      </c>
      <c r="N974" s="52">
        <v>42691</v>
      </c>
      <c r="O974" s="54">
        <v>21.812999999999999</v>
      </c>
      <c r="P974" s="54">
        <v>34.078000000000003</v>
      </c>
      <c r="Q974" s="55">
        <v>0.56227937468482114</v>
      </c>
      <c r="R974" s="55">
        <v>0.08</v>
      </c>
      <c r="S974" s="56">
        <f t="shared" si="15"/>
        <v>2.7262400000000002</v>
      </c>
      <c r="T974" s="57">
        <v>36.804240000000007</v>
      </c>
      <c r="U974" s="51">
        <v>17</v>
      </c>
      <c r="V974" s="58">
        <v>625.67208000000016</v>
      </c>
      <c r="W974" s="55">
        <v>0.01</v>
      </c>
      <c r="X974" s="59">
        <v>6.2567208000000019</v>
      </c>
      <c r="Y974" s="54">
        <v>19.560000000000002</v>
      </c>
      <c r="Z974" s="54">
        <v>638.97535920000018</v>
      </c>
    </row>
    <row r="975" spans="1:26" x14ac:dyDescent="0.3">
      <c r="A975" s="51" t="s">
        <v>2237</v>
      </c>
      <c r="B975" s="52">
        <v>42685</v>
      </c>
      <c r="C975" s="53">
        <v>2016</v>
      </c>
      <c r="D975" s="51" t="s">
        <v>2238</v>
      </c>
      <c r="E975" s="51" t="s">
        <v>2239</v>
      </c>
      <c r="F975" s="51" t="s">
        <v>230</v>
      </c>
      <c r="G975" s="51" t="s">
        <v>230</v>
      </c>
      <c r="H975" s="51" t="s">
        <v>265</v>
      </c>
      <c r="I975" s="51" t="s">
        <v>331</v>
      </c>
      <c r="J975" s="51" t="s">
        <v>254</v>
      </c>
      <c r="K975" s="51" t="s">
        <v>219</v>
      </c>
      <c r="L975" s="51" t="s">
        <v>220</v>
      </c>
      <c r="M975" s="51" t="s">
        <v>221</v>
      </c>
      <c r="N975" s="52">
        <v>42694</v>
      </c>
      <c r="O975" s="54">
        <v>2.1779999999999999</v>
      </c>
      <c r="P975" s="54">
        <v>3.4650000000000003</v>
      </c>
      <c r="Q975" s="55">
        <v>0.59090909090909105</v>
      </c>
      <c r="R975" s="55">
        <v>0.08</v>
      </c>
      <c r="S975" s="56">
        <f t="shared" si="15"/>
        <v>0.27720000000000006</v>
      </c>
      <c r="T975" s="57">
        <v>3.7422000000000004</v>
      </c>
      <c r="U975" s="51">
        <v>43</v>
      </c>
      <c r="V975" s="58">
        <v>160.91460000000001</v>
      </c>
      <c r="W975" s="55">
        <v>6.9999999999999993E-2</v>
      </c>
      <c r="X975" s="59">
        <v>11.264021999999999</v>
      </c>
      <c r="Y975" s="54">
        <v>0.54</v>
      </c>
      <c r="Z975" s="54">
        <v>150.19057799999999</v>
      </c>
    </row>
    <row r="976" spans="1:26" x14ac:dyDescent="0.3">
      <c r="A976" s="51" t="s">
        <v>2240</v>
      </c>
      <c r="B976" s="52">
        <v>42686</v>
      </c>
      <c r="C976" s="53">
        <v>2016</v>
      </c>
      <c r="D976" s="51" t="s">
        <v>2241</v>
      </c>
      <c r="E976" s="51" t="s">
        <v>2242</v>
      </c>
      <c r="F976" s="51" t="s">
        <v>230</v>
      </c>
      <c r="G976" s="51" t="s">
        <v>230</v>
      </c>
      <c r="H976" s="51" t="s">
        <v>231</v>
      </c>
      <c r="I976" s="51" t="s">
        <v>270</v>
      </c>
      <c r="J976" s="51" t="s">
        <v>250</v>
      </c>
      <c r="K976" s="51" t="s">
        <v>219</v>
      </c>
      <c r="L976" s="51" t="s">
        <v>226</v>
      </c>
      <c r="M976" s="51" t="s">
        <v>221</v>
      </c>
      <c r="N976" s="52">
        <v>42694</v>
      </c>
      <c r="O976" s="54">
        <v>1.1990000000000003</v>
      </c>
      <c r="P976" s="54">
        <v>2.8600000000000003</v>
      </c>
      <c r="Q976" s="55">
        <v>1.3853211009174309</v>
      </c>
      <c r="R976" s="55">
        <v>0.08</v>
      </c>
      <c r="S976" s="56">
        <f t="shared" si="15"/>
        <v>0.22880000000000003</v>
      </c>
      <c r="T976" s="57">
        <v>3.0888000000000004</v>
      </c>
      <c r="U976" s="51">
        <v>13</v>
      </c>
      <c r="V976" s="58">
        <v>40.154400000000003</v>
      </c>
      <c r="W976" s="55">
        <v>9.9999999999999992E-2</v>
      </c>
      <c r="X976" s="59">
        <v>4.0154399999999999</v>
      </c>
      <c r="Y976" s="54">
        <v>2.4499999999999997</v>
      </c>
      <c r="Z976" s="54">
        <v>38.588960000000007</v>
      </c>
    </row>
    <row r="977" spans="1:26" x14ac:dyDescent="0.3">
      <c r="A977" s="51" t="s">
        <v>2243</v>
      </c>
      <c r="B977" s="52">
        <v>42688</v>
      </c>
      <c r="C977" s="53">
        <v>2016</v>
      </c>
      <c r="D977" s="51" t="s">
        <v>2244</v>
      </c>
      <c r="E977" s="51" t="s">
        <v>2245</v>
      </c>
      <c r="F977" s="51" t="s">
        <v>230</v>
      </c>
      <c r="G977" s="51" t="s">
        <v>230</v>
      </c>
      <c r="H977" s="51" t="s">
        <v>231</v>
      </c>
      <c r="I977" s="51" t="s">
        <v>274</v>
      </c>
      <c r="J977" s="51" t="s">
        <v>218</v>
      </c>
      <c r="K977" s="51" t="s">
        <v>219</v>
      </c>
      <c r="L977" s="51" t="s">
        <v>226</v>
      </c>
      <c r="M977" s="51" t="s">
        <v>221</v>
      </c>
      <c r="N977" s="52">
        <v>42695</v>
      </c>
      <c r="O977" s="54">
        <v>2.5190000000000001</v>
      </c>
      <c r="P977" s="54">
        <v>3.9380000000000006</v>
      </c>
      <c r="Q977" s="55">
        <v>0.56331877729257662</v>
      </c>
      <c r="R977" s="55">
        <v>0.08</v>
      </c>
      <c r="S977" s="56">
        <f t="shared" si="15"/>
        <v>0.31504000000000004</v>
      </c>
      <c r="T977" s="57">
        <v>4.2530400000000013</v>
      </c>
      <c r="U977" s="51">
        <v>34</v>
      </c>
      <c r="V977" s="58">
        <v>144.60336000000004</v>
      </c>
      <c r="W977" s="55">
        <v>9.9999999999999992E-2</v>
      </c>
      <c r="X977" s="59">
        <v>14.460336000000003</v>
      </c>
      <c r="Y977" s="54">
        <v>1.68</v>
      </c>
      <c r="Z977" s="54">
        <v>131.82302400000003</v>
      </c>
    </row>
    <row r="978" spans="1:26" x14ac:dyDescent="0.3">
      <c r="A978" s="51" t="s">
        <v>2246</v>
      </c>
      <c r="B978" s="52">
        <v>42689</v>
      </c>
      <c r="C978" s="53">
        <v>2016</v>
      </c>
      <c r="D978" s="51" t="s">
        <v>975</v>
      </c>
      <c r="E978" s="51" t="s">
        <v>976</v>
      </c>
      <c r="F978" s="51" t="s">
        <v>214</v>
      </c>
      <c r="G978" s="51" t="s">
        <v>215</v>
      </c>
      <c r="H978" s="51" t="s">
        <v>265</v>
      </c>
      <c r="I978" s="51" t="s">
        <v>225</v>
      </c>
      <c r="J978" s="51" t="s">
        <v>218</v>
      </c>
      <c r="K978" s="51" t="s">
        <v>219</v>
      </c>
      <c r="L978" s="51" t="s">
        <v>220</v>
      </c>
      <c r="M978" s="51" t="s">
        <v>221</v>
      </c>
      <c r="N978" s="52">
        <v>42698</v>
      </c>
      <c r="O978" s="54">
        <v>15.004000000000001</v>
      </c>
      <c r="P978" s="54">
        <v>23.078000000000003</v>
      </c>
      <c r="Q978" s="55">
        <v>0.5381231671554253</v>
      </c>
      <c r="R978" s="55">
        <v>0.08</v>
      </c>
      <c r="S978" s="56">
        <f t="shared" si="15"/>
        <v>1.8462400000000003</v>
      </c>
      <c r="T978" s="57">
        <v>24.924240000000005</v>
      </c>
      <c r="U978" s="51">
        <v>44</v>
      </c>
      <c r="V978" s="58">
        <v>1096.6665600000001</v>
      </c>
      <c r="W978" s="55">
        <v>0.11</v>
      </c>
      <c r="X978" s="59">
        <v>120.63332160000002</v>
      </c>
      <c r="Y978" s="54">
        <v>1.54</v>
      </c>
      <c r="Z978" s="54">
        <v>977.57323840000004</v>
      </c>
    </row>
    <row r="979" spans="1:26" x14ac:dyDescent="0.3">
      <c r="A979" s="51" t="s">
        <v>2247</v>
      </c>
      <c r="B979" s="52">
        <v>42689</v>
      </c>
      <c r="C979" s="53">
        <v>2016</v>
      </c>
      <c r="D979" s="51" t="s">
        <v>837</v>
      </c>
      <c r="E979" s="51" t="s">
        <v>838</v>
      </c>
      <c r="F979" s="51" t="s">
        <v>230</v>
      </c>
      <c r="G979" s="51" t="s">
        <v>230</v>
      </c>
      <c r="H979" s="51" t="s">
        <v>231</v>
      </c>
      <c r="I979" s="51" t="s">
        <v>445</v>
      </c>
      <c r="J979" s="51" t="s">
        <v>250</v>
      </c>
      <c r="K979" s="51" t="s">
        <v>219</v>
      </c>
      <c r="L979" s="51" t="s">
        <v>220</v>
      </c>
      <c r="M979" s="51" t="s">
        <v>221</v>
      </c>
      <c r="N979" s="52">
        <v>42698</v>
      </c>
      <c r="O979" s="54">
        <v>12.144</v>
      </c>
      <c r="P979" s="54">
        <v>18.678000000000001</v>
      </c>
      <c r="Q979" s="55">
        <v>0.53804347826086962</v>
      </c>
      <c r="R979" s="55">
        <v>0.08</v>
      </c>
      <c r="S979" s="56">
        <f t="shared" si="15"/>
        <v>1.49424</v>
      </c>
      <c r="T979" s="57">
        <v>20.172240000000002</v>
      </c>
      <c r="U979" s="51">
        <v>48</v>
      </c>
      <c r="V979" s="58">
        <v>968.2675200000001</v>
      </c>
      <c r="W979" s="55">
        <v>9.9999999999999992E-2</v>
      </c>
      <c r="X979" s="59">
        <v>96.826751999999999</v>
      </c>
      <c r="Y979" s="54">
        <v>12.440000000000001</v>
      </c>
      <c r="Z979" s="54">
        <v>883.88076800000022</v>
      </c>
    </row>
    <row r="980" spans="1:26" x14ac:dyDescent="0.3">
      <c r="A980" s="51" t="s">
        <v>2248</v>
      </c>
      <c r="B980" s="52">
        <v>42692</v>
      </c>
      <c r="C980" s="53">
        <v>2016</v>
      </c>
      <c r="D980" s="51" t="s">
        <v>586</v>
      </c>
      <c r="E980" s="51" t="s">
        <v>587</v>
      </c>
      <c r="F980" s="51" t="s">
        <v>214</v>
      </c>
      <c r="G980" s="51" t="s">
        <v>215</v>
      </c>
      <c r="H980" s="51" t="s">
        <v>216</v>
      </c>
      <c r="I980" s="51" t="s">
        <v>217</v>
      </c>
      <c r="J980" s="51" t="s">
        <v>233</v>
      </c>
      <c r="K980" s="51" t="s">
        <v>219</v>
      </c>
      <c r="L980" s="51" t="s">
        <v>226</v>
      </c>
      <c r="M980" s="51" t="s">
        <v>221</v>
      </c>
      <c r="N980" s="52">
        <v>42700</v>
      </c>
      <c r="O980" s="54">
        <v>1.1550000000000002</v>
      </c>
      <c r="P980" s="54">
        <v>2.145</v>
      </c>
      <c r="Q980" s="55">
        <v>0.85714285714285676</v>
      </c>
      <c r="R980" s="55">
        <v>0.08</v>
      </c>
      <c r="S980" s="56">
        <f t="shared" si="15"/>
        <v>0.1716</v>
      </c>
      <c r="T980" s="57">
        <v>2.3166000000000002</v>
      </c>
      <c r="U980" s="51">
        <v>22</v>
      </c>
      <c r="V980" s="58">
        <v>50.965200000000003</v>
      </c>
      <c r="W980" s="55">
        <v>6.9999999999999993E-2</v>
      </c>
      <c r="X980" s="59">
        <v>3.567564</v>
      </c>
      <c r="Y980" s="54">
        <v>1.68</v>
      </c>
      <c r="Z980" s="54">
        <v>49.077636000000005</v>
      </c>
    </row>
    <row r="981" spans="1:26" x14ac:dyDescent="0.3">
      <c r="A981" s="51" t="s">
        <v>2249</v>
      </c>
      <c r="B981" s="52">
        <v>42694</v>
      </c>
      <c r="C981" s="53">
        <v>2016</v>
      </c>
      <c r="D981" s="51" t="s">
        <v>2250</v>
      </c>
      <c r="E981" s="51" t="s">
        <v>2251</v>
      </c>
      <c r="F981" s="51" t="s">
        <v>230</v>
      </c>
      <c r="G981" s="51" t="s">
        <v>230</v>
      </c>
      <c r="H981" s="51" t="s">
        <v>231</v>
      </c>
      <c r="I981" s="51" t="s">
        <v>312</v>
      </c>
      <c r="J981" s="51" t="s">
        <v>254</v>
      </c>
      <c r="K981" s="51" t="s">
        <v>219</v>
      </c>
      <c r="L981" s="51" t="s">
        <v>220</v>
      </c>
      <c r="M981" s="51" t="s">
        <v>221</v>
      </c>
      <c r="N981" s="52">
        <v>42706</v>
      </c>
      <c r="O981" s="54">
        <v>3.8720000000000003</v>
      </c>
      <c r="P981" s="54">
        <v>6.2480000000000002</v>
      </c>
      <c r="Q981" s="55">
        <v>0.61363636363636354</v>
      </c>
      <c r="R981" s="55">
        <v>0.08</v>
      </c>
      <c r="S981" s="56">
        <f t="shared" si="15"/>
        <v>0.49984000000000001</v>
      </c>
      <c r="T981" s="57">
        <v>6.7478400000000009</v>
      </c>
      <c r="U981" s="51">
        <v>12</v>
      </c>
      <c r="V981" s="58">
        <v>80.974080000000015</v>
      </c>
      <c r="W981" s="55">
        <v>9.9999999999999992E-2</v>
      </c>
      <c r="X981" s="59">
        <v>8.0974080000000015</v>
      </c>
      <c r="Y981" s="54">
        <v>1.44</v>
      </c>
      <c r="Z981" s="54">
        <v>74.316672000000011</v>
      </c>
    </row>
    <row r="982" spans="1:26" x14ac:dyDescent="0.3">
      <c r="A982" s="51" t="s">
        <v>2252</v>
      </c>
      <c r="B982" s="52">
        <v>42695</v>
      </c>
      <c r="C982" s="53">
        <v>2016</v>
      </c>
      <c r="D982" s="51" t="s">
        <v>2253</v>
      </c>
      <c r="E982" s="51" t="s">
        <v>2254</v>
      </c>
      <c r="F982" s="51" t="s">
        <v>230</v>
      </c>
      <c r="G982" s="51" t="s">
        <v>230</v>
      </c>
      <c r="H982" s="51" t="s">
        <v>231</v>
      </c>
      <c r="I982" s="51" t="s">
        <v>274</v>
      </c>
      <c r="J982" s="51" t="s">
        <v>233</v>
      </c>
      <c r="K982" s="51" t="s">
        <v>219</v>
      </c>
      <c r="L982" s="51" t="s">
        <v>226</v>
      </c>
      <c r="M982" s="51" t="s">
        <v>221</v>
      </c>
      <c r="N982" s="52">
        <v>42704</v>
      </c>
      <c r="O982" s="54">
        <v>4.125</v>
      </c>
      <c r="P982" s="54">
        <v>7.7880000000000011</v>
      </c>
      <c r="Q982" s="55">
        <v>0.88800000000000023</v>
      </c>
      <c r="R982" s="55">
        <v>0.08</v>
      </c>
      <c r="S982" s="56">
        <f t="shared" si="15"/>
        <v>0.62304000000000015</v>
      </c>
      <c r="T982" s="57">
        <v>8.4110400000000016</v>
      </c>
      <c r="U982" s="51">
        <v>31</v>
      </c>
      <c r="V982" s="58">
        <v>260.74224000000004</v>
      </c>
      <c r="W982" s="55">
        <v>0.08</v>
      </c>
      <c r="X982" s="59">
        <v>20.859379200000003</v>
      </c>
      <c r="Y982" s="54">
        <v>2.4</v>
      </c>
      <c r="Z982" s="54">
        <v>242.28286080000004</v>
      </c>
    </row>
    <row r="983" spans="1:26" x14ac:dyDescent="0.3">
      <c r="A983" s="51" t="s">
        <v>2255</v>
      </c>
      <c r="B983" s="52">
        <v>42698</v>
      </c>
      <c r="C983" s="53">
        <v>2016</v>
      </c>
      <c r="D983" s="51" t="s">
        <v>347</v>
      </c>
      <c r="E983" s="51" t="s">
        <v>348</v>
      </c>
      <c r="F983" s="51" t="s">
        <v>230</v>
      </c>
      <c r="G983" s="51" t="s">
        <v>230</v>
      </c>
      <c r="H983" s="51" t="s">
        <v>265</v>
      </c>
      <c r="I983" s="51" t="s">
        <v>331</v>
      </c>
      <c r="J983" s="51" t="s">
        <v>250</v>
      </c>
      <c r="K983" s="51" t="s">
        <v>219</v>
      </c>
      <c r="L983" s="51" t="s">
        <v>220</v>
      </c>
      <c r="M983" s="51" t="s">
        <v>221</v>
      </c>
      <c r="N983" s="52">
        <v>42707</v>
      </c>
      <c r="O983" s="54">
        <v>3.74</v>
      </c>
      <c r="P983" s="54">
        <v>5.9400000000000013</v>
      </c>
      <c r="Q983" s="55">
        <v>0.5882352941176473</v>
      </c>
      <c r="R983" s="55">
        <v>0.08</v>
      </c>
      <c r="S983" s="56">
        <f t="shared" si="15"/>
        <v>0.47520000000000012</v>
      </c>
      <c r="T983" s="57">
        <v>6.4152000000000022</v>
      </c>
      <c r="U983" s="51">
        <v>3</v>
      </c>
      <c r="V983" s="58">
        <v>19.245600000000007</v>
      </c>
      <c r="W983" s="55">
        <v>0.01</v>
      </c>
      <c r="X983" s="59">
        <v>0.19245600000000007</v>
      </c>
      <c r="Y983" s="54">
        <v>7.83</v>
      </c>
      <c r="Z983" s="54">
        <v>26.883144000000009</v>
      </c>
    </row>
    <row r="984" spans="1:26" x14ac:dyDescent="0.3">
      <c r="A984" s="51" t="s">
        <v>2256</v>
      </c>
      <c r="B984" s="52">
        <v>42698</v>
      </c>
      <c r="C984" s="53">
        <v>2016</v>
      </c>
      <c r="D984" s="51" t="s">
        <v>2257</v>
      </c>
      <c r="E984" s="51" t="s">
        <v>2258</v>
      </c>
      <c r="F984" s="51" t="s">
        <v>230</v>
      </c>
      <c r="G984" s="51" t="s">
        <v>230</v>
      </c>
      <c r="H984" s="51" t="s">
        <v>216</v>
      </c>
      <c r="I984" s="51" t="s">
        <v>342</v>
      </c>
      <c r="J984" s="51" t="s">
        <v>250</v>
      </c>
      <c r="K984" s="51" t="s">
        <v>219</v>
      </c>
      <c r="L984" s="51" t="s">
        <v>220</v>
      </c>
      <c r="M984" s="51" t="s">
        <v>221</v>
      </c>
      <c r="N984" s="52">
        <v>42707</v>
      </c>
      <c r="O984" s="54">
        <v>2.0240000000000005</v>
      </c>
      <c r="P984" s="54">
        <v>3.1680000000000001</v>
      </c>
      <c r="Q984" s="55">
        <v>0.56521739130434756</v>
      </c>
      <c r="R984" s="55">
        <v>0.08</v>
      </c>
      <c r="S984" s="56">
        <f t="shared" si="15"/>
        <v>0.25344</v>
      </c>
      <c r="T984" s="57">
        <v>3.4214400000000005</v>
      </c>
      <c r="U984" s="51">
        <v>8</v>
      </c>
      <c r="V984" s="58">
        <v>27.371520000000004</v>
      </c>
      <c r="W984" s="55">
        <v>6.9999999999999993E-2</v>
      </c>
      <c r="X984" s="59">
        <v>1.9160064000000001</v>
      </c>
      <c r="Y984" s="54">
        <v>1.04</v>
      </c>
      <c r="Z984" s="54">
        <v>26.495513600000002</v>
      </c>
    </row>
    <row r="985" spans="1:26" x14ac:dyDescent="0.3">
      <c r="A985" s="51" t="s">
        <v>2259</v>
      </c>
      <c r="B985" s="52">
        <v>42698</v>
      </c>
      <c r="C985" s="53">
        <v>2016</v>
      </c>
      <c r="D985" s="51" t="s">
        <v>765</v>
      </c>
      <c r="E985" s="51" t="s">
        <v>766</v>
      </c>
      <c r="F985" s="51" t="s">
        <v>230</v>
      </c>
      <c r="G985" s="51" t="s">
        <v>230</v>
      </c>
      <c r="H985" s="51" t="s">
        <v>244</v>
      </c>
      <c r="I985" s="51" t="s">
        <v>232</v>
      </c>
      <c r="J985" s="51" t="s">
        <v>254</v>
      </c>
      <c r="K985" s="51" t="s">
        <v>219</v>
      </c>
      <c r="L985" s="51" t="s">
        <v>226</v>
      </c>
      <c r="M985" s="51" t="s">
        <v>221</v>
      </c>
      <c r="N985" s="52">
        <v>42709</v>
      </c>
      <c r="O985" s="54">
        <v>0.95700000000000007</v>
      </c>
      <c r="P985" s="54">
        <v>1.9910000000000003</v>
      </c>
      <c r="Q985" s="55">
        <v>1.0804597701149428</v>
      </c>
      <c r="R985" s="55">
        <v>0.08</v>
      </c>
      <c r="S985" s="56">
        <f t="shared" si="15"/>
        <v>0.15928000000000003</v>
      </c>
      <c r="T985" s="57">
        <v>2.1502800000000004</v>
      </c>
      <c r="U985" s="51">
        <v>20</v>
      </c>
      <c r="V985" s="58">
        <v>43.005600000000008</v>
      </c>
      <c r="W985" s="55">
        <v>6.9999999999999993E-2</v>
      </c>
      <c r="X985" s="59">
        <v>3.0103920000000004</v>
      </c>
      <c r="Y985" s="54">
        <v>0.8</v>
      </c>
      <c r="Z985" s="54">
        <v>40.795208000000002</v>
      </c>
    </row>
    <row r="986" spans="1:26" x14ac:dyDescent="0.3">
      <c r="A986" s="51" t="s">
        <v>2260</v>
      </c>
      <c r="B986" s="52">
        <v>42699</v>
      </c>
      <c r="C986" s="53">
        <v>2016</v>
      </c>
      <c r="D986" s="51" t="s">
        <v>941</v>
      </c>
      <c r="E986" s="51" t="s">
        <v>942</v>
      </c>
      <c r="F986" s="51" t="s">
        <v>230</v>
      </c>
      <c r="G986" s="51" t="s">
        <v>230</v>
      </c>
      <c r="H986" s="51" t="s">
        <v>231</v>
      </c>
      <c r="I986" s="51" t="s">
        <v>281</v>
      </c>
      <c r="J986" s="51" t="s">
        <v>266</v>
      </c>
      <c r="K986" s="51" t="s">
        <v>238</v>
      </c>
      <c r="L986" s="51" t="s">
        <v>220</v>
      </c>
      <c r="M986" s="51" t="s">
        <v>221</v>
      </c>
      <c r="N986" s="52">
        <v>42708</v>
      </c>
      <c r="O986" s="54">
        <v>68.64</v>
      </c>
      <c r="P986" s="54">
        <v>171.58900000000003</v>
      </c>
      <c r="Q986" s="55">
        <v>1.4998397435897439</v>
      </c>
      <c r="R986" s="55">
        <v>0.08</v>
      </c>
      <c r="S986" s="56">
        <f t="shared" si="15"/>
        <v>13.727120000000003</v>
      </c>
      <c r="T986" s="57">
        <v>185.31612000000004</v>
      </c>
      <c r="U986" s="51">
        <v>26</v>
      </c>
      <c r="V986" s="58">
        <v>4818.2191200000007</v>
      </c>
      <c r="W986" s="55">
        <v>0.05</v>
      </c>
      <c r="X986" s="59">
        <v>240.91095600000006</v>
      </c>
      <c r="Y986" s="54">
        <v>8.1300000000000008</v>
      </c>
      <c r="Z986" s="54">
        <v>4585.4381640000011</v>
      </c>
    </row>
    <row r="987" spans="1:26" x14ac:dyDescent="0.3">
      <c r="A987" s="51" t="s">
        <v>2261</v>
      </c>
      <c r="B987" s="52">
        <v>42699</v>
      </c>
      <c r="C987" s="53">
        <v>2016</v>
      </c>
      <c r="D987" s="51" t="s">
        <v>1299</v>
      </c>
      <c r="E987" s="51" t="s">
        <v>1300</v>
      </c>
      <c r="F987" s="51" t="s">
        <v>230</v>
      </c>
      <c r="G987" s="51" t="s">
        <v>230</v>
      </c>
      <c r="H987" s="51" t="s">
        <v>265</v>
      </c>
      <c r="I987" s="51" t="s">
        <v>258</v>
      </c>
      <c r="J987" s="51" t="s">
        <v>254</v>
      </c>
      <c r="K987" s="51" t="s">
        <v>238</v>
      </c>
      <c r="L987" s="51" t="s">
        <v>239</v>
      </c>
      <c r="M987" s="51" t="s">
        <v>240</v>
      </c>
      <c r="N987" s="52">
        <v>42706</v>
      </c>
      <c r="O987" s="54">
        <v>306.88900000000001</v>
      </c>
      <c r="P987" s="54">
        <v>494.98900000000003</v>
      </c>
      <c r="Q987" s="55">
        <v>0.61292519445141413</v>
      </c>
      <c r="R987" s="55">
        <v>0.08</v>
      </c>
      <c r="S987" s="56">
        <f t="shared" si="15"/>
        <v>39.599120000000006</v>
      </c>
      <c r="T987" s="57">
        <v>534.58812000000012</v>
      </c>
      <c r="U987" s="51">
        <v>20</v>
      </c>
      <c r="V987" s="58">
        <v>10691.762400000003</v>
      </c>
      <c r="W987" s="55">
        <v>9.9999999999999992E-2</v>
      </c>
      <c r="X987" s="59">
        <v>1069.1762400000002</v>
      </c>
      <c r="Y987" s="54">
        <v>49.05</v>
      </c>
      <c r="Z987" s="54">
        <v>9671.6361600000018</v>
      </c>
    </row>
    <row r="988" spans="1:26" x14ac:dyDescent="0.3">
      <c r="A988" s="51" t="s">
        <v>2262</v>
      </c>
      <c r="B988" s="52">
        <v>42700</v>
      </c>
      <c r="C988" s="53">
        <v>2016</v>
      </c>
      <c r="D988" s="51" t="s">
        <v>1375</v>
      </c>
      <c r="E988" s="51" t="s">
        <v>1376</v>
      </c>
      <c r="F988" s="51" t="s">
        <v>230</v>
      </c>
      <c r="G988" s="51" t="s">
        <v>230</v>
      </c>
      <c r="H988" s="51" t="s">
        <v>265</v>
      </c>
      <c r="I988" s="51" t="s">
        <v>342</v>
      </c>
      <c r="J988" s="51" t="s">
        <v>233</v>
      </c>
      <c r="K988" s="51" t="s">
        <v>219</v>
      </c>
      <c r="L988" s="51" t="s">
        <v>220</v>
      </c>
      <c r="M988" s="51" t="s">
        <v>221</v>
      </c>
      <c r="N988" s="52">
        <v>42708</v>
      </c>
      <c r="O988" s="54">
        <v>2.1339999999999999</v>
      </c>
      <c r="P988" s="54">
        <v>3.3880000000000003</v>
      </c>
      <c r="Q988" s="55">
        <v>0.58762886597938169</v>
      </c>
      <c r="R988" s="55">
        <v>0.08</v>
      </c>
      <c r="S988" s="56">
        <f t="shared" si="15"/>
        <v>0.27104000000000006</v>
      </c>
      <c r="T988" s="57">
        <v>3.6590400000000005</v>
      </c>
      <c r="U988" s="51">
        <v>20</v>
      </c>
      <c r="V988" s="58">
        <v>73.180800000000005</v>
      </c>
      <c r="W988" s="55">
        <v>0.03</v>
      </c>
      <c r="X988" s="59">
        <v>2.195424</v>
      </c>
      <c r="Y988" s="54">
        <v>1.04</v>
      </c>
      <c r="Z988" s="54">
        <v>72.025376000000009</v>
      </c>
    </row>
    <row r="989" spans="1:26" x14ac:dyDescent="0.3">
      <c r="A989" s="51" t="s">
        <v>2263</v>
      </c>
      <c r="B989" s="52">
        <v>42701</v>
      </c>
      <c r="C989" s="53">
        <v>2016</v>
      </c>
      <c r="D989" s="51" t="s">
        <v>375</v>
      </c>
      <c r="E989" s="51" t="s">
        <v>376</v>
      </c>
      <c r="F989" s="51" t="s">
        <v>230</v>
      </c>
      <c r="G989" s="51" t="s">
        <v>230</v>
      </c>
      <c r="H989" s="51" t="s">
        <v>265</v>
      </c>
      <c r="I989" s="51" t="s">
        <v>312</v>
      </c>
      <c r="J989" s="51" t="s">
        <v>266</v>
      </c>
      <c r="K989" s="51" t="s">
        <v>219</v>
      </c>
      <c r="L989" s="51" t="s">
        <v>226</v>
      </c>
      <c r="M989" s="51" t="s">
        <v>221</v>
      </c>
      <c r="N989" s="52">
        <v>42709</v>
      </c>
      <c r="O989" s="54">
        <v>2.9480000000000004</v>
      </c>
      <c r="P989" s="54">
        <v>6.6880000000000006</v>
      </c>
      <c r="Q989" s="55">
        <v>1.2686567164179103</v>
      </c>
      <c r="R989" s="55">
        <v>0.08</v>
      </c>
      <c r="S989" s="56">
        <f t="shared" si="15"/>
        <v>0.53504000000000007</v>
      </c>
      <c r="T989" s="57">
        <v>7.223040000000001</v>
      </c>
      <c r="U989" s="51">
        <v>51</v>
      </c>
      <c r="V989" s="58">
        <v>368.37504000000007</v>
      </c>
      <c r="W989" s="55">
        <v>0.09</v>
      </c>
      <c r="X989" s="59">
        <v>33.153753600000002</v>
      </c>
      <c r="Y989" s="54">
        <v>1.22</v>
      </c>
      <c r="Z989" s="54">
        <v>336.44128640000008</v>
      </c>
    </row>
    <row r="990" spans="1:26" x14ac:dyDescent="0.3">
      <c r="A990" s="51" t="s">
        <v>2264</v>
      </c>
      <c r="B990" s="52">
        <v>42703</v>
      </c>
      <c r="C990" s="53">
        <v>2016</v>
      </c>
      <c r="D990" s="51" t="s">
        <v>468</v>
      </c>
      <c r="E990" s="51" t="s">
        <v>469</v>
      </c>
      <c r="F990" s="51" t="s">
        <v>230</v>
      </c>
      <c r="G990" s="51" t="s">
        <v>230</v>
      </c>
      <c r="H990" s="51" t="s">
        <v>244</v>
      </c>
      <c r="I990" s="51" t="s">
        <v>232</v>
      </c>
      <c r="J990" s="51" t="s">
        <v>218</v>
      </c>
      <c r="K990" s="51" t="s">
        <v>238</v>
      </c>
      <c r="L990" s="51" t="s">
        <v>220</v>
      </c>
      <c r="M990" s="51" t="s">
        <v>221</v>
      </c>
      <c r="N990" s="52">
        <v>42711</v>
      </c>
      <c r="O990" s="54">
        <v>59.972000000000008</v>
      </c>
      <c r="P990" s="54">
        <v>111.06700000000001</v>
      </c>
      <c r="Q990" s="55">
        <v>0.85198092443140117</v>
      </c>
      <c r="R990" s="55">
        <v>0.08</v>
      </c>
      <c r="S990" s="56">
        <f t="shared" si="15"/>
        <v>8.8853600000000004</v>
      </c>
      <c r="T990" s="57">
        <v>119.95236000000001</v>
      </c>
      <c r="U990" s="51">
        <v>44</v>
      </c>
      <c r="V990" s="58">
        <v>5277.9038400000009</v>
      </c>
      <c r="W990" s="55">
        <v>0.11</v>
      </c>
      <c r="X990" s="59">
        <v>580.56942240000012</v>
      </c>
      <c r="Y990" s="54">
        <v>7.2299999999999995</v>
      </c>
      <c r="Z990" s="54">
        <v>4704.5644176000005</v>
      </c>
    </row>
    <row r="991" spans="1:26" x14ac:dyDescent="0.3">
      <c r="A991" s="51" t="s">
        <v>2265</v>
      </c>
      <c r="B991" s="52">
        <v>42705</v>
      </c>
      <c r="C991" s="53">
        <v>2016</v>
      </c>
      <c r="D991" s="51" t="s">
        <v>428</v>
      </c>
      <c r="E991" s="51" t="s">
        <v>429</v>
      </c>
      <c r="F991" s="51" t="s">
        <v>230</v>
      </c>
      <c r="G991" s="51" t="s">
        <v>230</v>
      </c>
      <c r="H991" s="51" t="s">
        <v>265</v>
      </c>
      <c r="I991" s="51" t="s">
        <v>331</v>
      </c>
      <c r="J991" s="51" t="s">
        <v>250</v>
      </c>
      <c r="K991" s="51" t="s">
        <v>219</v>
      </c>
      <c r="L991" s="51" t="s">
        <v>220</v>
      </c>
      <c r="M991" s="51" t="s">
        <v>221</v>
      </c>
      <c r="N991" s="52">
        <v>42714</v>
      </c>
      <c r="O991" s="54">
        <v>2.0240000000000005</v>
      </c>
      <c r="P991" s="54">
        <v>3.1680000000000001</v>
      </c>
      <c r="Q991" s="55">
        <v>0.56521739130434756</v>
      </c>
      <c r="R991" s="55">
        <v>0.08</v>
      </c>
      <c r="S991" s="56">
        <f t="shared" si="15"/>
        <v>0.25344</v>
      </c>
      <c r="T991" s="57">
        <v>3.4214400000000005</v>
      </c>
      <c r="U991" s="51">
        <v>42</v>
      </c>
      <c r="V991" s="58">
        <v>143.70048000000003</v>
      </c>
      <c r="W991" s="55">
        <v>0.01</v>
      </c>
      <c r="X991" s="59">
        <v>1.4370048000000002</v>
      </c>
      <c r="Y991" s="54">
        <v>1.54</v>
      </c>
      <c r="Z991" s="54">
        <v>143.80347520000001</v>
      </c>
    </row>
    <row r="992" spans="1:26" x14ac:dyDescent="0.3">
      <c r="A992" s="51" t="s">
        <v>2266</v>
      </c>
      <c r="B992" s="52">
        <v>42706</v>
      </c>
      <c r="C992" s="53">
        <v>2016</v>
      </c>
      <c r="D992" s="51" t="s">
        <v>2267</v>
      </c>
      <c r="E992" s="51" t="s">
        <v>2205</v>
      </c>
      <c r="F992" s="51" t="s">
        <v>214</v>
      </c>
      <c r="G992" s="51" t="s">
        <v>215</v>
      </c>
      <c r="H992" s="51" t="s">
        <v>216</v>
      </c>
      <c r="I992" s="51" t="s">
        <v>225</v>
      </c>
      <c r="J992" s="51" t="s">
        <v>218</v>
      </c>
      <c r="K992" s="51" t="s">
        <v>238</v>
      </c>
      <c r="L992" s="51" t="s">
        <v>220</v>
      </c>
      <c r="M992" s="51" t="s">
        <v>221</v>
      </c>
      <c r="N992" s="52">
        <v>42714</v>
      </c>
      <c r="O992" s="54">
        <v>7.0289999999999999</v>
      </c>
      <c r="P992" s="54">
        <v>21.978000000000002</v>
      </c>
      <c r="Q992" s="55">
        <v>2.126760563380282</v>
      </c>
      <c r="R992" s="55">
        <v>0.08</v>
      </c>
      <c r="S992" s="56">
        <f t="shared" si="15"/>
        <v>1.7582400000000002</v>
      </c>
      <c r="T992" s="57">
        <v>23.736240000000002</v>
      </c>
      <c r="U992" s="51">
        <v>31</v>
      </c>
      <c r="V992" s="58">
        <v>735.82344000000012</v>
      </c>
      <c r="W992" s="55">
        <v>6.9999999999999993E-2</v>
      </c>
      <c r="X992" s="59">
        <v>51.507640800000004</v>
      </c>
      <c r="Y992" s="54">
        <v>4.05</v>
      </c>
      <c r="Z992" s="54">
        <v>688.36579920000008</v>
      </c>
    </row>
    <row r="993" spans="1:26" x14ac:dyDescent="0.3">
      <c r="A993" s="51" t="s">
        <v>2268</v>
      </c>
      <c r="B993" s="52">
        <v>42707</v>
      </c>
      <c r="C993" s="53">
        <v>2016</v>
      </c>
      <c r="D993" s="51" t="s">
        <v>1697</v>
      </c>
      <c r="E993" s="51" t="s">
        <v>1698</v>
      </c>
      <c r="F993" s="51" t="s">
        <v>230</v>
      </c>
      <c r="G993" s="51" t="s">
        <v>230</v>
      </c>
      <c r="H993" s="51" t="s">
        <v>231</v>
      </c>
      <c r="I993" s="51" t="s">
        <v>274</v>
      </c>
      <c r="J993" s="51" t="s">
        <v>218</v>
      </c>
      <c r="K993" s="51" t="s">
        <v>219</v>
      </c>
      <c r="L993" s="51" t="s">
        <v>292</v>
      </c>
      <c r="M993" s="51" t="s">
        <v>234</v>
      </c>
      <c r="N993" s="52">
        <v>42716</v>
      </c>
      <c r="O993" s="54">
        <v>1.6060000000000001</v>
      </c>
      <c r="P993" s="54">
        <v>3.927</v>
      </c>
      <c r="Q993" s="55">
        <v>1.4452054794520546</v>
      </c>
      <c r="R993" s="55">
        <v>0.08</v>
      </c>
      <c r="S993" s="56">
        <f t="shared" si="15"/>
        <v>0.31415999999999999</v>
      </c>
      <c r="T993" s="57">
        <v>4.2411600000000007</v>
      </c>
      <c r="U993" s="51">
        <v>12</v>
      </c>
      <c r="V993" s="58">
        <v>50.893920000000008</v>
      </c>
      <c r="W993" s="55">
        <v>0.02</v>
      </c>
      <c r="X993" s="59">
        <v>1.0178784000000003</v>
      </c>
      <c r="Y993" s="54">
        <v>4.22</v>
      </c>
      <c r="Z993" s="54">
        <v>54.096041600000007</v>
      </c>
    </row>
    <row r="994" spans="1:26" x14ac:dyDescent="0.3">
      <c r="A994" s="51" t="s">
        <v>2269</v>
      </c>
      <c r="B994" s="52">
        <v>42708</v>
      </c>
      <c r="C994" s="53">
        <v>2016</v>
      </c>
      <c r="D994" s="51" t="s">
        <v>812</v>
      </c>
      <c r="E994" s="51" t="s">
        <v>813</v>
      </c>
      <c r="F994" s="51" t="s">
        <v>230</v>
      </c>
      <c r="G994" s="51" t="s">
        <v>230</v>
      </c>
      <c r="H994" s="51" t="s">
        <v>231</v>
      </c>
      <c r="I994" s="51" t="s">
        <v>232</v>
      </c>
      <c r="J994" s="51" t="s">
        <v>254</v>
      </c>
      <c r="K994" s="51" t="s">
        <v>238</v>
      </c>
      <c r="L994" s="51" t="s">
        <v>220</v>
      </c>
      <c r="M994" s="51" t="s">
        <v>221</v>
      </c>
      <c r="N994" s="52">
        <v>42717</v>
      </c>
      <c r="O994" s="54">
        <v>35.222000000000008</v>
      </c>
      <c r="P994" s="54">
        <v>167.72800000000001</v>
      </c>
      <c r="Q994" s="55">
        <v>3.7620237351655206</v>
      </c>
      <c r="R994" s="55">
        <v>0.08</v>
      </c>
      <c r="S994" s="56">
        <f t="shared" si="15"/>
        <v>13.418240000000001</v>
      </c>
      <c r="T994" s="57">
        <v>181.14624000000003</v>
      </c>
      <c r="U994" s="51">
        <v>48</v>
      </c>
      <c r="V994" s="58">
        <v>8695.0195200000016</v>
      </c>
      <c r="W994" s="55">
        <v>0.02</v>
      </c>
      <c r="X994" s="59">
        <v>173.90039040000005</v>
      </c>
      <c r="Y994" s="54">
        <v>4.05</v>
      </c>
      <c r="Z994" s="54">
        <v>8525.1691296000008</v>
      </c>
    </row>
    <row r="995" spans="1:26" x14ac:dyDescent="0.3">
      <c r="A995" s="51" t="s">
        <v>2270</v>
      </c>
      <c r="B995" s="52">
        <v>42710</v>
      </c>
      <c r="C995" s="53">
        <v>2016</v>
      </c>
      <c r="D995" s="51" t="s">
        <v>453</v>
      </c>
      <c r="E995" s="51" t="s">
        <v>454</v>
      </c>
      <c r="F995" s="51" t="s">
        <v>230</v>
      </c>
      <c r="G995" s="51" t="s">
        <v>230</v>
      </c>
      <c r="H995" s="51" t="s">
        <v>265</v>
      </c>
      <c r="I995" s="51" t="s">
        <v>245</v>
      </c>
      <c r="J995" s="51" t="s">
        <v>254</v>
      </c>
      <c r="K995" s="51" t="s">
        <v>219</v>
      </c>
      <c r="L995" s="51" t="s">
        <v>220</v>
      </c>
      <c r="M995" s="51" t="s">
        <v>221</v>
      </c>
      <c r="N995" s="52">
        <v>42724</v>
      </c>
      <c r="O995" s="54">
        <v>5.0490000000000004</v>
      </c>
      <c r="P995" s="54">
        <v>8.0080000000000009</v>
      </c>
      <c r="Q995" s="55">
        <v>0.58605664488017439</v>
      </c>
      <c r="R995" s="55">
        <v>0.08</v>
      </c>
      <c r="S995" s="56">
        <f t="shared" si="15"/>
        <v>0.6406400000000001</v>
      </c>
      <c r="T995" s="57">
        <v>8.6486400000000021</v>
      </c>
      <c r="U995" s="51">
        <v>20</v>
      </c>
      <c r="V995" s="58">
        <v>172.97280000000003</v>
      </c>
      <c r="W995" s="55">
        <v>9.9999999999999992E-2</v>
      </c>
      <c r="X995" s="59">
        <v>17.297280000000001</v>
      </c>
      <c r="Y995" s="54">
        <v>11.200000000000001</v>
      </c>
      <c r="Z995" s="54">
        <v>166.87552000000002</v>
      </c>
    </row>
    <row r="996" spans="1:26" x14ac:dyDescent="0.3">
      <c r="A996" s="51" t="s">
        <v>2271</v>
      </c>
      <c r="B996" s="52">
        <v>42710</v>
      </c>
      <c r="C996" s="53">
        <v>2016</v>
      </c>
      <c r="D996" s="51" t="s">
        <v>2272</v>
      </c>
      <c r="E996" s="51" t="s">
        <v>2205</v>
      </c>
      <c r="F996" s="51" t="s">
        <v>214</v>
      </c>
      <c r="G996" s="51" t="s">
        <v>215</v>
      </c>
      <c r="H996" s="51" t="s">
        <v>265</v>
      </c>
      <c r="I996" s="51" t="s">
        <v>217</v>
      </c>
      <c r="J996" s="51" t="s">
        <v>218</v>
      </c>
      <c r="K996" s="51" t="s">
        <v>219</v>
      </c>
      <c r="L996" s="51" t="s">
        <v>220</v>
      </c>
      <c r="M996" s="51" t="s">
        <v>221</v>
      </c>
      <c r="N996" s="52">
        <v>42719</v>
      </c>
      <c r="O996" s="54">
        <v>16.445</v>
      </c>
      <c r="P996" s="54">
        <v>38.236000000000004</v>
      </c>
      <c r="Q996" s="55">
        <v>1.3250836120401339</v>
      </c>
      <c r="R996" s="55">
        <v>0.08</v>
      </c>
      <c r="S996" s="56">
        <f t="shared" si="15"/>
        <v>3.0588800000000003</v>
      </c>
      <c r="T996" s="57">
        <v>41.294880000000006</v>
      </c>
      <c r="U996" s="51">
        <v>12</v>
      </c>
      <c r="V996" s="58">
        <v>495.53856000000007</v>
      </c>
      <c r="W996" s="55">
        <v>6.9999999999999993E-2</v>
      </c>
      <c r="X996" s="59">
        <v>34.687699200000004</v>
      </c>
      <c r="Y996" s="54">
        <v>8.2700000000000014</v>
      </c>
      <c r="Z996" s="54">
        <v>469.12086080000006</v>
      </c>
    </row>
    <row r="997" spans="1:26" x14ac:dyDescent="0.3">
      <c r="A997" s="51" t="s">
        <v>2273</v>
      </c>
      <c r="B997" s="52">
        <v>42710</v>
      </c>
      <c r="C997" s="53">
        <v>2016</v>
      </c>
      <c r="D997" s="51" t="s">
        <v>453</v>
      </c>
      <c r="E997" s="51" t="s">
        <v>454</v>
      </c>
      <c r="F997" s="51" t="s">
        <v>230</v>
      </c>
      <c r="G997" s="51" t="s">
        <v>230</v>
      </c>
      <c r="H997" s="51" t="s">
        <v>265</v>
      </c>
      <c r="I997" s="51" t="s">
        <v>245</v>
      </c>
      <c r="J997" s="51" t="s">
        <v>254</v>
      </c>
      <c r="K997" s="51" t="s">
        <v>219</v>
      </c>
      <c r="L997" s="51" t="s">
        <v>226</v>
      </c>
      <c r="M997" s="51" t="s">
        <v>221</v>
      </c>
      <c r="N997" s="52">
        <v>42721</v>
      </c>
      <c r="O997" s="54">
        <v>0.78100000000000003</v>
      </c>
      <c r="P997" s="54">
        <v>1.254</v>
      </c>
      <c r="Q997" s="55">
        <v>0.60563380281690138</v>
      </c>
      <c r="R997" s="55">
        <v>0.08</v>
      </c>
      <c r="S997" s="56">
        <f t="shared" si="15"/>
        <v>0.10032000000000001</v>
      </c>
      <c r="T997" s="57">
        <v>1.3543200000000002</v>
      </c>
      <c r="U997" s="51">
        <v>30</v>
      </c>
      <c r="V997" s="58">
        <v>40.629600000000003</v>
      </c>
      <c r="W997" s="55">
        <v>9.9999999999999992E-2</v>
      </c>
      <c r="X997" s="59">
        <v>4.0629600000000003</v>
      </c>
      <c r="Y997" s="54">
        <v>0.75</v>
      </c>
      <c r="Z997" s="54">
        <v>37.316640000000007</v>
      </c>
    </row>
    <row r="998" spans="1:26" x14ac:dyDescent="0.3">
      <c r="A998" s="51" t="s">
        <v>2274</v>
      </c>
      <c r="B998" s="52">
        <v>42711</v>
      </c>
      <c r="C998" s="53">
        <v>2016</v>
      </c>
      <c r="D998" s="51" t="s">
        <v>1582</v>
      </c>
      <c r="E998" s="51" t="s">
        <v>1583</v>
      </c>
      <c r="F998" s="51" t="s">
        <v>230</v>
      </c>
      <c r="G998" s="51" t="s">
        <v>230</v>
      </c>
      <c r="H998" s="51" t="s">
        <v>231</v>
      </c>
      <c r="I998" s="51" t="s">
        <v>281</v>
      </c>
      <c r="J998" s="51" t="s">
        <v>218</v>
      </c>
      <c r="K998" s="51" t="s">
        <v>219</v>
      </c>
      <c r="L998" s="51" t="s">
        <v>226</v>
      </c>
      <c r="M998" s="51" t="s">
        <v>221</v>
      </c>
      <c r="N998" s="52">
        <v>42719</v>
      </c>
      <c r="O998" s="54">
        <v>1.1990000000000003</v>
      </c>
      <c r="P998" s="54">
        <v>2.8600000000000003</v>
      </c>
      <c r="Q998" s="55">
        <v>1.3853211009174309</v>
      </c>
      <c r="R998" s="55">
        <v>0.08</v>
      </c>
      <c r="S998" s="56">
        <f t="shared" si="15"/>
        <v>0.22880000000000003</v>
      </c>
      <c r="T998" s="57">
        <v>3.0888000000000004</v>
      </c>
      <c r="U998" s="51">
        <v>10</v>
      </c>
      <c r="V998" s="58">
        <v>30.888000000000005</v>
      </c>
      <c r="W998" s="55">
        <v>0.03</v>
      </c>
      <c r="X998" s="59">
        <v>0.92664000000000013</v>
      </c>
      <c r="Y998" s="54">
        <v>2.4499999999999997</v>
      </c>
      <c r="Z998" s="54">
        <v>32.411360000000009</v>
      </c>
    </row>
    <row r="999" spans="1:26" x14ac:dyDescent="0.3">
      <c r="A999" s="51" t="s">
        <v>2275</v>
      </c>
      <c r="B999" s="52">
        <v>42712</v>
      </c>
      <c r="C999" s="53">
        <v>2016</v>
      </c>
      <c r="D999" s="51" t="s">
        <v>1240</v>
      </c>
      <c r="E999" s="51" t="s">
        <v>1241</v>
      </c>
      <c r="F999" s="51" t="s">
        <v>230</v>
      </c>
      <c r="G999" s="51" t="s">
        <v>230</v>
      </c>
      <c r="H999" s="51" t="s">
        <v>231</v>
      </c>
      <c r="I999" s="51" t="s">
        <v>274</v>
      </c>
      <c r="J999" s="51" t="s">
        <v>233</v>
      </c>
      <c r="K999" s="51" t="s">
        <v>219</v>
      </c>
      <c r="L999" s="51" t="s">
        <v>226</v>
      </c>
      <c r="M999" s="51" t="s">
        <v>221</v>
      </c>
      <c r="N999" s="52">
        <v>42721</v>
      </c>
      <c r="O999" s="54">
        <v>0.26400000000000001</v>
      </c>
      <c r="P999" s="54">
        <v>1.3860000000000001</v>
      </c>
      <c r="Q999" s="55">
        <v>4.25</v>
      </c>
      <c r="R999" s="55">
        <v>0.08</v>
      </c>
      <c r="S999" s="56">
        <f t="shared" si="15"/>
        <v>0.11088000000000001</v>
      </c>
      <c r="T999" s="57">
        <v>1.4968800000000002</v>
      </c>
      <c r="U999" s="51">
        <v>39</v>
      </c>
      <c r="V999" s="58">
        <v>58.378320000000009</v>
      </c>
      <c r="W999" s="55">
        <v>0.04</v>
      </c>
      <c r="X999" s="59">
        <v>2.3351328000000002</v>
      </c>
      <c r="Y999" s="54">
        <v>0.75</v>
      </c>
      <c r="Z999" s="54">
        <v>56.793187200000006</v>
      </c>
    </row>
    <row r="1000" spans="1:26" x14ac:dyDescent="0.3">
      <c r="A1000" s="51" t="s">
        <v>2276</v>
      </c>
      <c r="B1000" s="52">
        <v>42712</v>
      </c>
      <c r="C1000" s="53">
        <v>2016</v>
      </c>
      <c r="D1000" s="51" t="s">
        <v>885</v>
      </c>
      <c r="E1000" s="51" t="s">
        <v>886</v>
      </c>
      <c r="F1000" s="51" t="s">
        <v>214</v>
      </c>
      <c r="G1000" s="51" t="s">
        <v>215</v>
      </c>
      <c r="H1000" s="51" t="s">
        <v>244</v>
      </c>
      <c r="I1000" s="51" t="s">
        <v>225</v>
      </c>
      <c r="J1000" s="51" t="s">
        <v>254</v>
      </c>
      <c r="K1000" s="51" t="s">
        <v>219</v>
      </c>
      <c r="L1000" s="51" t="s">
        <v>226</v>
      </c>
      <c r="M1000" s="51" t="s">
        <v>221</v>
      </c>
      <c r="N1000" s="52">
        <v>42723</v>
      </c>
      <c r="O1000" s="54">
        <v>2.6290000000000004</v>
      </c>
      <c r="P1000" s="54">
        <v>4.6859999999999999</v>
      </c>
      <c r="Q1000" s="55">
        <v>0.78242677824267748</v>
      </c>
      <c r="R1000" s="55">
        <v>0.08</v>
      </c>
      <c r="S1000" s="56">
        <f t="shared" si="15"/>
        <v>0.37487999999999999</v>
      </c>
      <c r="T1000" s="57">
        <v>5.06088</v>
      </c>
      <c r="U1000" s="51">
        <v>46</v>
      </c>
      <c r="V1000" s="58">
        <v>232.80047999999999</v>
      </c>
      <c r="W1000" s="55">
        <v>0.02</v>
      </c>
      <c r="X1000" s="59">
        <v>4.6560096</v>
      </c>
      <c r="Y1000" s="54">
        <v>1.25</v>
      </c>
      <c r="Z1000" s="54">
        <v>229.39447039999999</v>
      </c>
    </row>
    <row r="1001" spans="1:26" x14ac:dyDescent="0.3">
      <c r="A1001" s="51" t="s">
        <v>2277</v>
      </c>
      <c r="B1001" s="52">
        <v>42712</v>
      </c>
      <c r="C1001" s="53">
        <v>2016</v>
      </c>
      <c r="D1001" s="51" t="s">
        <v>799</v>
      </c>
      <c r="E1001" s="51" t="s">
        <v>800</v>
      </c>
      <c r="F1001" s="51" t="s">
        <v>230</v>
      </c>
      <c r="G1001" s="51" t="s">
        <v>230</v>
      </c>
      <c r="H1001" s="51" t="s">
        <v>216</v>
      </c>
      <c r="I1001" s="51" t="s">
        <v>342</v>
      </c>
      <c r="J1001" s="51" t="s">
        <v>266</v>
      </c>
      <c r="K1001" s="51" t="s">
        <v>219</v>
      </c>
      <c r="L1001" s="51" t="s">
        <v>292</v>
      </c>
      <c r="M1001" s="51" t="s">
        <v>221</v>
      </c>
      <c r="N1001" s="52">
        <v>42721</v>
      </c>
      <c r="O1001" s="54">
        <v>1.034</v>
      </c>
      <c r="P1001" s="54">
        <v>2.2880000000000003</v>
      </c>
      <c r="Q1001" s="55">
        <v>1.2127659574468086</v>
      </c>
      <c r="R1001" s="55">
        <v>0.08</v>
      </c>
      <c r="S1001" s="56">
        <f t="shared" si="15"/>
        <v>0.18304000000000004</v>
      </c>
      <c r="T1001" s="57">
        <v>2.4710400000000003</v>
      </c>
      <c r="U1001" s="51">
        <v>38</v>
      </c>
      <c r="V1001" s="58">
        <v>93.89952000000001</v>
      </c>
      <c r="W1001" s="55">
        <v>0.11</v>
      </c>
      <c r="X1001" s="59">
        <v>10.328947200000002</v>
      </c>
      <c r="Y1001" s="54">
        <v>2.61</v>
      </c>
      <c r="Z1001" s="54">
        <v>86.180572800000007</v>
      </c>
    </row>
    <row r="1002" spans="1:26" x14ac:dyDescent="0.3">
      <c r="A1002" s="51" t="s">
        <v>2278</v>
      </c>
      <c r="B1002" s="52">
        <v>42712</v>
      </c>
      <c r="C1002" s="53">
        <v>2016</v>
      </c>
      <c r="D1002" s="51" t="s">
        <v>398</v>
      </c>
      <c r="E1002" s="51" t="s">
        <v>399</v>
      </c>
      <c r="F1002" s="51" t="s">
        <v>230</v>
      </c>
      <c r="G1002" s="51" t="s">
        <v>230</v>
      </c>
      <c r="H1002" s="51" t="s">
        <v>231</v>
      </c>
      <c r="I1002" s="51" t="s">
        <v>274</v>
      </c>
      <c r="J1002" s="51" t="s">
        <v>254</v>
      </c>
      <c r="K1002" s="51" t="s">
        <v>219</v>
      </c>
      <c r="L1002" s="51" t="s">
        <v>226</v>
      </c>
      <c r="M1002" s="51" t="s">
        <v>221</v>
      </c>
      <c r="N1002" s="52">
        <v>42724</v>
      </c>
      <c r="O1002" s="54">
        <v>2.0020000000000002</v>
      </c>
      <c r="P1002" s="54">
        <v>3.278</v>
      </c>
      <c r="Q1002" s="55">
        <v>0.63736263736263721</v>
      </c>
      <c r="R1002" s="55">
        <v>0.08</v>
      </c>
      <c r="S1002" s="56">
        <f t="shared" si="15"/>
        <v>0.26224000000000003</v>
      </c>
      <c r="T1002" s="57">
        <v>3.5402400000000003</v>
      </c>
      <c r="U1002" s="51">
        <v>47</v>
      </c>
      <c r="V1002" s="58">
        <v>166.39128000000002</v>
      </c>
      <c r="W1002" s="55">
        <v>6.0000000000000005E-2</v>
      </c>
      <c r="X1002" s="59">
        <v>9.9834768000000018</v>
      </c>
      <c r="Y1002" s="54">
        <v>1.6300000000000001</v>
      </c>
      <c r="Z1002" s="54">
        <v>158.03780320000001</v>
      </c>
    </row>
    <row r="1003" spans="1:26" x14ac:dyDescent="0.3">
      <c r="A1003" s="51" t="s">
        <v>2279</v>
      </c>
      <c r="B1003" s="52">
        <v>42716</v>
      </c>
      <c r="C1003" s="53">
        <v>2016</v>
      </c>
      <c r="D1003" s="51" t="s">
        <v>1195</v>
      </c>
      <c r="E1003" s="51" t="s">
        <v>1196</v>
      </c>
      <c r="F1003" s="51" t="s">
        <v>230</v>
      </c>
      <c r="G1003" s="51" t="s">
        <v>230</v>
      </c>
      <c r="H1003" s="51" t="s">
        <v>216</v>
      </c>
      <c r="I1003" s="51" t="s">
        <v>258</v>
      </c>
      <c r="J1003" s="51" t="s">
        <v>218</v>
      </c>
      <c r="K1003" s="51" t="s">
        <v>219</v>
      </c>
      <c r="L1003" s="51" t="s">
        <v>220</v>
      </c>
      <c r="M1003" s="51" t="s">
        <v>221</v>
      </c>
      <c r="N1003" s="52">
        <v>42724</v>
      </c>
      <c r="O1003" s="54">
        <v>9.8120000000000012</v>
      </c>
      <c r="P1003" s="54">
        <v>32.713999999999999</v>
      </c>
      <c r="Q1003" s="55">
        <v>2.3340807174887885</v>
      </c>
      <c r="R1003" s="55">
        <v>0.08</v>
      </c>
      <c r="S1003" s="56">
        <f t="shared" si="15"/>
        <v>2.6171199999999999</v>
      </c>
      <c r="T1003" s="57">
        <v>35.331119999999999</v>
      </c>
      <c r="U1003" s="51">
        <v>24</v>
      </c>
      <c r="V1003" s="58">
        <v>847.94687999999996</v>
      </c>
      <c r="W1003" s="55">
        <v>0.08</v>
      </c>
      <c r="X1003" s="59">
        <v>67.835750399999995</v>
      </c>
      <c r="Y1003" s="54">
        <v>6.6899999999999995</v>
      </c>
      <c r="Z1003" s="54">
        <v>786.80112959999997</v>
      </c>
    </row>
    <row r="1004" spans="1:26" x14ac:dyDescent="0.3">
      <c r="A1004" s="51" t="s">
        <v>2280</v>
      </c>
      <c r="B1004" s="52">
        <v>42717</v>
      </c>
      <c r="C1004" s="53">
        <v>2016</v>
      </c>
      <c r="D1004" s="51" t="s">
        <v>1123</v>
      </c>
      <c r="E1004" s="51" t="s">
        <v>1124</v>
      </c>
      <c r="F1004" s="51" t="s">
        <v>230</v>
      </c>
      <c r="G1004" s="51" t="s">
        <v>230</v>
      </c>
      <c r="H1004" s="51" t="s">
        <v>231</v>
      </c>
      <c r="I1004" s="51" t="s">
        <v>342</v>
      </c>
      <c r="J1004" s="51" t="s">
        <v>254</v>
      </c>
      <c r="K1004" s="51" t="s">
        <v>305</v>
      </c>
      <c r="L1004" s="51" t="s">
        <v>292</v>
      </c>
      <c r="M1004" s="51" t="s">
        <v>234</v>
      </c>
      <c r="N1004" s="52">
        <v>42733</v>
      </c>
      <c r="O1004" s="54">
        <v>6.0500000000000007</v>
      </c>
      <c r="P1004" s="54">
        <v>13.442000000000002</v>
      </c>
      <c r="Q1004" s="55">
        <v>1.2218181818181819</v>
      </c>
      <c r="R1004" s="55">
        <v>0.08</v>
      </c>
      <c r="S1004" s="56">
        <f t="shared" si="15"/>
        <v>1.0753600000000001</v>
      </c>
      <c r="T1004" s="57">
        <v>14.517360000000004</v>
      </c>
      <c r="U1004" s="51">
        <v>19</v>
      </c>
      <c r="V1004" s="58">
        <v>275.82984000000005</v>
      </c>
      <c r="W1004" s="55">
        <v>0.02</v>
      </c>
      <c r="X1004" s="59">
        <v>5.5165968000000012</v>
      </c>
      <c r="Y1004" s="54">
        <v>2.9</v>
      </c>
      <c r="Z1004" s="54">
        <v>273.21324320000002</v>
      </c>
    </row>
    <row r="1005" spans="1:26" x14ac:dyDescent="0.3">
      <c r="A1005" s="51" t="s">
        <v>2281</v>
      </c>
      <c r="B1005" s="52">
        <v>42719</v>
      </c>
      <c r="C1005" s="53">
        <v>2016</v>
      </c>
      <c r="D1005" s="51" t="s">
        <v>2282</v>
      </c>
      <c r="E1005" s="51" t="s">
        <v>2283</v>
      </c>
      <c r="F1005" s="51" t="s">
        <v>230</v>
      </c>
      <c r="G1005" s="51" t="s">
        <v>230</v>
      </c>
      <c r="H1005" s="51" t="s">
        <v>216</v>
      </c>
      <c r="I1005" s="51" t="s">
        <v>274</v>
      </c>
      <c r="J1005" s="51" t="s">
        <v>218</v>
      </c>
      <c r="K1005" s="51" t="s">
        <v>219</v>
      </c>
      <c r="L1005" s="51" t="s">
        <v>226</v>
      </c>
      <c r="M1005" s="51" t="s">
        <v>221</v>
      </c>
      <c r="N1005" s="52">
        <v>42728</v>
      </c>
      <c r="O1005" s="54">
        <v>2.7720000000000002</v>
      </c>
      <c r="P1005" s="54">
        <v>4.4000000000000004</v>
      </c>
      <c r="Q1005" s="55">
        <v>0.58730158730158732</v>
      </c>
      <c r="R1005" s="55">
        <v>0.08</v>
      </c>
      <c r="S1005" s="56">
        <f t="shared" si="15"/>
        <v>0.35200000000000004</v>
      </c>
      <c r="T1005" s="57">
        <v>4.7520000000000007</v>
      </c>
      <c r="U1005" s="51">
        <v>30</v>
      </c>
      <c r="V1005" s="58">
        <v>142.56000000000003</v>
      </c>
      <c r="W1005" s="55">
        <v>0.05</v>
      </c>
      <c r="X1005" s="59">
        <v>7.1280000000000019</v>
      </c>
      <c r="Y1005" s="54">
        <v>1.35</v>
      </c>
      <c r="Z1005" s="54">
        <v>136.78200000000001</v>
      </c>
    </row>
    <row r="1006" spans="1:26" x14ac:dyDescent="0.3">
      <c r="A1006" s="51" t="s">
        <v>2284</v>
      </c>
      <c r="B1006" s="52">
        <v>42720</v>
      </c>
      <c r="C1006" s="53">
        <v>2016</v>
      </c>
      <c r="D1006" s="51" t="s">
        <v>1069</v>
      </c>
      <c r="E1006" s="51" t="s">
        <v>1070</v>
      </c>
      <c r="F1006" s="51" t="s">
        <v>230</v>
      </c>
      <c r="G1006" s="51" t="s">
        <v>230</v>
      </c>
      <c r="H1006" s="51" t="s">
        <v>216</v>
      </c>
      <c r="I1006" s="51" t="s">
        <v>274</v>
      </c>
      <c r="J1006" s="51" t="s">
        <v>233</v>
      </c>
      <c r="K1006" s="51" t="s">
        <v>219</v>
      </c>
      <c r="L1006" s="51" t="s">
        <v>292</v>
      </c>
      <c r="M1006" s="51" t="s">
        <v>221</v>
      </c>
      <c r="N1006" s="52">
        <v>42728</v>
      </c>
      <c r="O1006" s="54">
        <v>4.6090000000000009</v>
      </c>
      <c r="P1006" s="54">
        <v>11.253000000000002</v>
      </c>
      <c r="Q1006" s="55">
        <v>1.4415274463007159</v>
      </c>
      <c r="R1006" s="55">
        <v>0.08</v>
      </c>
      <c r="S1006" s="56">
        <f t="shared" si="15"/>
        <v>0.90024000000000015</v>
      </c>
      <c r="T1006" s="57">
        <v>12.153240000000002</v>
      </c>
      <c r="U1006" s="51">
        <v>21</v>
      </c>
      <c r="V1006" s="58">
        <v>255.21804000000003</v>
      </c>
      <c r="W1006" s="55">
        <v>6.0000000000000005E-2</v>
      </c>
      <c r="X1006" s="59">
        <v>15.313082400000003</v>
      </c>
      <c r="Y1006" s="54">
        <v>4.7299999999999995</v>
      </c>
      <c r="Z1006" s="54">
        <v>244.63495760000001</v>
      </c>
    </row>
    <row r="1007" spans="1:26" x14ac:dyDescent="0.3">
      <c r="A1007" s="51" t="s">
        <v>2285</v>
      </c>
      <c r="B1007" s="52">
        <v>42721</v>
      </c>
      <c r="C1007" s="53">
        <v>2016</v>
      </c>
      <c r="D1007" s="51" t="s">
        <v>1731</v>
      </c>
      <c r="E1007" s="51" t="s">
        <v>1732</v>
      </c>
      <c r="F1007" s="51" t="s">
        <v>230</v>
      </c>
      <c r="G1007" s="51" t="s">
        <v>230</v>
      </c>
      <c r="H1007" s="51" t="s">
        <v>216</v>
      </c>
      <c r="I1007" s="51" t="s">
        <v>445</v>
      </c>
      <c r="J1007" s="51" t="s">
        <v>233</v>
      </c>
      <c r="K1007" s="51" t="s">
        <v>238</v>
      </c>
      <c r="L1007" s="51" t="s">
        <v>220</v>
      </c>
      <c r="M1007" s="51" t="s">
        <v>221</v>
      </c>
      <c r="N1007" s="52">
        <v>42730</v>
      </c>
      <c r="O1007" s="54">
        <v>35.222000000000008</v>
      </c>
      <c r="P1007" s="54">
        <v>167.72800000000001</v>
      </c>
      <c r="Q1007" s="55">
        <v>3.7620237351655206</v>
      </c>
      <c r="R1007" s="55">
        <v>0.08</v>
      </c>
      <c r="S1007" s="56">
        <f t="shared" si="15"/>
        <v>13.418240000000001</v>
      </c>
      <c r="T1007" s="57">
        <v>181.14624000000003</v>
      </c>
      <c r="U1007" s="51">
        <v>14</v>
      </c>
      <c r="V1007" s="58">
        <v>2536.0473600000005</v>
      </c>
      <c r="W1007" s="55">
        <v>0.08</v>
      </c>
      <c r="X1007" s="59">
        <v>202.88378880000005</v>
      </c>
      <c r="Y1007" s="54">
        <v>4.05</v>
      </c>
      <c r="Z1007" s="54">
        <v>2337.2135712000008</v>
      </c>
    </row>
    <row r="1008" spans="1:26" x14ac:dyDescent="0.3">
      <c r="A1008" s="51" t="s">
        <v>2286</v>
      </c>
      <c r="B1008" s="52">
        <v>42723</v>
      </c>
      <c r="C1008" s="53">
        <v>2016</v>
      </c>
      <c r="D1008" s="51" t="s">
        <v>2287</v>
      </c>
      <c r="E1008" s="51" t="s">
        <v>2288</v>
      </c>
      <c r="F1008" s="51" t="s">
        <v>230</v>
      </c>
      <c r="G1008" s="51" t="s">
        <v>230</v>
      </c>
      <c r="H1008" s="51" t="s">
        <v>216</v>
      </c>
      <c r="I1008" s="51" t="s">
        <v>274</v>
      </c>
      <c r="J1008" s="51" t="s">
        <v>233</v>
      </c>
      <c r="K1008" s="51" t="s">
        <v>219</v>
      </c>
      <c r="L1008" s="51" t="s">
        <v>292</v>
      </c>
      <c r="M1008" s="51" t="s">
        <v>221</v>
      </c>
      <c r="N1008" s="52">
        <v>42731</v>
      </c>
      <c r="O1008" s="54">
        <v>1.034</v>
      </c>
      <c r="P1008" s="54">
        <v>2.2880000000000003</v>
      </c>
      <c r="Q1008" s="55">
        <v>1.2127659574468086</v>
      </c>
      <c r="R1008" s="55">
        <v>0.08</v>
      </c>
      <c r="S1008" s="56">
        <f t="shared" si="15"/>
        <v>0.18304000000000004</v>
      </c>
      <c r="T1008" s="57">
        <v>2.4710400000000003</v>
      </c>
      <c r="U1008" s="51">
        <v>51</v>
      </c>
      <c r="V1008" s="58">
        <v>126.02304000000002</v>
      </c>
      <c r="W1008" s="55">
        <v>0.08</v>
      </c>
      <c r="X1008" s="59">
        <v>10.081843200000002</v>
      </c>
      <c r="Y1008" s="54">
        <v>2.61</v>
      </c>
      <c r="Z1008" s="54">
        <v>118.55119680000003</v>
      </c>
    </row>
    <row r="1009" spans="1:26" x14ac:dyDescent="0.3">
      <c r="A1009" s="51" t="s">
        <v>2289</v>
      </c>
      <c r="B1009" s="52">
        <v>42724</v>
      </c>
      <c r="C1009" s="53">
        <v>2016</v>
      </c>
      <c r="D1009" s="51" t="s">
        <v>268</v>
      </c>
      <c r="E1009" s="51" t="s">
        <v>269</v>
      </c>
      <c r="F1009" s="51" t="s">
        <v>230</v>
      </c>
      <c r="G1009" s="51" t="s">
        <v>230</v>
      </c>
      <c r="H1009" s="51" t="s">
        <v>216</v>
      </c>
      <c r="I1009" s="51" t="s">
        <v>270</v>
      </c>
      <c r="J1009" s="51" t="s">
        <v>233</v>
      </c>
      <c r="K1009" s="51" t="s">
        <v>219</v>
      </c>
      <c r="L1009" s="51" t="s">
        <v>220</v>
      </c>
      <c r="M1009" s="51" t="s">
        <v>221</v>
      </c>
      <c r="N1009" s="52">
        <v>42732</v>
      </c>
      <c r="O1009" s="54">
        <v>1.298</v>
      </c>
      <c r="P1009" s="54">
        <v>2.0680000000000001</v>
      </c>
      <c r="Q1009" s="55">
        <v>0.59322033898305082</v>
      </c>
      <c r="R1009" s="55">
        <v>0.08</v>
      </c>
      <c r="S1009" s="56">
        <f t="shared" si="15"/>
        <v>0.16544</v>
      </c>
      <c r="T1009" s="57">
        <v>2.2334400000000003</v>
      </c>
      <c r="U1009" s="51">
        <v>21</v>
      </c>
      <c r="V1009" s="58">
        <v>46.902240000000006</v>
      </c>
      <c r="W1009" s="55">
        <v>6.9999999999999993E-2</v>
      </c>
      <c r="X1009" s="59">
        <v>3.2831568</v>
      </c>
      <c r="Y1009" s="54">
        <v>1.54</v>
      </c>
      <c r="Z1009" s="54">
        <v>45.159083200000005</v>
      </c>
    </row>
    <row r="1010" spans="1:26" x14ac:dyDescent="0.3">
      <c r="A1010" s="51" t="s">
        <v>2290</v>
      </c>
      <c r="B1010" s="52">
        <v>42726</v>
      </c>
      <c r="C1010" s="53">
        <v>2016</v>
      </c>
      <c r="D1010" s="51" t="s">
        <v>2291</v>
      </c>
      <c r="E1010" s="51" t="s">
        <v>2205</v>
      </c>
      <c r="F1010" s="51" t="s">
        <v>214</v>
      </c>
      <c r="G1010" s="51" t="s">
        <v>215</v>
      </c>
      <c r="H1010" s="51" t="s">
        <v>216</v>
      </c>
      <c r="I1010" s="51" t="s">
        <v>217</v>
      </c>
      <c r="J1010" s="51" t="s">
        <v>218</v>
      </c>
      <c r="K1010" s="51" t="s">
        <v>219</v>
      </c>
      <c r="L1010" s="51" t="s">
        <v>220</v>
      </c>
      <c r="M1010" s="51" t="s">
        <v>221</v>
      </c>
      <c r="N1010" s="52">
        <v>42734</v>
      </c>
      <c r="O1010" s="54">
        <v>2.6950000000000003</v>
      </c>
      <c r="P1010" s="54">
        <v>4.2790000000000008</v>
      </c>
      <c r="Q1010" s="55">
        <v>0.58775510204081649</v>
      </c>
      <c r="R1010" s="55">
        <v>0.08</v>
      </c>
      <c r="S1010" s="56">
        <f t="shared" si="15"/>
        <v>0.34232000000000007</v>
      </c>
      <c r="T1010" s="57">
        <v>4.6213200000000008</v>
      </c>
      <c r="U1010" s="51">
        <v>5</v>
      </c>
      <c r="V1010" s="58">
        <v>23.106600000000004</v>
      </c>
      <c r="W1010" s="55">
        <v>0.01</v>
      </c>
      <c r="X1010" s="59">
        <v>0.23106600000000005</v>
      </c>
      <c r="Y1010" s="54">
        <v>7.06</v>
      </c>
      <c r="Z1010" s="54">
        <v>29.935534000000004</v>
      </c>
    </row>
    <row r="1011" spans="1:26" x14ac:dyDescent="0.3">
      <c r="A1011" s="51" t="s">
        <v>2292</v>
      </c>
      <c r="B1011" s="52">
        <v>42727</v>
      </c>
      <c r="C1011" s="53">
        <v>2016</v>
      </c>
      <c r="D1011" s="51" t="s">
        <v>468</v>
      </c>
      <c r="E1011" s="51" t="s">
        <v>469</v>
      </c>
      <c r="F1011" s="51" t="s">
        <v>230</v>
      </c>
      <c r="G1011" s="51" t="s">
        <v>230</v>
      </c>
      <c r="H1011" s="51" t="s">
        <v>265</v>
      </c>
      <c r="I1011" s="51" t="s">
        <v>232</v>
      </c>
      <c r="J1011" s="51" t="s">
        <v>266</v>
      </c>
      <c r="K1011" s="51" t="s">
        <v>219</v>
      </c>
      <c r="L1011" s="51" t="s">
        <v>220</v>
      </c>
      <c r="M1011" s="51" t="s">
        <v>221</v>
      </c>
      <c r="N1011" s="52">
        <v>42735</v>
      </c>
      <c r="O1011" s="54">
        <v>57.277000000000008</v>
      </c>
      <c r="P1011" s="54">
        <v>92.378000000000014</v>
      </c>
      <c r="Q1011" s="55">
        <v>0.61282888419435377</v>
      </c>
      <c r="R1011" s="55">
        <v>0.08</v>
      </c>
      <c r="S1011" s="56">
        <f t="shared" si="15"/>
        <v>7.3902400000000013</v>
      </c>
      <c r="T1011" s="57">
        <v>99.76824000000002</v>
      </c>
      <c r="U1011" s="51">
        <v>40</v>
      </c>
      <c r="V1011" s="58">
        <v>3990.7296000000006</v>
      </c>
      <c r="W1011" s="55">
        <v>0.01</v>
      </c>
      <c r="X1011" s="59">
        <v>39.907296000000009</v>
      </c>
      <c r="Y1011" s="54">
        <v>5.0599999999999996</v>
      </c>
      <c r="Z1011" s="54">
        <v>3955.8823040000007</v>
      </c>
    </row>
    <row r="1012" spans="1:26" x14ac:dyDescent="0.3">
      <c r="A1012" s="51" t="s">
        <v>2293</v>
      </c>
      <c r="B1012" s="52">
        <v>42730</v>
      </c>
      <c r="C1012" s="53">
        <v>2016</v>
      </c>
      <c r="D1012" s="51" t="s">
        <v>1240</v>
      </c>
      <c r="E1012" s="51" t="s">
        <v>1241</v>
      </c>
      <c r="F1012" s="51" t="s">
        <v>230</v>
      </c>
      <c r="G1012" s="51" t="s">
        <v>230</v>
      </c>
      <c r="H1012" s="51" t="s">
        <v>244</v>
      </c>
      <c r="I1012" s="51" t="s">
        <v>274</v>
      </c>
      <c r="J1012" s="51" t="s">
        <v>218</v>
      </c>
      <c r="K1012" s="51" t="s">
        <v>219</v>
      </c>
      <c r="L1012" s="51" t="s">
        <v>220</v>
      </c>
      <c r="M1012" s="51" t="s">
        <v>221</v>
      </c>
      <c r="N1012" s="52">
        <v>42739</v>
      </c>
      <c r="O1012" s="54">
        <v>4.125</v>
      </c>
      <c r="P1012" s="54">
        <v>6.3470000000000004</v>
      </c>
      <c r="Q1012" s="55">
        <v>0.53866666666666674</v>
      </c>
      <c r="R1012" s="55">
        <v>0.08</v>
      </c>
      <c r="S1012" s="56">
        <f t="shared" si="15"/>
        <v>0.50775999999999999</v>
      </c>
      <c r="T1012" s="57">
        <v>6.8547600000000006</v>
      </c>
      <c r="U1012" s="51">
        <v>44</v>
      </c>
      <c r="V1012" s="58">
        <v>301.60944000000001</v>
      </c>
      <c r="W1012" s="55">
        <v>0.01</v>
      </c>
      <c r="X1012" s="59">
        <v>3.0160944000000001</v>
      </c>
      <c r="Y1012" s="54">
        <v>5.0199999999999996</v>
      </c>
      <c r="Z1012" s="54">
        <v>303.6133456</v>
      </c>
    </row>
    <row r="1013" spans="1:26" x14ac:dyDescent="0.3">
      <c r="A1013" s="51" t="s">
        <v>2294</v>
      </c>
      <c r="B1013" s="52">
        <v>42730</v>
      </c>
      <c r="C1013" s="53">
        <v>2016</v>
      </c>
      <c r="D1013" s="51" t="s">
        <v>2295</v>
      </c>
      <c r="E1013" s="51" t="s">
        <v>2296</v>
      </c>
      <c r="F1013" s="51" t="s">
        <v>230</v>
      </c>
      <c r="G1013" s="51" t="s">
        <v>230</v>
      </c>
      <c r="H1013" s="51" t="s">
        <v>244</v>
      </c>
      <c r="I1013" s="51" t="s">
        <v>249</v>
      </c>
      <c r="J1013" s="51" t="s">
        <v>250</v>
      </c>
      <c r="K1013" s="51" t="s">
        <v>219</v>
      </c>
      <c r="L1013" s="51" t="s">
        <v>226</v>
      </c>
      <c r="M1013" s="51" t="s">
        <v>221</v>
      </c>
      <c r="N1013" s="52">
        <v>42738</v>
      </c>
      <c r="O1013" s="54">
        <v>1.2869999999999999</v>
      </c>
      <c r="P1013" s="54">
        <v>3.0579999999999998</v>
      </c>
      <c r="Q1013" s="55">
        <v>1.3760683760683761</v>
      </c>
      <c r="R1013" s="55">
        <v>0.08</v>
      </c>
      <c r="S1013" s="56">
        <f t="shared" si="15"/>
        <v>0.24464</v>
      </c>
      <c r="T1013" s="57">
        <v>3.3026400000000002</v>
      </c>
      <c r="U1013" s="51">
        <v>50</v>
      </c>
      <c r="V1013" s="58">
        <v>165.13200000000001</v>
      </c>
      <c r="W1013" s="55">
        <v>0.04</v>
      </c>
      <c r="X1013" s="59">
        <v>6.6052800000000005</v>
      </c>
      <c r="Y1013" s="54">
        <v>1.25</v>
      </c>
      <c r="Z1013" s="54">
        <v>159.77672000000001</v>
      </c>
    </row>
    <row r="1014" spans="1:26" x14ac:dyDescent="0.3">
      <c r="A1014" s="51" t="s">
        <v>2297</v>
      </c>
      <c r="B1014" s="52">
        <v>42730</v>
      </c>
      <c r="C1014" s="53">
        <v>2016</v>
      </c>
      <c r="D1014" s="51" t="s">
        <v>1582</v>
      </c>
      <c r="E1014" s="51" t="s">
        <v>1583</v>
      </c>
      <c r="F1014" s="51" t="s">
        <v>230</v>
      </c>
      <c r="G1014" s="51" t="s">
        <v>230</v>
      </c>
      <c r="H1014" s="51" t="s">
        <v>231</v>
      </c>
      <c r="I1014" s="51" t="s">
        <v>281</v>
      </c>
      <c r="J1014" s="51" t="s">
        <v>250</v>
      </c>
      <c r="K1014" s="51" t="s">
        <v>238</v>
      </c>
      <c r="L1014" s="51" t="s">
        <v>220</v>
      </c>
      <c r="M1014" s="51" t="s">
        <v>221</v>
      </c>
      <c r="N1014" s="52">
        <v>42738</v>
      </c>
      <c r="O1014" s="54">
        <v>11.077000000000002</v>
      </c>
      <c r="P1014" s="54">
        <v>17.578000000000003</v>
      </c>
      <c r="Q1014" s="55">
        <v>0.58689175769612711</v>
      </c>
      <c r="R1014" s="55">
        <v>0.08</v>
      </c>
      <c r="S1014" s="56">
        <f t="shared" si="15"/>
        <v>1.4062400000000002</v>
      </c>
      <c r="T1014" s="57">
        <v>18.984240000000003</v>
      </c>
      <c r="U1014" s="51">
        <v>16</v>
      </c>
      <c r="V1014" s="58">
        <v>303.74784000000005</v>
      </c>
      <c r="W1014" s="55">
        <v>6.0000000000000005E-2</v>
      </c>
      <c r="X1014" s="59">
        <v>18.224870400000004</v>
      </c>
      <c r="Y1014" s="54">
        <v>4.05</v>
      </c>
      <c r="Z1014" s="54">
        <v>289.57296960000008</v>
      </c>
    </row>
    <row r="1015" spans="1:26" x14ac:dyDescent="0.3">
      <c r="A1015" s="51" t="s">
        <v>2298</v>
      </c>
      <c r="B1015" s="52">
        <v>42733</v>
      </c>
      <c r="C1015" s="53">
        <v>2016</v>
      </c>
      <c r="D1015" s="51" t="s">
        <v>728</v>
      </c>
      <c r="E1015" s="51" t="s">
        <v>729</v>
      </c>
      <c r="F1015" s="51" t="s">
        <v>230</v>
      </c>
      <c r="G1015" s="51" t="s">
        <v>230</v>
      </c>
      <c r="H1015" s="51" t="s">
        <v>231</v>
      </c>
      <c r="I1015" s="51" t="s">
        <v>331</v>
      </c>
      <c r="J1015" s="51" t="s">
        <v>254</v>
      </c>
      <c r="K1015" s="51" t="s">
        <v>219</v>
      </c>
      <c r="L1015" s="51" t="s">
        <v>220</v>
      </c>
      <c r="M1015" s="51" t="s">
        <v>221</v>
      </c>
      <c r="N1015" s="52">
        <v>42744</v>
      </c>
      <c r="O1015" s="54">
        <v>1.298</v>
      </c>
      <c r="P1015" s="54">
        <v>2.0680000000000001</v>
      </c>
      <c r="Q1015" s="55">
        <v>0.59322033898305082</v>
      </c>
      <c r="R1015" s="55">
        <v>0.08</v>
      </c>
      <c r="S1015" s="56">
        <f t="shared" si="15"/>
        <v>0.16544</v>
      </c>
      <c r="T1015" s="57">
        <v>2.2334400000000003</v>
      </c>
      <c r="U1015" s="51">
        <v>24</v>
      </c>
      <c r="V1015" s="58">
        <v>53.602560000000011</v>
      </c>
      <c r="W1015" s="55">
        <v>0.05</v>
      </c>
      <c r="X1015" s="59">
        <v>2.6801280000000007</v>
      </c>
      <c r="Y1015" s="54">
        <v>1.54</v>
      </c>
      <c r="Z1015" s="54">
        <v>52.462432000000007</v>
      </c>
    </row>
    <row r="1016" spans="1:26" x14ac:dyDescent="0.3">
      <c r="A1016" s="51" t="s">
        <v>2299</v>
      </c>
      <c r="B1016" s="52">
        <v>42736</v>
      </c>
      <c r="C1016" s="53">
        <v>2017</v>
      </c>
      <c r="D1016" s="51" t="s">
        <v>1326</v>
      </c>
      <c r="E1016" s="51" t="s">
        <v>1327</v>
      </c>
      <c r="F1016" s="51" t="s">
        <v>230</v>
      </c>
      <c r="G1016" s="51" t="s">
        <v>230</v>
      </c>
      <c r="H1016" s="51" t="s">
        <v>216</v>
      </c>
      <c r="I1016" s="51" t="s">
        <v>232</v>
      </c>
      <c r="J1016" s="51" t="s">
        <v>266</v>
      </c>
      <c r="K1016" s="51" t="s">
        <v>238</v>
      </c>
      <c r="L1016" s="51" t="s">
        <v>220</v>
      </c>
      <c r="M1016" s="51" t="s">
        <v>221</v>
      </c>
      <c r="N1016" s="52">
        <v>42744</v>
      </c>
      <c r="O1016" s="54">
        <v>35.222000000000008</v>
      </c>
      <c r="P1016" s="54">
        <v>167.72800000000001</v>
      </c>
      <c r="Q1016" s="55">
        <v>3.7620237351655206</v>
      </c>
      <c r="R1016" s="55">
        <v>0.08</v>
      </c>
      <c r="S1016" s="56">
        <f t="shared" si="15"/>
        <v>13.418240000000001</v>
      </c>
      <c r="T1016" s="57">
        <v>181.14624000000003</v>
      </c>
      <c r="U1016" s="51">
        <v>48</v>
      </c>
      <c r="V1016" s="58">
        <v>8695.0195200000016</v>
      </c>
      <c r="W1016" s="55">
        <v>0.05</v>
      </c>
      <c r="X1016" s="59">
        <v>434.75097600000009</v>
      </c>
      <c r="Y1016" s="54">
        <v>4.05</v>
      </c>
      <c r="Z1016" s="54">
        <v>8264.3185440000016</v>
      </c>
    </row>
    <row r="1017" spans="1:26" x14ac:dyDescent="0.3">
      <c r="A1017" s="51" t="s">
        <v>2300</v>
      </c>
      <c r="B1017" s="52">
        <v>42737</v>
      </c>
      <c r="C1017" s="53">
        <v>2017</v>
      </c>
      <c r="D1017" s="51" t="s">
        <v>242</v>
      </c>
      <c r="E1017" s="51" t="s">
        <v>243</v>
      </c>
      <c r="F1017" s="51" t="s">
        <v>230</v>
      </c>
      <c r="G1017" s="51" t="s">
        <v>230</v>
      </c>
      <c r="H1017" s="51" t="s">
        <v>244</v>
      </c>
      <c r="I1017" s="51" t="s">
        <v>245</v>
      </c>
      <c r="J1017" s="51" t="s">
        <v>266</v>
      </c>
      <c r="K1017" s="51" t="s">
        <v>219</v>
      </c>
      <c r="L1017" s="51" t="s">
        <v>220</v>
      </c>
      <c r="M1017" s="51" t="s">
        <v>221</v>
      </c>
      <c r="N1017" s="52">
        <v>42745</v>
      </c>
      <c r="O1017" s="54">
        <v>2.0240000000000005</v>
      </c>
      <c r="P1017" s="54">
        <v>3.1680000000000001</v>
      </c>
      <c r="Q1017" s="55">
        <v>0.56521739130434756</v>
      </c>
      <c r="R1017" s="55">
        <v>0.08</v>
      </c>
      <c r="S1017" s="56">
        <f t="shared" si="15"/>
        <v>0.25344</v>
      </c>
      <c r="T1017" s="57">
        <v>3.4214400000000005</v>
      </c>
      <c r="U1017" s="51">
        <v>28</v>
      </c>
      <c r="V1017" s="58">
        <v>95.800320000000013</v>
      </c>
      <c r="W1017" s="55">
        <v>0.02</v>
      </c>
      <c r="X1017" s="59">
        <v>1.9160064000000003</v>
      </c>
      <c r="Y1017" s="54">
        <v>1.04</v>
      </c>
      <c r="Z1017" s="54">
        <v>94.924313600000019</v>
      </c>
    </row>
    <row r="1018" spans="1:26" x14ac:dyDescent="0.3">
      <c r="A1018" s="51" t="s">
        <v>2301</v>
      </c>
      <c r="B1018" s="52">
        <v>42737</v>
      </c>
      <c r="C1018" s="53">
        <v>2017</v>
      </c>
      <c r="D1018" s="51" t="s">
        <v>610</v>
      </c>
      <c r="E1018" s="51" t="s">
        <v>611</v>
      </c>
      <c r="F1018" s="51" t="s">
        <v>230</v>
      </c>
      <c r="G1018" s="51" t="s">
        <v>230</v>
      </c>
      <c r="H1018" s="51" t="s">
        <v>265</v>
      </c>
      <c r="I1018" s="51" t="s">
        <v>274</v>
      </c>
      <c r="J1018" s="51" t="s">
        <v>250</v>
      </c>
      <c r="K1018" s="51" t="s">
        <v>219</v>
      </c>
      <c r="L1018" s="51" t="s">
        <v>226</v>
      </c>
      <c r="M1018" s="51" t="s">
        <v>221</v>
      </c>
      <c r="N1018" s="52">
        <v>42746</v>
      </c>
      <c r="O1018" s="54">
        <v>1.7600000000000002</v>
      </c>
      <c r="P1018" s="54">
        <v>2.8820000000000006</v>
      </c>
      <c r="Q1018" s="55">
        <v>0.63750000000000007</v>
      </c>
      <c r="R1018" s="55">
        <v>0.08</v>
      </c>
      <c r="S1018" s="56">
        <f t="shared" si="15"/>
        <v>0.23056000000000004</v>
      </c>
      <c r="T1018" s="57">
        <v>3.1125600000000007</v>
      </c>
      <c r="U1018" s="51">
        <v>37</v>
      </c>
      <c r="V1018" s="58">
        <v>115.16472000000003</v>
      </c>
      <c r="W1018" s="55">
        <v>0.05</v>
      </c>
      <c r="X1018" s="59">
        <v>5.7582360000000019</v>
      </c>
      <c r="Y1018" s="54">
        <v>0.85000000000000009</v>
      </c>
      <c r="Z1018" s="54">
        <v>110.25648400000003</v>
      </c>
    </row>
    <row r="1019" spans="1:26" x14ac:dyDescent="0.3">
      <c r="A1019" s="51" t="s">
        <v>2302</v>
      </c>
      <c r="B1019" s="52">
        <v>42739</v>
      </c>
      <c r="C1019" s="53">
        <v>2017</v>
      </c>
      <c r="D1019" s="51" t="s">
        <v>2303</v>
      </c>
      <c r="E1019" s="51" t="s">
        <v>2304</v>
      </c>
      <c r="F1019" s="51" t="s">
        <v>230</v>
      </c>
      <c r="G1019" s="51" t="s">
        <v>230</v>
      </c>
      <c r="H1019" s="51" t="s">
        <v>244</v>
      </c>
      <c r="I1019" s="51" t="s">
        <v>331</v>
      </c>
      <c r="J1019" s="51" t="s">
        <v>250</v>
      </c>
      <c r="K1019" s="51" t="s">
        <v>238</v>
      </c>
      <c r="L1019" s="51" t="s">
        <v>220</v>
      </c>
      <c r="M1019" s="51" t="s">
        <v>221</v>
      </c>
      <c r="N1019" s="52">
        <v>42747</v>
      </c>
      <c r="O1019" s="54">
        <v>66.649000000000015</v>
      </c>
      <c r="P1019" s="54">
        <v>111.07800000000002</v>
      </c>
      <c r="Q1019" s="55">
        <v>0.66661165208780315</v>
      </c>
      <c r="R1019" s="55">
        <v>0.08</v>
      </c>
      <c r="S1019" s="56">
        <f t="shared" si="15"/>
        <v>8.8862400000000008</v>
      </c>
      <c r="T1019" s="57">
        <v>119.96424000000003</v>
      </c>
      <c r="U1019" s="51">
        <v>14</v>
      </c>
      <c r="V1019" s="58">
        <v>1679.4993600000005</v>
      </c>
      <c r="W1019" s="55">
        <v>0.01</v>
      </c>
      <c r="X1019" s="59">
        <v>16.794993600000005</v>
      </c>
      <c r="Y1019" s="54">
        <v>7.2299999999999995</v>
      </c>
      <c r="Z1019" s="54">
        <v>1669.9343664000005</v>
      </c>
    </row>
    <row r="1020" spans="1:26" x14ac:dyDescent="0.3">
      <c r="A1020" s="51" t="s">
        <v>2305</v>
      </c>
      <c r="B1020" s="52">
        <v>42743</v>
      </c>
      <c r="C1020" s="53">
        <v>2017</v>
      </c>
      <c r="D1020" s="51" t="s">
        <v>1393</v>
      </c>
      <c r="E1020" s="51" t="s">
        <v>1394</v>
      </c>
      <c r="F1020" s="51" t="s">
        <v>230</v>
      </c>
      <c r="G1020" s="51" t="s">
        <v>230</v>
      </c>
      <c r="H1020" s="51" t="s">
        <v>216</v>
      </c>
      <c r="I1020" s="51" t="s">
        <v>342</v>
      </c>
      <c r="J1020" s="51" t="s">
        <v>250</v>
      </c>
      <c r="K1020" s="51" t="s">
        <v>219</v>
      </c>
      <c r="L1020" s="51" t="s">
        <v>220</v>
      </c>
      <c r="M1020" s="51" t="s">
        <v>221</v>
      </c>
      <c r="N1020" s="52">
        <v>42751</v>
      </c>
      <c r="O1020" s="54">
        <v>2.0240000000000005</v>
      </c>
      <c r="P1020" s="54">
        <v>3.1680000000000001</v>
      </c>
      <c r="Q1020" s="55">
        <v>0.56521739130434756</v>
      </c>
      <c r="R1020" s="55">
        <v>0.08</v>
      </c>
      <c r="S1020" s="56">
        <f t="shared" si="15"/>
        <v>0.25344</v>
      </c>
      <c r="T1020" s="57">
        <v>3.4214400000000005</v>
      </c>
      <c r="U1020" s="51">
        <v>24</v>
      </c>
      <c r="V1020" s="58">
        <v>82.114560000000012</v>
      </c>
      <c r="W1020" s="55">
        <v>0.03</v>
      </c>
      <c r="X1020" s="59">
        <v>2.4634368000000002</v>
      </c>
      <c r="Y1020" s="54">
        <v>1.04</v>
      </c>
      <c r="Z1020" s="54">
        <v>80.691123200000021</v>
      </c>
    </row>
    <row r="1021" spans="1:26" x14ac:dyDescent="0.3">
      <c r="A1021" s="51" t="s">
        <v>2306</v>
      </c>
      <c r="B1021" s="52">
        <v>42744</v>
      </c>
      <c r="C1021" s="53">
        <v>2017</v>
      </c>
      <c r="D1021" s="51" t="s">
        <v>1230</v>
      </c>
      <c r="E1021" s="51" t="s">
        <v>1231</v>
      </c>
      <c r="F1021" s="51" t="s">
        <v>230</v>
      </c>
      <c r="G1021" s="51" t="s">
        <v>230</v>
      </c>
      <c r="H1021" s="51" t="s">
        <v>231</v>
      </c>
      <c r="I1021" s="51" t="s">
        <v>245</v>
      </c>
      <c r="J1021" s="51" t="s">
        <v>233</v>
      </c>
      <c r="K1021" s="51" t="s">
        <v>219</v>
      </c>
      <c r="L1021" s="51" t="s">
        <v>292</v>
      </c>
      <c r="M1021" s="51" t="s">
        <v>221</v>
      </c>
      <c r="N1021" s="52">
        <v>42753</v>
      </c>
      <c r="O1021" s="54">
        <v>5.7090000000000005</v>
      </c>
      <c r="P1021" s="54">
        <v>14.278000000000002</v>
      </c>
      <c r="Q1021" s="55">
        <v>1.5009633911368019</v>
      </c>
      <c r="R1021" s="55">
        <v>0.08</v>
      </c>
      <c r="S1021" s="56">
        <f t="shared" si="15"/>
        <v>1.1422400000000001</v>
      </c>
      <c r="T1021" s="57">
        <v>15.420240000000003</v>
      </c>
      <c r="U1021" s="51">
        <v>51</v>
      </c>
      <c r="V1021" s="58">
        <v>786.43224000000021</v>
      </c>
      <c r="W1021" s="55">
        <v>0.03</v>
      </c>
      <c r="X1021" s="59">
        <v>23.592967200000004</v>
      </c>
      <c r="Y1021" s="54">
        <v>3.19</v>
      </c>
      <c r="Z1021" s="54">
        <v>766.02927280000029</v>
      </c>
    </row>
    <row r="1022" spans="1:26" x14ac:dyDescent="0.3">
      <c r="A1022" s="51" t="s">
        <v>2307</v>
      </c>
      <c r="B1022" s="52">
        <v>42747</v>
      </c>
      <c r="C1022" s="53">
        <v>2017</v>
      </c>
      <c r="D1022" s="51" t="s">
        <v>1913</v>
      </c>
      <c r="E1022" s="51" t="s">
        <v>1914</v>
      </c>
      <c r="F1022" s="51" t="s">
        <v>230</v>
      </c>
      <c r="G1022" s="51" t="s">
        <v>230</v>
      </c>
      <c r="H1022" s="51" t="s">
        <v>216</v>
      </c>
      <c r="I1022" s="51" t="s">
        <v>312</v>
      </c>
      <c r="J1022" s="51" t="s">
        <v>250</v>
      </c>
      <c r="K1022" s="51" t="s">
        <v>219</v>
      </c>
      <c r="L1022" s="51" t="s">
        <v>220</v>
      </c>
      <c r="M1022" s="51" t="s">
        <v>221</v>
      </c>
      <c r="N1022" s="52">
        <v>42755</v>
      </c>
      <c r="O1022" s="54">
        <v>2.4859999999999998</v>
      </c>
      <c r="P1022" s="54">
        <v>3.9380000000000006</v>
      </c>
      <c r="Q1022" s="55">
        <v>0.58407079646017734</v>
      </c>
      <c r="R1022" s="55">
        <v>0.08</v>
      </c>
      <c r="S1022" s="56">
        <f t="shared" si="15"/>
        <v>0.31504000000000004</v>
      </c>
      <c r="T1022" s="57">
        <v>4.2530400000000013</v>
      </c>
      <c r="U1022" s="51">
        <v>40</v>
      </c>
      <c r="V1022" s="58">
        <v>170.12160000000006</v>
      </c>
      <c r="W1022" s="55">
        <v>0.04</v>
      </c>
      <c r="X1022" s="59">
        <v>6.804864000000002</v>
      </c>
      <c r="Y1022" s="54">
        <v>5.52</v>
      </c>
      <c r="Z1022" s="54">
        <v>168.83673600000006</v>
      </c>
    </row>
    <row r="1023" spans="1:26" x14ac:dyDescent="0.3">
      <c r="A1023" s="51" t="s">
        <v>2308</v>
      </c>
      <c r="B1023" s="52">
        <v>42750</v>
      </c>
      <c r="C1023" s="53">
        <v>2017</v>
      </c>
      <c r="D1023" s="51" t="s">
        <v>2309</v>
      </c>
      <c r="E1023" s="51" t="s">
        <v>2310</v>
      </c>
      <c r="F1023" s="51" t="s">
        <v>230</v>
      </c>
      <c r="G1023" s="51" t="s">
        <v>230</v>
      </c>
      <c r="H1023" s="51" t="s">
        <v>231</v>
      </c>
      <c r="I1023" s="51" t="s">
        <v>245</v>
      </c>
      <c r="J1023" s="51" t="s">
        <v>233</v>
      </c>
      <c r="K1023" s="51" t="s">
        <v>219</v>
      </c>
      <c r="L1023" s="51" t="s">
        <v>220</v>
      </c>
      <c r="M1023" s="51" t="s">
        <v>221</v>
      </c>
      <c r="N1023" s="52">
        <v>42758</v>
      </c>
      <c r="O1023" s="54">
        <v>5.0490000000000004</v>
      </c>
      <c r="P1023" s="54">
        <v>8.0080000000000009</v>
      </c>
      <c r="Q1023" s="55">
        <v>0.58605664488017439</v>
      </c>
      <c r="R1023" s="55">
        <v>0.08</v>
      </c>
      <c r="S1023" s="56">
        <f t="shared" si="15"/>
        <v>0.6406400000000001</v>
      </c>
      <c r="T1023" s="57">
        <v>8.6486400000000021</v>
      </c>
      <c r="U1023" s="51">
        <v>41</v>
      </c>
      <c r="V1023" s="58">
        <v>354.59424000000007</v>
      </c>
      <c r="W1023" s="55">
        <v>0.09</v>
      </c>
      <c r="X1023" s="59">
        <v>31.913481600000004</v>
      </c>
      <c r="Y1023" s="54">
        <v>11.200000000000001</v>
      </c>
      <c r="Z1023" s="54">
        <v>333.88075840000005</v>
      </c>
    </row>
    <row r="1024" spans="1:26" x14ac:dyDescent="0.3">
      <c r="A1024" s="51" t="s">
        <v>2311</v>
      </c>
      <c r="B1024" s="52">
        <v>42751</v>
      </c>
      <c r="C1024" s="53">
        <v>2017</v>
      </c>
      <c r="D1024" s="51" t="s">
        <v>735</v>
      </c>
      <c r="E1024" s="51" t="s">
        <v>736</v>
      </c>
      <c r="F1024" s="51" t="s">
        <v>230</v>
      </c>
      <c r="G1024" s="51" t="s">
        <v>230</v>
      </c>
      <c r="H1024" s="51" t="s">
        <v>216</v>
      </c>
      <c r="I1024" s="51" t="s">
        <v>281</v>
      </c>
      <c r="J1024" s="51" t="s">
        <v>266</v>
      </c>
      <c r="K1024" s="51" t="s">
        <v>219</v>
      </c>
      <c r="L1024" s="51" t="s">
        <v>226</v>
      </c>
      <c r="M1024" s="51" t="s">
        <v>234</v>
      </c>
      <c r="N1024" s="52">
        <v>42760</v>
      </c>
      <c r="O1024" s="54">
        <v>0.78100000000000003</v>
      </c>
      <c r="P1024" s="54">
        <v>1.254</v>
      </c>
      <c r="Q1024" s="55">
        <v>0.60563380281690138</v>
      </c>
      <c r="R1024" s="55">
        <v>0.08</v>
      </c>
      <c r="S1024" s="56">
        <f t="shared" si="15"/>
        <v>0.10032000000000001</v>
      </c>
      <c r="T1024" s="57">
        <v>1.3543200000000002</v>
      </c>
      <c r="U1024" s="51">
        <v>16</v>
      </c>
      <c r="V1024" s="58">
        <v>21.669120000000003</v>
      </c>
      <c r="W1024" s="55">
        <v>0.01</v>
      </c>
      <c r="X1024" s="59">
        <v>0.21669120000000003</v>
      </c>
      <c r="Y1024" s="54">
        <v>0.75</v>
      </c>
      <c r="Z1024" s="54">
        <v>22.202428800000003</v>
      </c>
    </row>
    <row r="1025" spans="1:26" x14ac:dyDescent="0.3">
      <c r="A1025" s="51" t="s">
        <v>2312</v>
      </c>
      <c r="B1025" s="52">
        <v>42752</v>
      </c>
      <c r="C1025" s="53">
        <v>2017</v>
      </c>
      <c r="D1025" s="51" t="s">
        <v>1102</v>
      </c>
      <c r="E1025" s="51" t="s">
        <v>1103</v>
      </c>
      <c r="F1025" s="51" t="s">
        <v>230</v>
      </c>
      <c r="G1025" s="51" t="s">
        <v>230</v>
      </c>
      <c r="H1025" s="51" t="s">
        <v>231</v>
      </c>
      <c r="I1025" s="51" t="s">
        <v>342</v>
      </c>
      <c r="J1025" s="51" t="s">
        <v>266</v>
      </c>
      <c r="K1025" s="51" t="s">
        <v>238</v>
      </c>
      <c r="L1025" s="51" t="s">
        <v>332</v>
      </c>
      <c r="M1025" s="51" t="s">
        <v>221</v>
      </c>
      <c r="N1025" s="52">
        <v>42761</v>
      </c>
      <c r="O1025" s="54">
        <v>9.7020000000000017</v>
      </c>
      <c r="P1025" s="54">
        <v>23.088999999999999</v>
      </c>
      <c r="Q1025" s="55">
        <v>1.3798185941043077</v>
      </c>
      <c r="R1025" s="55">
        <v>0.08</v>
      </c>
      <c r="S1025" s="56">
        <f t="shared" si="15"/>
        <v>1.8471199999999999</v>
      </c>
      <c r="T1025" s="57">
        <v>24.936119999999999</v>
      </c>
      <c r="U1025" s="51">
        <v>31</v>
      </c>
      <c r="V1025" s="58">
        <v>773.01972000000001</v>
      </c>
      <c r="W1025" s="55">
        <v>0.04</v>
      </c>
      <c r="X1025" s="59">
        <v>30.9207888</v>
      </c>
      <c r="Y1025" s="54">
        <v>4.8599999999999994</v>
      </c>
      <c r="Z1025" s="54">
        <v>746.95893120000005</v>
      </c>
    </row>
    <row r="1026" spans="1:26" x14ac:dyDescent="0.3">
      <c r="A1026" s="51" t="s">
        <v>2313</v>
      </c>
      <c r="B1026" s="52">
        <v>42752</v>
      </c>
      <c r="C1026" s="53">
        <v>2017</v>
      </c>
      <c r="D1026" s="51" t="s">
        <v>2314</v>
      </c>
      <c r="E1026" s="51" t="s">
        <v>2315</v>
      </c>
      <c r="F1026" s="51" t="s">
        <v>230</v>
      </c>
      <c r="G1026" s="51" t="s">
        <v>230</v>
      </c>
      <c r="H1026" s="51" t="s">
        <v>216</v>
      </c>
      <c r="I1026" s="51" t="s">
        <v>270</v>
      </c>
      <c r="J1026" s="51" t="s">
        <v>250</v>
      </c>
      <c r="K1026" s="51" t="s">
        <v>219</v>
      </c>
      <c r="L1026" s="51" t="s">
        <v>292</v>
      </c>
      <c r="M1026" s="51" t="s">
        <v>234</v>
      </c>
      <c r="N1026" s="52">
        <v>42761</v>
      </c>
      <c r="O1026" s="54">
        <v>5.7090000000000005</v>
      </c>
      <c r="P1026" s="54">
        <v>14.278000000000002</v>
      </c>
      <c r="Q1026" s="55">
        <v>1.5009633911368019</v>
      </c>
      <c r="R1026" s="55">
        <v>0.08</v>
      </c>
      <c r="S1026" s="56">
        <f t="shared" ref="S1026:S1040" si="16">R1026*P1026</f>
        <v>1.1422400000000001</v>
      </c>
      <c r="T1026" s="57">
        <v>15.420240000000003</v>
      </c>
      <c r="U1026" s="51">
        <v>12</v>
      </c>
      <c r="V1026" s="58">
        <v>185.04288000000003</v>
      </c>
      <c r="W1026" s="55">
        <v>6.0000000000000005E-2</v>
      </c>
      <c r="X1026" s="59">
        <v>11.102572800000003</v>
      </c>
      <c r="Y1026" s="54">
        <v>3.19</v>
      </c>
      <c r="Z1026" s="54">
        <v>177.13030720000003</v>
      </c>
    </row>
    <row r="1027" spans="1:26" x14ac:dyDescent="0.3">
      <c r="A1027" s="51" t="s">
        <v>2316</v>
      </c>
      <c r="B1027" s="52">
        <v>42752</v>
      </c>
      <c r="C1027" s="53">
        <v>2017</v>
      </c>
      <c r="D1027" s="51" t="s">
        <v>1969</v>
      </c>
      <c r="E1027" s="51" t="s">
        <v>1970</v>
      </c>
      <c r="F1027" s="51" t="s">
        <v>214</v>
      </c>
      <c r="G1027" s="51" t="s">
        <v>215</v>
      </c>
      <c r="H1027" s="51" t="s">
        <v>265</v>
      </c>
      <c r="I1027" s="51" t="s">
        <v>217</v>
      </c>
      <c r="J1027" s="51" t="s">
        <v>254</v>
      </c>
      <c r="K1027" s="51" t="s">
        <v>219</v>
      </c>
      <c r="L1027" s="51" t="s">
        <v>220</v>
      </c>
      <c r="M1027" s="51" t="s">
        <v>234</v>
      </c>
      <c r="N1027" s="52">
        <v>42766</v>
      </c>
      <c r="O1027" s="54">
        <v>21.812999999999999</v>
      </c>
      <c r="P1027" s="54">
        <v>34.078000000000003</v>
      </c>
      <c r="Q1027" s="55">
        <v>0.56227937468482114</v>
      </c>
      <c r="R1027" s="55">
        <v>0.08</v>
      </c>
      <c r="S1027" s="56">
        <f t="shared" si="16"/>
        <v>2.7262400000000002</v>
      </c>
      <c r="T1027" s="57">
        <v>36.804240000000007</v>
      </c>
      <c r="U1027" s="51">
        <v>43</v>
      </c>
      <c r="V1027" s="58">
        <v>1582.5823200000002</v>
      </c>
      <c r="W1027" s="55">
        <v>0.05</v>
      </c>
      <c r="X1027" s="59">
        <v>79.12911600000001</v>
      </c>
      <c r="Y1027" s="54">
        <v>19.560000000000002</v>
      </c>
      <c r="Z1027" s="54">
        <v>1523.0132040000001</v>
      </c>
    </row>
    <row r="1028" spans="1:26" x14ac:dyDescent="0.3">
      <c r="A1028" s="51" t="s">
        <v>2317</v>
      </c>
      <c r="B1028" s="52">
        <v>42753</v>
      </c>
      <c r="C1028" s="53">
        <v>2017</v>
      </c>
      <c r="D1028" s="51" t="s">
        <v>1326</v>
      </c>
      <c r="E1028" s="51" t="s">
        <v>1327</v>
      </c>
      <c r="F1028" s="51" t="s">
        <v>230</v>
      </c>
      <c r="G1028" s="51" t="s">
        <v>230</v>
      </c>
      <c r="H1028" s="51" t="s">
        <v>231</v>
      </c>
      <c r="I1028" s="51" t="s">
        <v>232</v>
      </c>
      <c r="J1028" s="51" t="s">
        <v>266</v>
      </c>
      <c r="K1028" s="51" t="s">
        <v>219</v>
      </c>
      <c r="L1028" s="51" t="s">
        <v>220</v>
      </c>
      <c r="M1028" s="51" t="s">
        <v>221</v>
      </c>
      <c r="N1028" s="52">
        <v>42761</v>
      </c>
      <c r="O1028" s="54">
        <v>5.0490000000000004</v>
      </c>
      <c r="P1028" s="54">
        <v>8.0080000000000009</v>
      </c>
      <c r="Q1028" s="55">
        <v>0.58605664488017439</v>
      </c>
      <c r="R1028" s="55">
        <v>0.08</v>
      </c>
      <c r="S1028" s="56">
        <f t="shared" si="16"/>
        <v>0.6406400000000001</v>
      </c>
      <c r="T1028" s="57">
        <v>8.6486400000000021</v>
      </c>
      <c r="U1028" s="51">
        <v>26</v>
      </c>
      <c r="V1028" s="58">
        <v>224.86464000000007</v>
      </c>
      <c r="W1028" s="55">
        <v>0.11</v>
      </c>
      <c r="X1028" s="59">
        <v>24.735110400000007</v>
      </c>
      <c r="Y1028" s="54">
        <v>11.200000000000001</v>
      </c>
      <c r="Z1028" s="54">
        <v>211.32952960000006</v>
      </c>
    </row>
    <row r="1029" spans="1:26" x14ac:dyDescent="0.3">
      <c r="A1029" s="51" t="s">
        <v>2318</v>
      </c>
      <c r="B1029" s="52">
        <v>42756</v>
      </c>
      <c r="C1029" s="53">
        <v>2017</v>
      </c>
      <c r="D1029" s="51" t="s">
        <v>1472</v>
      </c>
      <c r="E1029" s="51" t="s">
        <v>1473</v>
      </c>
      <c r="F1029" s="51" t="s">
        <v>230</v>
      </c>
      <c r="G1029" s="51" t="s">
        <v>230</v>
      </c>
      <c r="H1029" s="51" t="s">
        <v>231</v>
      </c>
      <c r="I1029" s="51" t="s">
        <v>331</v>
      </c>
      <c r="J1029" s="51" t="s">
        <v>266</v>
      </c>
      <c r="K1029" s="51" t="s">
        <v>219</v>
      </c>
      <c r="L1029" s="51" t="s">
        <v>226</v>
      </c>
      <c r="M1029" s="51" t="s">
        <v>221</v>
      </c>
      <c r="N1029" s="52">
        <v>42765</v>
      </c>
      <c r="O1029" s="54">
        <v>2.3760000000000003</v>
      </c>
      <c r="P1029" s="54">
        <v>4.2350000000000003</v>
      </c>
      <c r="Q1029" s="55">
        <v>0.78240740740740733</v>
      </c>
      <c r="R1029" s="55">
        <v>0.08</v>
      </c>
      <c r="S1029" s="56">
        <f t="shared" si="16"/>
        <v>0.33880000000000005</v>
      </c>
      <c r="T1029" s="57">
        <v>4.5738000000000003</v>
      </c>
      <c r="U1029" s="51">
        <v>20</v>
      </c>
      <c r="V1029" s="58">
        <v>91.475999999999999</v>
      </c>
      <c r="W1029" s="55">
        <v>0.05</v>
      </c>
      <c r="X1029" s="59">
        <v>4.5738000000000003</v>
      </c>
      <c r="Y1029" s="54">
        <v>0.75</v>
      </c>
      <c r="Z1029" s="54">
        <v>87.652199999999993</v>
      </c>
    </row>
    <row r="1030" spans="1:26" x14ac:dyDescent="0.3">
      <c r="A1030" s="51" t="s">
        <v>2319</v>
      </c>
      <c r="B1030" s="52">
        <v>42757</v>
      </c>
      <c r="C1030" s="53">
        <v>2017</v>
      </c>
      <c r="D1030" s="51" t="s">
        <v>2320</v>
      </c>
      <c r="E1030" s="51" t="s">
        <v>2321</v>
      </c>
      <c r="F1030" s="51" t="s">
        <v>230</v>
      </c>
      <c r="G1030" s="51" t="s">
        <v>230</v>
      </c>
      <c r="H1030" s="51" t="s">
        <v>231</v>
      </c>
      <c r="I1030" s="51" t="s">
        <v>270</v>
      </c>
      <c r="J1030" s="51" t="s">
        <v>266</v>
      </c>
      <c r="K1030" s="51" t="s">
        <v>219</v>
      </c>
      <c r="L1030" s="51" t="s">
        <v>220</v>
      </c>
      <c r="M1030" s="51" t="s">
        <v>221</v>
      </c>
      <c r="N1030" s="52">
        <v>42766</v>
      </c>
      <c r="O1030" s="54">
        <v>3.8500000000000005</v>
      </c>
      <c r="P1030" s="54">
        <v>6.3140000000000009</v>
      </c>
      <c r="Q1030" s="55">
        <v>0.64</v>
      </c>
      <c r="R1030" s="55">
        <v>0.08</v>
      </c>
      <c r="S1030" s="56">
        <f t="shared" si="16"/>
        <v>0.50512000000000012</v>
      </c>
      <c r="T1030" s="57">
        <v>6.8191200000000016</v>
      </c>
      <c r="U1030" s="51">
        <v>48</v>
      </c>
      <c r="V1030" s="58">
        <v>327.31776000000008</v>
      </c>
      <c r="W1030" s="55">
        <v>6.0000000000000005E-2</v>
      </c>
      <c r="X1030" s="59">
        <v>19.639065600000006</v>
      </c>
      <c r="Y1030" s="54">
        <v>5.0599999999999996</v>
      </c>
      <c r="Z1030" s="54">
        <v>312.7386944000001</v>
      </c>
    </row>
    <row r="1031" spans="1:26" x14ac:dyDescent="0.3">
      <c r="A1031" s="51" t="s">
        <v>2322</v>
      </c>
      <c r="B1031" s="52">
        <v>42759</v>
      </c>
      <c r="C1031" s="53">
        <v>2017</v>
      </c>
      <c r="D1031" s="51" t="s">
        <v>1509</v>
      </c>
      <c r="E1031" s="51" t="s">
        <v>1127</v>
      </c>
      <c r="F1031" s="51" t="s">
        <v>214</v>
      </c>
      <c r="G1031" s="51" t="s">
        <v>215</v>
      </c>
      <c r="H1031" s="51" t="s">
        <v>265</v>
      </c>
      <c r="I1031" s="51" t="s">
        <v>225</v>
      </c>
      <c r="J1031" s="51" t="s">
        <v>218</v>
      </c>
      <c r="K1031" s="51" t="s">
        <v>238</v>
      </c>
      <c r="L1031" s="51" t="s">
        <v>220</v>
      </c>
      <c r="M1031" s="51" t="s">
        <v>221</v>
      </c>
      <c r="N1031" s="52">
        <v>42767</v>
      </c>
      <c r="O1031" s="54">
        <v>172.15</v>
      </c>
      <c r="P1031" s="54">
        <v>331.06700000000006</v>
      </c>
      <c r="Q1031" s="55">
        <v>0.92313099041533575</v>
      </c>
      <c r="R1031" s="55">
        <v>0.08</v>
      </c>
      <c r="S1031" s="56">
        <f t="shared" si="16"/>
        <v>26.485360000000007</v>
      </c>
      <c r="T1031" s="57">
        <v>357.55236000000008</v>
      </c>
      <c r="U1031" s="51">
        <v>31</v>
      </c>
      <c r="V1031" s="58">
        <v>11084.123160000003</v>
      </c>
      <c r="W1031" s="55">
        <v>0.04</v>
      </c>
      <c r="X1031" s="59">
        <v>443.36492640000012</v>
      </c>
      <c r="Y1031" s="54">
        <v>7.2299999999999995</v>
      </c>
      <c r="Z1031" s="54">
        <v>10647.988233600003</v>
      </c>
    </row>
    <row r="1032" spans="1:26" x14ac:dyDescent="0.3">
      <c r="A1032" s="51" t="s">
        <v>2323</v>
      </c>
      <c r="B1032" s="52">
        <v>42760</v>
      </c>
      <c r="C1032" s="53">
        <v>2017</v>
      </c>
      <c r="D1032" s="51" t="s">
        <v>1215</v>
      </c>
      <c r="E1032" s="51" t="s">
        <v>1216</v>
      </c>
      <c r="F1032" s="51" t="s">
        <v>230</v>
      </c>
      <c r="G1032" s="51" t="s">
        <v>230</v>
      </c>
      <c r="H1032" s="51" t="s">
        <v>231</v>
      </c>
      <c r="I1032" s="51" t="s">
        <v>270</v>
      </c>
      <c r="J1032" s="51" t="s">
        <v>233</v>
      </c>
      <c r="K1032" s="51" t="s">
        <v>219</v>
      </c>
      <c r="L1032" s="51" t="s">
        <v>220</v>
      </c>
      <c r="M1032" s="51" t="s">
        <v>221</v>
      </c>
      <c r="N1032" s="52">
        <v>42768</v>
      </c>
      <c r="O1032" s="54">
        <v>4.3890000000000002</v>
      </c>
      <c r="P1032" s="54">
        <v>6.8530000000000006</v>
      </c>
      <c r="Q1032" s="55">
        <v>0.5614035087719299</v>
      </c>
      <c r="R1032" s="55">
        <v>0.08</v>
      </c>
      <c r="S1032" s="56">
        <f t="shared" si="16"/>
        <v>0.54824000000000006</v>
      </c>
      <c r="T1032" s="57">
        <v>7.4012400000000014</v>
      </c>
      <c r="U1032" s="51">
        <v>27</v>
      </c>
      <c r="V1032" s="58">
        <v>199.83348000000004</v>
      </c>
      <c r="W1032" s="55">
        <v>0.08</v>
      </c>
      <c r="X1032" s="59">
        <v>15.986678400000004</v>
      </c>
      <c r="Y1032" s="54">
        <v>7.02</v>
      </c>
      <c r="Z1032" s="54">
        <v>190.86680160000003</v>
      </c>
    </row>
    <row r="1033" spans="1:26" x14ac:dyDescent="0.3">
      <c r="A1033" s="51" t="s">
        <v>2324</v>
      </c>
      <c r="B1033" s="52">
        <v>42763</v>
      </c>
      <c r="C1033" s="53">
        <v>2017</v>
      </c>
      <c r="D1033" s="51" t="s">
        <v>543</v>
      </c>
      <c r="E1033" s="51" t="s">
        <v>544</v>
      </c>
      <c r="F1033" s="51" t="s">
        <v>230</v>
      </c>
      <c r="G1033" s="51" t="s">
        <v>230</v>
      </c>
      <c r="H1033" s="51" t="s">
        <v>216</v>
      </c>
      <c r="I1033" s="51" t="s">
        <v>245</v>
      </c>
      <c r="J1033" s="51" t="s">
        <v>266</v>
      </c>
      <c r="K1033" s="51" t="s">
        <v>238</v>
      </c>
      <c r="L1033" s="51" t="s">
        <v>239</v>
      </c>
      <c r="M1033" s="51" t="s">
        <v>240</v>
      </c>
      <c r="N1033" s="52">
        <v>42773</v>
      </c>
      <c r="O1033" s="54">
        <v>82.5</v>
      </c>
      <c r="P1033" s="54">
        <v>133.06700000000001</v>
      </c>
      <c r="Q1033" s="55">
        <v>0.61293333333333344</v>
      </c>
      <c r="R1033" s="55">
        <v>0.08</v>
      </c>
      <c r="S1033" s="56">
        <f t="shared" si="16"/>
        <v>10.64536</v>
      </c>
      <c r="T1033" s="57">
        <v>143.71236000000002</v>
      </c>
      <c r="U1033" s="51">
        <v>6</v>
      </c>
      <c r="V1033" s="58">
        <v>862.27416000000017</v>
      </c>
      <c r="W1033" s="55">
        <v>0.08</v>
      </c>
      <c r="X1033" s="59">
        <v>68.98193280000001</v>
      </c>
      <c r="Y1033" s="54">
        <v>26.35</v>
      </c>
      <c r="Z1033" s="54">
        <v>819.64222720000021</v>
      </c>
    </row>
    <row r="1034" spans="1:26" x14ac:dyDescent="0.3">
      <c r="A1034" s="51" t="s">
        <v>2325</v>
      </c>
      <c r="B1034" s="52">
        <v>42765</v>
      </c>
      <c r="C1034" s="53">
        <v>2017</v>
      </c>
      <c r="D1034" s="51" t="s">
        <v>1604</v>
      </c>
      <c r="E1034" s="51" t="s">
        <v>1605</v>
      </c>
      <c r="F1034" s="51" t="s">
        <v>230</v>
      </c>
      <c r="G1034" s="51" t="s">
        <v>230</v>
      </c>
      <c r="H1034" s="51" t="s">
        <v>231</v>
      </c>
      <c r="I1034" s="51" t="s">
        <v>245</v>
      </c>
      <c r="J1034" s="51" t="s">
        <v>254</v>
      </c>
      <c r="K1034" s="51" t="s">
        <v>219</v>
      </c>
      <c r="L1034" s="51" t="s">
        <v>292</v>
      </c>
      <c r="M1034" s="51" t="s">
        <v>221</v>
      </c>
      <c r="N1034" s="52">
        <v>42776</v>
      </c>
      <c r="O1034" s="54">
        <v>1.6060000000000001</v>
      </c>
      <c r="P1034" s="54">
        <v>3.927</v>
      </c>
      <c r="Q1034" s="55">
        <v>1.4452054794520546</v>
      </c>
      <c r="R1034" s="55">
        <v>0.08</v>
      </c>
      <c r="S1034" s="56">
        <f t="shared" si="16"/>
        <v>0.31415999999999999</v>
      </c>
      <c r="T1034" s="57">
        <v>4.2411600000000007</v>
      </c>
      <c r="U1034" s="51">
        <v>27</v>
      </c>
      <c r="V1034" s="58">
        <v>114.51132000000001</v>
      </c>
      <c r="W1034" s="55">
        <v>0.02</v>
      </c>
      <c r="X1034" s="59">
        <v>2.2902264000000003</v>
      </c>
      <c r="Y1034" s="54">
        <v>4.22</v>
      </c>
      <c r="Z1034" s="54">
        <v>116.44109360000002</v>
      </c>
    </row>
    <row r="1035" spans="1:26" x14ac:dyDescent="0.3">
      <c r="A1035" s="51" t="s">
        <v>2326</v>
      </c>
      <c r="B1035" s="52">
        <v>42766</v>
      </c>
      <c r="C1035" s="53">
        <v>2017</v>
      </c>
      <c r="D1035" s="51" t="s">
        <v>1240</v>
      </c>
      <c r="E1035" s="51" t="s">
        <v>1241</v>
      </c>
      <c r="F1035" s="51" t="s">
        <v>230</v>
      </c>
      <c r="G1035" s="51" t="s">
        <v>230</v>
      </c>
      <c r="H1035" s="51" t="s">
        <v>231</v>
      </c>
      <c r="I1035" s="51" t="s">
        <v>274</v>
      </c>
      <c r="J1035" s="51" t="s">
        <v>266</v>
      </c>
      <c r="K1035" s="51" t="s">
        <v>219</v>
      </c>
      <c r="L1035" s="51" t="s">
        <v>226</v>
      </c>
      <c r="M1035" s="51" t="s">
        <v>221</v>
      </c>
      <c r="N1035" s="52">
        <v>42775</v>
      </c>
      <c r="O1035" s="54">
        <v>4.125</v>
      </c>
      <c r="P1035" s="54">
        <v>7.7880000000000011</v>
      </c>
      <c r="Q1035" s="55">
        <v>0.88800000000000023</v>
      </c>
      <c r="R1035" s="55">
        <v>0.08</v>
      </c>
      <c r="S1035" s="56">
        <f t="shared" si="16"/>
        <v>0.62304000000000015</v>
      </c>
      <c r="T1035" s="57">
        <v>8.4110400000000016</v>
      </c>
      <c r="U1035" s="51">
        <v>48</v>
      </c>
      <c r="V1035" s="58">
        <v>403.72992000000011</v>
      </c>
      <c r="W1035" s="55">
        <v>0.11</v>
      </c>
      <c r="X1035" s="59">
        <v>44.41029120000001</v>
      </c>
      <c r="Y1035" s="54">
        <v>2.4</v>
      </c>
      <c r="Z1035" s="54">
        <v>361.71962880000007</v>
      </c>
    </row>
    <row r="1036" spans="1:26" x14ac:dyDescent="0.3">
      <c r="A1036" s="51" t="s">
        <v>2327</v>
      </c>
      <c r="B1036" s="52">
        <v>42767</v>
      </c>
      <c r="C1036" s="53">
        <v>2017</v>
      </c>
      <c r="D1036" s="51" t="s">
        <v>223</v>
      </c>
      <c r="E1036" s="51" t="s">
        <v>224</v>
      </c>
      <c r="F1036" s="51" t="s">
        <v>214</v>
      </c>
      <c r="G1036" s="51" t="s">
        <v>215</v>
      </c>
      <c r="H1036" s="51" t="s">
        <v>216</v>
      </c>
      <c r="I1036" s="51" t="s">
        <v>225</v>
      </c>
      <c r="J1036" s="51" t="s">
        <v>218</v>
      </c>
      <c r="K1036" s="51" t="s">
        <v>219</v>
      </c>
      <c r="L1036" s="51" t="s">
        <v>220</v>
      </c>
      <c r="M1036" s="51" t="s">
        <v>221</v>
      </c>
      <c r="N1036" s="52">
        <v>42776</v>
      </c>
      <c r="O1036" s="54">
        <v>1.7490000000000003</v>
      </c>
      <c r="P1036" s="54">
        <v>2.871</v>
      </c>
      <c r="Q1036" s="55">
        <v>0.64150943396226379</v>
      </c>
      <c r="R1036" s="55">
        <v>0.08</v>
      </c>
      <c r="S1036" s="56">
        <f t="shared" si="16"/>
        <v>0.22968</v>
      </c>
      <c r="T1036" s="57">
        <v>3.1006800000000001</v>
      </c>
      <c r="U1036" s="51">
        <v>40</v>
      </c>
      <c r="V1036" s="58">
        <v>124.02720000000001</v>
      </c>
      <c r="W1036" s="55">
        <v>0.05</v>
      </c>
      <c r="X1036" s="59">
        <v>6.2013600000000011</v>
      </c>
      <c r="Y1036" s="54">
        <v>0.55000000000000004</v>
      </c>
      <c r="Z1036" s="54">
        <v>118.37584</v>
      </c>
    </row>
    <row r="1037" spans="1:26" x14ac:dyDescent="0.3">
      <c r="A1037" s="51" t="s">
        <v>2328</v>
      </c>
      <c r="B1037" s="52">
        <v>42768</v>
      </c>
      <c r="C1037" s="53">
        <v>2017</v>
      </c>
      <c r="D1037" s="51" t="s">
        <v>2329</v>
      </c>
      <c r="E1037" s="51" t="s">
        <v>2330</v>
      </c>
      <c r="F1037" s="51" t="s">
        <v>230</v>
      </c>
      <c r="G1037" s="51" t="s">
        <v>230</v>
      </c>
      <c r="H1037" s="51" t="s">
        <v>265</v>
      </c>
      <c r="I1037" s="51" t="s">
        <v>270</v>
      </c>
      <c r="J1037" s="51" t="s">
        <v>218</v>
      </c>
      <c r="K1037" s="51" t="s">
        <v>219</v>
      </c>
      <c r="L1037" s="51" t="s">
        <v>220</v>
      </c>
      <c r="M1037" s="51" t="s">
        <v>221</v>
      </c>
      <c r="N1037" s="52">
        <v>42776</v>
      </c>
      <c r="O1037" s="54">
        <v>15.004000000000001</v>
      </c>
      <c r="P1037" s="54">
        <v>23.078000000000003</v>
      </c>
      <c r="Q1037" s="55">
        <v>0.5381231671554253</v>
      </c>
      <c r="R1037" s="55">
        <v>0.08</v>
      </c>
      <c r="S1037" s="56">
        <f t="shared" si="16"/>
        <v>1.8462400000000003</v>
      </c>
      <c r="T1037" s="57">
        <v>24.924240000000005</v>
      </c>
      <c r="U1037" s="51">
        <v>43</v>
      </c>
      <c r="V1037" s="58">
        <v>1071.7423200000003</v>
      </c>
      <c r="W1037" s="55">
        <v>6.0000000000000005E-2</v>
      </c>
      <c r="X1037" s="59">
        <v>64.304539200000022</v>
      </c>
      <c r="Y1037" s="54">
        <v>1.54</v>
      </c>
      <c r="Z1037" s="54">
        <v>1008.9777808000002</v>
      </c>
    </row>
    <row r="1038" spans="1:26" x14ac:dyDescent="0.3">
      <c r="A1038" s="51" t="s">
        <v>2331</v>
      </c>
      <c r="B1038" s="52">
        <v>42769</v>
      </c>
      <c r="C1038" s="53">
        <v>2017</v>
      </c>
      <c r="D1038" s="51" t="s">
        <v>289</v>
      </c>
      <c r="E1038" s="51" t="s">
        <v>290</v>
      </c>
      <c r="F1038" s="51" t="s">
        <v>230</v>
      </c>
      <c r="G1038" s="51" t="s">
        <v>230</v>
      </c>
      <c r="H1038" s="51" t="s">
        <v>216</v>
      </c>
      <c r="I1038" s="51" t="s">
        <v>291</v>
      </c>
      <c r="J1038" s="51" t="s">
        <v>250</v>
      </c>
      <c r="K1038" s="51" t="s">
        <v>219</v>
      </c>
      <c r="L1038" s="51" t="s">
        <v>220</v>
      </c>
      <c r="M1038" s="51" t="s">
        <v>221</v>
      </c>
      <c r="N1038" s="52">
        <v>42778</v>
      </c>
      <c r="O1038" s="54">
        <v>15.004000000000001</v>
      </c>
      <c r="P1038" s="54">
        <v>23.078000000000003</v>
      </c>
      <c r="Q1038" s="55">
        <v>0.5381231671554253</v>
      </c>
      <c r="R1038" s="55">
        <v>0.08</v>
      </c>
      <c r="S1038" s="56">
        <f t="shared" si="16"/>
        <v>1.8462400000000003</v>
      </c>
      <c r="T1038" s="57">
        <v>24.924240000000005</v>
      </c>
      <c r="U1038" s="51">
        <v>4</v>
      </c>
      <c r="V1038" s="58">
        <v>99.696960000000018</v>
      </c>
      <c r="W1038" s="55">
        <v>0.02</v>
      </c>
      <c r="X1038" s="59">
        <v>1.9939392000000005</v>
      </c>
      <c r="Y1038" s="54">
        <v>1.54</v>
      </c>
      <c r="Z1038" s="54">
        <v>99.243020800000025</v>
      </c>
    </row>
    <row r="1039" spans="1:26" x14ac:dyDescent="0.3">
      <c r="A1039" s="51" t="s">
        <v>2332</v>
      </c>
      <c r="B1039" s="52">
        <v>42771</v>
      </c>
      <c r="C1039" s="53">
        <v>2017</v>
      </c>
      <c r="D1039" s="51" t="s">
        <v>1203</v>
      </c>
      <c r="E1039" s="51" t="s">
        <v>1204</v>
      </c>
      <c r="F1039" s="51" t="s">
        <v>214</v>
      </c>
      <c r="G1039" s="51" t="s">
        <v>215</v>
      </c>
      <c r="H1039" s="51" t="s">
        <v>216</v>
      </c>
      <c r="I1039" s="51" t="s">
        <v>225</v>
      </c>
      <c r="J1039" s="51" t="s">
        <v>254</v>
      </c>
      <c r="K1039" s="51" t="s">
        <v>238</v>
      </c>
      <c r="L1039" s="51" t="s">
        <v>220</v>
      </c>
      <c r="M1039" s="51" t="s">
        <v>221</v>
      </c>
      <c r="N1039" s="52">
        <v>42778</v>
      </c>
      <c r="O1039" s="54">
        <v>7.0289999999999999</v>
      </c>
      <c r="P1039" s="54">
        <v>21.978000000000002</v>
      </c>
      <c r="Q1039" s="55">
        <v>2.126760563380282</v>
      </c>
      <c r="R1039" s="55">
        <v>0.08</v>
      </c>
      <c r="S1039" s="56">
        <f t="shared" si="16"/>
        <v>1.7582400000000002</v>
      </c>
      <c r="T1039" s="57">
        <v>23.736240000000002</v>
      </c>
      <c r="U1039" s="51">
        <v>33</v>
      </c>
      <c r="V1039" s="58">
        <v>783.29592000000002</v>
      </c>
      <c r="W1039" s="55">
        <v>0.01</v>
      </c>
      <c r="X1039" s="59">
        <v>7.8329592000000003</v>
      </c>
      <c r="Y1039" s="54">
        <v>4.05</v>
      </c>
      <c r="Z1039" s="54">
        <v>779.51296079999997</v>
      </c>
    </row>
    <row r="1040" spans="1:26" x14ac:dyDescent="0.3">
      <c r="A1040" s="51" t="s">
        <v>2333</v>
      </c>
      <c r="B1040" s="52">
        <v>42771</v>
      </c>
      <c r="C1040" s="53">
        <v>2017</v>
      </c>
      <c r="D1040" s="51" t="s">
        <v>2334</v>
      </c>
      <c r="E1040" s="51" t="s">
        <v>2205</v>
      </c>
      <c r="F1040" s="51" t="s">
        <v>214</v>
      </c>
      <c r="G1040" s="51" t="s">
        <v>215</v>
      </c>
      <c r="H1040" s="51" t="s">
        <v>244</v>
      </c>
      <c r="I1040" s="51" t="s">
        <v>225</v>
      </c>
      <c r="J1040" s="51" t="s">
        <v>250</v>
      </c>
      <c r="K1040" s="51" t="s">
        <v>219</v>
      </c>
      <c r="L1040" s="51" t="s">
        <v>226</v>
      </c>
      <c r="M1040" s="51" t="s">
        <v>221</v>
      </c>
      <c r="N1040" s="52">
        <v>42778</v>
      </c>
      <c r="O1040" s="54">
        <v>1.0230000000000001</v>
      </c>
      <c r="P1040" s="54">
        <v>1.6280000000000001</v>
      </c>
      <c r="Q1040" s="55">
        <v>0.59139784946236551</v>
      </c>
      <c r="R1040" s="55">
        <v>0.08</v>
      </c>
      <c r="S1040" s="56">
        <f t="shared" si="16"/>
        <v>0.13024000000000002</v>
      </c>
      <c r="T1040" s="57">
        <v>1.7582400000000002</v>
      </c>
      <c r="U1040" s="51">
        <v>12</v>
      </c>
      <c r="V1040" s="58">
        <v>21.098880000000001</v>
      </c>
      <c r="W1040" s="55">
        <v>0.11</v>
      </c>
      <c r="X1040" s="59">
        <v>2.3208768000000002</v>
      </c>
      <c r="Y1040" s="54">
        <v>0.75</v>
      </c>
      <c r="Z1040" s="54">
        <v>19.528003200000001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43E2-0C2F-0644-8D9D-FC425F3AC8A4}">
  <sheetPr>
    <tabColor theme="4" tint="-0.249977111117893"/>
  </sheetPr>
  <dimension ref="A1:S103"/>
  <sheetViews>
    <sheetView tabSelected="1" topLeftCell="H68" workbookViewId="0">
      <selection activeCell="M85" sqref="M85"/>
    </sheetView>
  </sheetViews>
  <sheetFormatPr defaultColWidth="11.5546875" defaultRowHeight="14.4" x14ac:dyDescent="0.3"/>
  <cols>
    <col min="1" max="1" width="50.33203125" customWidth="1"/>
    <col min="3" max="3" width="28.44140625" bestFit="1" customWidth="1"/>
    <col min="4" max="4" width="15.77734375" bestFit="1" customWidth="1"/>
    <col min="5" max="5" width="16.44140625" bestFit="1" customWidth="1"/>
    <col min="6" max="6" width="15.33203125" bestFit="1" customWidth="1"/>
    <col min="7" max="7" width="15.6640625" bestFit="1" customWidth="1"/>
    <col min="8" max="8" width="16.33203125" bestFit="1" customWidth="1"/>
    <col min="9" max="9" width="14" bestFit="1" customWidth="1"/>
    <col min="10" max="10" width="22.33203125" bestFit="1" customWidth="1"/>
    <col min="11" max="11" width="15.77734375" bestFit="1" customWidth="1"/>
  </cols>
  <sheetData>
    <row r="1" spans="1:11" x14ac:dyDescent="0.3">
      <c r="A1" s="32" t="s">
        <v>2353</v>
      </c>
    </row>
    <row r="2" spans="1:11" x14ac:dyDescent="0.3">
      <c r="A2" s="32" t="s">
        <v>2354</v>
      </c>
    </row>
    <row r="3" spans="1:11" ht="43.2" x14ac:dyDescent="0.3">
      <c r="A3" s="60" t="s">
        <v>2427</v>
      </c>
      <c r="C3" s="18" t="s">
        <v>2335</v>
      </c>
      <c r="D3" s="18" t="s">
        <v>2336</v>
      </c>
      <c r="E3" s="18" t="s">
        <v>2337</v>
      </c>
      <c r="F3" s="18" t="s">
        <v>2338</v>
      </c>
      <c r="G3" s="18" t="s">
        <v>2339</v>
      </c>
      <c r="H3" s="19" t="s">
        <v>2340</v>
      </c>
      <c r="I3" s="18" t="s">
        <v>2341</v>
      </c>
      <c r="J3" s="18" t="s">
        <v>2342</v>
      </c>
      <c r="K3" s="19" t="s">
        <v>2343</v>
      </c>
    </row>
    <row r="4" spans="1:11" x14ac:dyDescent="0.3">
      <c r="C4" s="20" t="s">
        <v>218</v>
      </c>
      <c r="D4" s="21">
        <f>COUNTIFS('Sales Data'!$J$2:$J$1040,'View 1 (cell ranges)'!$C4)</f>
        <v>224</v>
      </c>
      <c r="E4" s="22">
        <f>_xlfn.MAXIFS('Sales Data'!$O$2:$O$1040,'Sales Data'!$J$2:$J$1040,'View 1 (cell ranges)'!$C4)</f>
        <v>415.78900000000004</v>
      </c>
      <c r="F4" s="22">
        <f>_xlfn.MINIFS('Sales Data'!$P$2:$P$1040,'Sales Data'!$J$2:$J$1040,'View 1 (cell ranges)'!$C4)</f>
        <v>1.3860000000000001</v>
      </c>
      <c r="G4" s="61">
        <f>SUMIFS('Sales Data'!$S$2:$S$1040,'Sales Data'!$J$2:$J$1040,'View 1 (cell ranges)'!$C4)</f>
        <v>1136.3369599999996</v>
      </c>
      <c r="H4" s="21">
        <f>SUMIFS('Sales Data'!$U$2:$U$1040,'Sales Data'!$J$2:$J$1040,'View 1 (cell ranges)'!$C4)</f>
        <v>6134</v>
      </c>
      <c r="I4" s="23">
        <f>SUMIFS('Sales Data'!$V$2:$V$1040,'Sales Data'!$J$2:$J$1040,'View 1 (cell ranges)'!$C4)</f>
        <v>419691.21084000019</v>
      </c>
      <c r="J4" s="24">
        <f>SUMIFS('Sales Data'!$X$2:$X$1040,'Sales Data'!$J$2:$J$1040,'View 1 (cell ranges)'!$C4)</f>
        <v>26212.288251600017</v>
      </c>
      <c r="K4" s="24">
        <f>SUMIFS('Sales Data'!$Z$2:$Z$1040,'Sales Data'!$J$2:$J$1040,'View 1 (cell ranges)'!$C4)</f>
        <v>394993.24258840026</v>
      </c>
    </row>
    <row r="5" spans="1:11" x14ac:dyDescent="0.3">
      <c r="C5" s="20" t="s">
        <v>233</v>
      </c>
      <c r="D5" s="21">
        <f>COUNTIFS('Sales Data'!$J$2:$J$1040,'View 1 (cell ranges)'!$C5)</f>
        <v>188</v>
      </c>
      <c r="E5" s="22">
        <f>_xlfn.MAXIFS('Sales Data'!$O$2:$O$1040,'Sales Data'!$J$2:$J$1040,'View 1 (cell ranges)'!$C5)</f>
        <v>306.88900000000001</v>
      </c>
      <c r="F5" s="22">
        <f>_xlfn.MINIFS('Sales Data'!$P$2:$P$1040,'Sales Data'!$J$2:$J$1040,'View 1 (cell ranges)'!$C5)</f>
        <v>1.254</v>
      </c>
      <c r="G5" s="61">
        <f>SUMIFS('Sales Data'!$S$2:$S$1040,'Sales Data'!$J$2:$J$1040,'View 1 (cell ranges)'!$C5)</f>
        <v>562.14840000000004</v>
      </c>
      <c r="H5" s="21">
        <f>SUMIFS('Sales Data'!$U$2:$U$1040,'Sales Data'!$J$2:$J$1040,'View 1 (cell ranges)'!$C5)</f>
        <v>5289</v>
      </c>
      <c r="I5" s="23">
        <f>SUMIFS('Sales Data'!$V$2:$V$1040,'Sales Data'!$J$2:$J$1040,'View 1 (cell ranges)'!$C5)</f>
        <v>206077.70304000008</v>
      </c>
      <c r="J5" s="24">
        <f>SUMIFS('Sales Data'!$X$2:$X$1040,'Sales Data'!$J$2:$J$1040,'View 1 (cell ranges)'!$C5)</f>
        <v>15651.422542800006</v>
      </c>
      <c r="K5" s="24">
        <f>SUMIFS('Sales Data'!$Z$2:$Z$1040,'Sales Data'!$J$2:$J$1040,'View 1 (cell ranges)'!$C5)</f>
        <v>191326.7004972001</v>
      </c>
    </row>
    <row r="6" spans="1:11" x14ac:dyDescent="0.3">
      <c r="C6" s="20" t="s">
        <v>250</v>
      </c>
      <c r="D6" s="21">
        <f>COUNTIFS('Sales Data'!$J$2:$J$1040,'View 1 (cell ranges)'!$C6)</f>
        <v>213</v>
      </c>
      <c r="E6" s="22">
        <f>_xlfn.MAXIFS('Sales Data'!$O$2:$O$1040,'Sales Data'!$J$2:$J$1040,'View 1 (cell ranges)'!$C6)</f>
        <v>415.78900000000004</v>
      </c>
      <c r="F6" s="22">
        <f>_xlfn.MINIFS('Sales Data'!$P$2:$P$1040,'Sales Data'!$J$2:$J$1040,'View 1 (cell ranges)'!$C6)</f>
        <v>1.3860000000000001</v>
      </c>
      <c r="G6" s="61">
        <f>SUMIFS('Sales Data'!$S$2:$S$1040,'Sales Data'!$J$2:$J$1040,'View 1 (cell ranges)'!$C6)</f>
        <v>819.62119999999959</v>
      </c>
      <c r="H6" s="21">
        <f>SUMIFS('Sales Data'!$U$2:$U$1040,'Sales Data'!$J$2:$J$1040,'View 1 (cell ranges)'!$C6)</f>
        <v>5620</v>
      </c>
      <c r="I6" s="23">
        <f>SUMIFS('Sales Data'!$V$2:$V$1040,'Sales Data'!$J$2:$J$1040,'View 1 (cell ranges)'!$C6)</f>
        <v>274905.27036000008</v>
      </c>
      <c r="J6" s="24">
        <f>SUMIFS('Sales Data'!$X$2:$X$1040,'Sales Data'!$J$2:$J$1040,'View 1 (cell ranges)'!$C6)</f>
        <v>18155.476673999994</v>
      </c>
      <c r="K6" s="24">
        <f>SUMIFS('Sales Data'!$Z$2:$Z$1040,'Sales Data'!$J$2:$J$1040,'View 1 (cell ranges)'!$C6)</f>
        <v>258089.8136860001</v>
      </c>
    </row>
    <row r="7" spans="1:11" x14ac:dyDescent="0.3">
      <c r="C7" s="20" t="s">
        <v>254</v>
      </c>
      <c r="D7" s="21">
        <f>COUNTIFS('Sales Data'!$J$2:$J$1040,'View 1 (cell ranges)'!$C7)</f>
        <v>199</v>
      </c>
      <c r="E7" s="22">
        <f>_xlfn.MAXIFS('Sales Data'!$O$2:$O$1040,'Sales Data'!$J$2:$J$1040,'View 1 (cell ranges)'!$C7)</f>
        <v>415.78900000000004</v>
      </c>
      <c r="F7" s="22">
        <f>_xlfn.MINIFS('Sales Data'!$P$2:$P$1040,'Sales Data'!$J$2:$J$1040,'View 1 (cell ranges)'!$C7)</f>
        <v>1.254</v>
      </c>
      <c r="G7" s="61">
        <f>SUMIFS('Sales Data'!$S$2:$S$1040,'Sales Data'!$J$2:$J$1040,'View 1 (cell ranges)'!$C7)</f>
        <v>850.95295999999951</v>
      </c>
      <c r="H7" s="21">
        <f>SUMIFS('Sales Data'!$U$2:$U$1040,'Sales Data'!$J$2:$J$1040,'View 1 (cell ranges)'!$C7)</f>
        <v>5967</v>
      </c>
      <c r="I7" s="23">
        <f>SUMIFS('Sales Data'!$V$2:$V$1040,'Sales Data'!$J$2:$J$1040,'View 1 (cell ranges)'!$C7)</f>
        <v>358195.85207999992</v>
      </c>
      <c r="J7" s="24">
        <f>SUMIFS('Sales Data'!$X$2:$X$1040,'Sales Data'!$J$2:$J$1040,'View 1 (cell ranges)'!$C7)</f>
        <v>23248.789462799992</v>
      </c>
      <c r="K7" s="24">
        <f>SUMIFS('Sales Data'!$Z$2:$Z$1040,'Sales Data'!$J$2:$J$1040,'View 1 (cell ranges)'!$C7)</f>
        <v>336178.90261719987</v>
      </c>
    </row>
    <row r="8" spans="1:11" x14ac:dyDescent="0.3">
      <c r="C8" s="20" t="s">
        <v>266</v>
      </c>
      <c r="D8" s="21">
        <f>COUNTIFS('Sales Data'!$J$2:$J$1040,'View 1 (cell ranges)'!$C8)</f>
        <v>215</v>
      </c>
      <c r="E8" s="22">
        <f>_xlfn.MAXIFS('Sales Data'!$O$2:$O$1040,'Sales Data'!$J$2:$J$1040,'View 1 (cell ranges)'!$C8)</f>
        <v>415.78900000000004</v>
      </c>
      <c r="F8" s="22">
        <f>_xlfn.MINIFS('Sales Data'!$P$2:$P$1040,'Sales Data'!$J$2:$J$1040,'View 1 (cell ranges)'!$C8)</f>
        <v>1.254</v>
      </c>
      <c r="G8" s="61">
        <f>SUMIFS('Sales Data'!$S$2:$S$1040,'Sales Data'!$J$2:$J$1040,'View 1 (cell ranges)'!$C8)</f>
        <v>806.63703999999939</v>
      </c>
      <c r="H8" s="21">
        <f>SUMIFS('Sales Data'!$U$2:$U$1040,'Sales Data'!$J$2:$J$1040,'View 1 (cell ranges)'!$C8)</f>
        <v>6128</v>
      </c>
      <c r="I8" s="23">
        <f>SUMIFS('Sales Data'!$V$2:$V$1040,'Sales Data'!$J$2:$J$1040,'View 1 (cell ranges)'!$C8)</f>
        <v>278556.31188000005</v>
      </c>
      <c r="J8" s="24">
        <f>SUMIFS('Sales Data'!$X$2:$X$1040,'Sales Data'!$J$2:$J$1040,'View 1 (cell ranges)'!$C8)</f>
        <v>17469.100440000002</v>
      </c>
      <c r="K8" s="24">
        <f>SUMIFS('Sales Data'!$Z$2:$Z$1040,'Sales Data'!$J$2:$J$1040,'View 1 (cell ranges)'!$C8)</f>
        <v>262469.14144000009</v>
      </c>
    </row>
    <row r="12" spans="1:11" ht="43.2" x14ac:dyDescent="0.3">
      <c r="C12" s="18" t="s">
        <v>2361</v>
      </c>
      <c r="D12" s="18" t="s">
        <v>2339</v>
      </c>
      <c r="E12" s="19" t="s">
        <v>2344</v>
      </c>
      <c r="F12" s="19" t="s">
        <v>2340</v>
      </c>
      <c r="G12" s="19" t="s">
        <v>2343</v>
      </c>
      <c r="H12" s="19" t="s">
        <v>2345</v>
      </c>
    </row>
    <row r="13" spans="1:11" x14ac:dyDescent="0.3">
      <c r="C13" s="21" t="s">
        <v>217</v>
      </c>
      <c r="D13" s="25">
        <f>SUMIFS('Sales Data'!$S$2:$S$1040,'Sales Data'!$I$2:$I$1040,'View 1 (cell ranges)'!$C13)</f>
        <v>487.94768000000016</v>
      </c>
      <c r="E13" s="21">
        <f>COUNTIFS('Sales Data'!$I$2:$I$1040,'View 1 (cell ranges)'!$C13)</f>
        <v>128</v>
      </c>
      <c r="F13" s="21">
        <f>SUMIFS('Sales Data'!$U$2:$U$1040,'Sales Data'!$I$2:$I$1040,'View 1 (cell ranges)'!$C13)</f>
        <v>3690</v>
      </c>
      <c r="G13" s="61">
        <f>SUMIFS('Sales Data'!$Z$2:$Z$1040,'Sales Data'!$I$2:$I$1040,'View 1 (cell ranges)'!$C13)</f>
        <v>186410.65986919994</v>
      </c>
      <c r="H13" s="21">
        <f>COUNTIFS('Sales Data'!$I$2:$I$1040,'View 1 (cell ranges)'!$C13)</f>
        <v>128</v>
      </c>
      <c r="J13" s="26"/>
    </row>
    <row r="14" spans="1:11" x14ac:dyDescent="0.3">
      <c r="C14" s="21" t="s">
        <v>225</v>
      </c>
      <c r="D14" s="25">
        <f>SUMIFS('Sales Data'!$S$2:$S$1040,'Sales Data'!$I$2:$I$1040,'View 1 (cell ranges)'!$C14)</f>
        <v>418.28952000000004</v>
      </c>
      <c r="E14" s="21">
        <f>COUNTIFS('Sales Data'!$I$2:$I$1040,'View 1 (cell ranges)'!$C14)</f>
        <v>159</v>
      </c>
      <c r="F14" s="21">
        <f>SUMIFS('Sales Data'!$U$2:$U$1040,'Sales Data'!$I$2:$I$1040,'View 1 (cell ranges)'!$C14)</f>
        <v>4547</v>
      </c>
      <c r="G14" s="61">
        <f>SUMIFS('Sales Data'!$Z$2:$Z$1040,'Sales Data'!$I$2:$I$1040,'View 1 (cell ranges)'!$C14)</f>
        <v>145172.67261719995</v>
      </c>
      <c r="H14" s="21">
        <f>COUNTIFS('Sales Data'!$I$2:$I$1040,'View 1 (cell ranges)'!$C14)</f>
        <v>159</v>
      </c>
      <c r="J14" s="26"/>
    </row>
    <row r="15" spans="1:11" x14ac:dyDescent="0.3">
      <c r="C15" s="21" t="s">
        <v>232</v>
      </c>
      <c r="D15" s="25">
        <f>SUMIFS('Sales Data'!$S$2:$S$1040,'Sales Data'!$I$2:$I$1040,'View 1 (cell ranges)'!$C15)</f>
        <v>428.04960000000023</v>
      </c>
      <c r="E15" s="21">
        <f>COUNTIFS('Sales Data'!$I$2:$I$1040,'View 1 (cell ranges)'!$C15)</f>
        <v>61</v>
      </c>
      <c r="F15" s="21">
        <f>SUMIFS('Sales Data'!$U$2:$U$1040,'Sales Data'!$I$2:$I$1040,'View 1 (cell ranges)'!$C15)</f>
        <v>1521</v>
      </c>
      <c r="G15" s="61">
        <f>SUMIFS('Sales Data'!$Z$2:$Z$1040,'Sales Data'!$I$2:$I$1040,'View 1 (cell ranges)'!$C15)</f>
        <v>111893.29394360002</v>
      </c>
      <c r="H15" s="21">
        <f>COUNTIFS('Sales Data'!$I$2:$I$1040,'View 1 (cell ranges)'!$C15)</f>
        <v>61</v>
      </c>
      <c r="J15" s="26"/>
    </row>
    <row r="16" spans="1:11" x14ac:dyDescent="0.3">
      <c r="C16" s="21" t="s">
        <v>245</v>
      </c>
      <c r="D16" s="25">
        <f>SUMIFS('Sales Data'!$S$2:$S$1040,'Sales Data'!$I$2:$I$1040,'View 1 (cell ranges)'!$C16)</f>
        <v>258.10311999999999</v>
      </c>
      <c r="E16" s="21">
        <f>COUNTIFS('Sales Data'!$I$2:$I$1040,'View 1 (cell ranges)'!$C16)</f>
        <v>65</v>
      </c>
      <c r="F16" s="21">
        <f>SUMIFS('Sales Data'!$U$2:$U$1040,'Sales Data'!$I$2:$I$1040,'View 1 (cell ranges)'!$C16)</f>
        <v>1660</v>
      </c>
      <c r="G16" s="61">
        <f>SUMIFS('Sales Data'!$Z$2:$Z$1040,'Sales Data'!$I$2:$I$1040,'View 1 (cell ranges)'!$C16)</f>
        <v>81925.750708000021</v>
      </c>
      <c r="H16" s="21">
        <f>COUNTIFS('Sales Data'!$I$2:$I$1040,'View 1 (cell ranges)'!$C16)</f>
        <v>65</v>
      </c>
      <c r="J16" s="26"/>
    </row>
    <row r="17" spans="3:10" x14ac:dyDescent="0.3">
      <c r="C17" s="21" t="s">
        <v>249</v>
      </c>
      <c r="D17" s="25">
        <f>SUMIFS('Sales Data'!$S$2:$S$1040,'Sales Data'!$I$2:$I$1040,'View 1 (cell ranges)'!$C17)</f>
        <v>189.47808000000001</v>
      </c>
      <c r="E17" s="21">
        <f>COUNTIFS('Sales Data'!$I$2:$I$1040,'View 1 (cell ranges)'!$C17)</f>
        <v>21</v>
      </c>
      <c r="F17" s="21">
        <f>SUMIFS('Sales Data'!$U$2:$U$1040,'Sales Data'!$I$2:$I$1040,'View 1 (cell ranges)'!$C17)</f>
        <v>653</v>
      </c>
      <c r="G17" s="61">
        <f>SUMIFS('Sales Data'!$Z$2:$Z$1040,'Sales Data'!$I$2:$I$1040,'View 1 (cell ranges)'!$C17)</f>
        <v>89661.479340399994</v>
      </c>
      <c r="H17" s="21">
        <f>COUNTIFS('Sales Data'!$I$2:$I$1040,'View 1 (cell ranges)'!$C17)</f>
        <v>21</v>
      </c>
      <c r="J17" s="26"/>
    </row>
    <row r="18" spans="3:10" x14ac:dyDescent="0.3">
      <c r="C18" s="21" t="s">
        <v>258</v>
      </c>
      <c r="D18" s="25">
        <f>SUMIFS('Sales Data'!$S$2:$S$1040,'Sales Data'!$I$2:$I$1040,'View 1 (cell ranges)'!$C18)</f>
        <v>250.19632000000007</v>
      </c>
      <c r="E18" s="21">
        <f>COUNTIFS('Sales Data'!$I$2:$I$1040,'View 1 (cell ranges)'!$C18)</f>
        <v>87</v>
      </c>
      <c r="F18" s="21">
        <f>SUMIFS('Sales Data'!$U$2:$U$1040,'Sales Data'!$I$2:$I$1040,'View 1 (cell ranges)'!$C18)</f>
        <v>2514</v>
      </c>
      <c r="G18" s="61">
        <f>SUMIFS('Sales Data'!$Z$2:$Z$1040,'Sales Data'!$I$2:$I$1040,'View 1 (cell ranges)'!$C18)</f>
        <v>98780.254574799997</v>
      </c>
      <c r="H18" s="21">
        <f>COUNTIFS('Sales Data'!$I$2:$I$1040,'View 1 (cell ranges)'!$C18)</f>
        <v>87</v>
      </c>
      <c r="J18" s="26"/>
    </row>
    <row r="19" spans="3:10" x14ac:dyDescent="0.3">
      <c r="C19" s="21" t="s">
        <v>270</v>
      </c>
      <c r="D19" s="25">
        <f>SUMIFS('Sales Data'!$S$2:$S$1040,'Sales Data'!$I$2:$I$1040,'View 1 (cell ranges)'!$C19)</f>
        <v>440.26400000000012</v>
      </c>
      <c r="E19" s="21">
        <f>COUNTIFS('Sales Data'!$I$2:$I$1040,'View 1 (cell ranges)'!$C19)</f>
        <v>75</v>
      </c>
      <c r="F19" s="21">
        <f>SUMIFS('Sales Data'!$U$2:$U$1040,'Sales Data'!$I$2:$I$1040,'View 1 (cell ranges)'!$C19)</f>
        <v>2014</v>
      </c>
      <c r="G19" s="61">
        <f>SUMIFS('Sales Data'!$Z$2:$Z$1040,'Sales Data'!$I$2:$I$1040,'View 1 (cell ranges)'!$C19)</f>
        <v>152967.75217440006</v>
      </c>
      <c r="H19" s="21">
        <f>COUNTIFS('Sales Data'!$I$2:$I$1040,'View 1 (cell ranges)'!$C19)</f>
        <v>75</v>
      </c>
      <c r="J19" s="26"/>
    </row>
    <row r="20" spans="3:10" x14ac:dyDescent="0.3">
      <c r="C20" s="21" t="s">
        <v>274</v>
      </c>
      <c r="D20" s="25">
        <f>SUMIFS('Sales Data'!$S$2:$S$1040,'Sales Data'!$I$2:$I$1040,'View 1 (cell ranges)'!$C20)</f>
        <v>402.79776000000027</v>
      </c>
      <c r="E20" s="21">
        <f>COUNTIFS('Sales Data'!$I$2:$I$1040,'View 1 (cell ranges)'!$C20)</f>
        <v>137</v>
      </c>
      <c r="F20" s="21">
        <f>SUMIFS('Sales Data'!$U$2:$U$1040,'Sales Data'!$I$2:$I$1040,'View 1 (cell ranges)'!$C20)</f>
        <v>3848</v>
      </c>
      <c r="G20" s="61">
        <f>SUMIFS('Sales Data'!$Z$2:$Z$1040,'Sales Data'!$I$2:$I$1040,'View 1 (cell ranges)'!$C20)</f>
        <v>150204.58733000004</v>
      </c>
      <c r="H20" s="21">
        <f>COUNTIFS('Sales Data'!$I$2:$I$1040,'View 1 (cell ranges)'!$C20)</f>
        <v>137</v>
      </c>
      <c r="J20" s="26"/>
    </row>
    <row r="21" spans="3:10" x14ac:dyDescent="0.3">
      <c r="C21" s="21" t="s">
        <v>281</v>
      </c>
      <c r="D21" s="25">
        <f>SUMIFS('Sales Data'!$S$2:$S$1040,'Sales Data'!$I$2:$I$1040,'View 1 (cell ranges)'!$C21)</f>
        <v>269.97872000000012</v>
      </c>
      <c r="E21" s="21">
        <f>COUNTIFS('Sales Data'!$I$2:$I$1040,'View 1 (cell ranges)'!$C21)</f>
        <v>64</v>
      </c>
      <c r="F21" s="21">
        <f>SUMIFS('Sales Data'!$U$2:$U$1040,'Sales Data'!$I$2:$I$1040,'View 1 (cell ranges)'!$C21)</f>
        <v>1976</v>
      </c>
      <c r="G21" s="61">
        <f>SUMIFS('Sales Data'!$Z$2:$Z$1040,'Sales Data'!$I$2:$I$1040,'View 1 (cell ranges)'!$C21)</f>
        <v>100282.57907920002</v>
      </c>
      <c r="H21" s="21">
        <f>COUNTIFS('Sales Data'!$I$2:$I$1040,'View 1 (cell ranges)'!$C21)</f>
        <v>64</v>
      </c>
      <c r="J21" s="26"/>
    </row>
    <row r="22" spans="3:10" x14ac:dyDescent="0.3">
      <c r="C22" s="21" t="s">
        <v>291</v>
      </c>
      <c r="D22" s="25">
        <f>SUMIFS('Sales Data'!$S$2:$S$1040,'Sales Data'!$I$2:$I$1040,'View 1 (cell ranges)'!$C22)</f>
        <v>47.438159999999996</v>
      </c>
      <c r="E22" s="21">
        <f>COUNTIFS('Sales Data'!$I$2:$I$1040,'View 1 (cell ranges)'!$C22)</f>
        <v>9</v>
      </c>
      <c r="F22" s="21">
        <f>SUMIFS('Sales Data'!$U$2:$U$1040,'Sales Data'!$I$2:$I$1040,'View 1 (cell ranges)'!$C22)</f>
        <v>197</v>
      </c>
      <c r="G22" s="61">
        <f>SUMIFS('Sales Data'!$Z$2:$Z$1040,'Sales Data'!$I$2:$I$1040,'View 1 (cell ranges)'!$C22)</f>
        <v>9140.1150828000027</v>
      </c>
      <c r="H22" s="21">
        <f>COUNTIFS('Sales Data'!$I$2:$I$1040,'View 1 (cell ranges)'!$C22)</f>
        <v>9</v>
      </c>
      <c r="J22" s="26"/>
    </row>
    <row r="23" spans="3:10" x14ac:dyDescent="0.3">
      <c r="C23" s="21" t="s">
        <v>312</v>
      </c>
      <c r="D23" s="25">
        <f>SUMIFS('Sales Data'!$S$2:$S$1040,'Sales Data'!$I$2:$I$1040,'View 1 (cell ranges)'!$C23)</f>
        <v>234.31760000000006</v>
      </c>
      <c r="E23" s="21">
        <f>COUNTIFS('Sales Data'!$I$2:$I$1040,'View 1 (cell ranges)'!$C23)</f>
        <v>70</v>
      </c>
      <c r="F23" s="21">
        <f>SUMIFS('Sales Data'!$U$2:$U$1040,'Sales Data'!$I$2:$I$1040,'View 1 (cell ranges)'!$C23)</f>
        <v>1928</v>
      </c>
      <c r="G23" s="61">
        <f>SUMIFS('Sales Data'!$Z$2:$Z$1040,'Sales Data'!$I$2:$I$1040,'View 1 (cell ranges)'!$C23)</f>
        <v>87421.518227200038</v>
      </c>
      <c r="H23" s="21">
        <f>COUNTIFS('Sales Data'!$I$2:$I$1040,'View 1 (cell ranges)'!$C23)</f>
        <v>70</v>
      </c>
      <c r="J23" s="26"/>
    </row>
    <row r="24" spans="3:10" x14ac:dyDescent="0.3">
      <c r="C24" s="21" t="s">
        <v>331</v>
      </c>
      <c r="D24" s="25">
        <f>SUMIFS('Sales Data'!$S$2:$S$1040,'Sales Data'!$I$2:$I$1040,'View 1 (cell ranges)'!$C24)</f>
        <v>276.18800000000005</v>
      </c>
      <c r="E24" s="21">
        <f>COUNTIFS('Sales Data'!$I$2:$I$1040,'View 1 (cell ranges)'!$C24)</f>
        <v>75</v>
      </c>
      <c r="F24" s="21">
        <f>SUMIFS('Sales Data'!$U$2:$U$1040,'Sales Data'!$I$2:$I$1040,'View 1 (cell ranges)'!$C24)</f>
        <v>2226</v>
      </c>
      <c r="G24" s="61">
        <f>SUMIFS('Sales Data'!$Z$2:$Z$1040,'Sales Data'!$I$2:$I$1040,'View 1 (cell ranges)'!$C24)</f>
        <v>105703.43303479999</v>
      </c>
      <c r="H24" s="21">
        <f>COUNTIFS('Sales Data'!$I$2:$I$1040,'View 1 (cell ranges)'!$C24)</f>
        <v>75</v>
      </c>
      <c r="J24" s="26"/>
    </row>
    <row r="25" spans="3:10" x14ac:dyDescent="0.3">
      <c r="C25" s="21" t="s">
        <v>342</v>
      </c>
      <c r="D25" s="25">
        <f>SUMIFS('Sales Data'!$S$2:$S$1040,'Sales Data'!$I$2:$I$1040,'View 1 (cell ranges)'!$C25)</f>
        <v>394.83664000000016</v>
      </c>
      <c r="E25" s="21">
        <f>COUNTIFS('Sales Data'!$I$2:$I$1040,'View 1 (cell ranges)'!$C25)</f>
        <v>49</v>
      </c>
      <c r="F25" s="21">
        <f>SUMIFS('Sales Data'!$U$2:$U$1040,'Sales Data'!$I$2:$I$1040,'View 1 (cell ranges)'!$C25)</f>
        <v>1182</v>
      </c>
      <c r="G25" s="61">
        <f>SUMIFS('Sales Data'!$Z$2:$Z$1040,'Sales Data'!$I$2:$I$1040,'View 1 (cell ranges)'!$C25)</f>
        <v>100022.1620504</v>
      </c>
      <c r="H25" s="21">
        <f>COUNTIFS('Sales Data'!$I$2:$I$1040,'View 1 (cell ranges)'!$C25)</f>
        <v>49</v>
      </c>
      <c r="J25" s="26"/>
    </row>
    <row r="26" spans="3:10" x14ac:dyDescent="0.3">
      <c r="C26" s="21" t="s">
        <v>445</v>
      </c>
      <c r="D26" s="25">
        <f>SUMIFS('Sales Data'!$S$2:$S$1040,'Sales Data'!$I$2:$I$1040,'View 1 (cell ranges)'!$C26)</f>
        <v>77.811359999999993</v>
      </c>
      <c r="E26" s="21">
        <f>COUNTIFS('Sales Data'!$I$2:$I$1040,'View 1 (cell ranges)'!$C26)</f>
        <v>39</v>
      </c>
      <c r="F26" s="21">
        <f>SUMIFS('Sales Data'!$U$2:$U$1040,'Sales Data'!$I$2:$I$1040,'View 1 (cell ranges)'!$C26)</f>
        <v>1182</v>
      </c>
      <c r="G26" s="61">
        <f>SUMIFS('Sales Data'!$Z$2:$Z$1040,'Sales Data'!$I$2:$I$1040,'View 1 (cell ranges)'!$C26)</f>
        <v>23471.542796800004</v>
      </c>
      <c r="H26" s="21">
        <f>COUNTIFS('Sales Data'!$I$2:$I$1040,'View 1 (cell ranges)'!$C26)</f>
        <v>39</v>
      </c>
      <c r="J26" s="26"/>
    </row>
    <row r="32" spans="3:10" x14ac:dyDescent="0.3">
      <c r="C32" t="s">
        <v>2346</v>
      </c>
      <c r="J32" t="s">
        <v>2347</v>
      </c>
    </row>
    <row r="33" spans="3:19" ht="28.8" x14ac:dyDescent="0.3">
      <c r="C33" s="28" t="s">
        <v>2348</v>
      </c>
      <c r="D33" s="28" t="s">
        <v>218</v>
      </c>
      <c r="E33" s="28" t="s">
        <v>233</v>
      </c>
      <c r="F33" s="28" t="s">
        <v>250</v>
      </c>
      <c r="G33" s="28" t="s">
        <v>254</v>
      </c>
      <c r="H33" s="28" t="s">
        <v>266</v>
      </c>
      <c r="J33" s="31" t="s">
        <v>2349</v>
      </c>
      <c r="K33" s="28" t="s">
        <v>220</v>
      </c>
      <c r="L33" s="28" t="s">
        <v>226</v>
      </c>
      <c r="M33" s="28" t="s">
        <v>239</v>
      </c>
      <c r="N33" s="28" t="s">
        <v>292</v>
      </c>
      <c r="O33" s="28" t="s">
        <v>332</v>
      </c>
      <c r="P33" s="28" t="s">
        <v>588</v>
      </c>
      <c r="S33" s="29"/>
    </row>
    <row r="34" spans="3:19" x14ac:dyDescent="0.3">
      <c r="C34" s="21" t="s">
        <v>217</v>
      </c>
      <c r="D34" s="22">
        <f>SUMIFS('Sales Data'!$Z$2:$Z$1040,'Sales Data'!$I$2:$I$1040,'View 1 (cell ranges)'!$C34,'Sales Data'!$J$2:$J$1040,'View 1 (cell ranges)'!D$33)</f>
        <v>50892.191164799988</v>
      </c>
      <c r="E34" s="22">
        <f>SUMIFS('Sales Data'!$Z$2:$Z$1040,'Sales Data'!$I$2:$I$1040,'View 1 (cell ranges)'!$C34,'Sales Data'!$J$2:$J$1040,'View 1 (cell ranges)'!E$33)</f>
        <v>19703.110281200006</v>
      </c>
      <c r="F34" s="22">
        <f>SUMIFS('Sales Data'!$Z$2:$Z$1040,'Sales Data'!$I$2:$I$1040,'View 1 (cell ranges)'!$C34,'Sales Data'!$J$2:$J$1040,'View 1 (cell ranges)'!F$33)</f>
        <v>25139.670529600004</v>
      </c>
      <c r="G34" s="22">
        <f>SUMIFS('Sales Data'!$Z$2:$Z$1040,'Sales Data'!$I$2:$I$1040,'View 1 (cell ranges)'!$C34,'Sales Data'!$J$2:$J$1040,'View 1 (cell ranges)'!G$33)</f>
        <v>74973.558390000035</v>
      </c>
      <c r="H34" s="22">
        <f>SUMIFS('Sales Data'!$Z$2:$Z$1040,'Sales Data'!$I$2:$I$1040,'View 1 (cell ranges)'!$C34,'Sales Data'!$J$2:$J$1040,'View 1 (cell ranges)'!H$33)</f>
        <v>15702.129503599997</v>
      </c>
      <c r="J34" s="27" t="s">
        <v>219</v>
      </c>
      <c r="K34" s="22">
        <f>_xlfn.MAXIFS('Sales Data'!$T$2:$T$1040,'Sales Data'!$K$2:$K$1040,'View 1 (cell ranges)'!$J34,'Sales Data'!$L$2:$L$1040,'View 1 (cell ranges)'!K$33)</f>
        <v>494.06544000000002</v>
      </c>
      <c r="L34" s="22">
        <f>_xlfn.MAXIFS('Sales Data'!$T$2:$T$1040,'Sales Data'!$K$2:$K$1040,'View 1 (cell ranges)'!$J34,'Sales Data'!$L$2:$L$1040,'View 1 (cell ranges)'!L$33)</f>
        <v>43.421399999999998</v>
      </c>
      <c r="M34" s="22">
        <f>_xlfn.MAXIFS('Sales Data'!$T$2:$T$1040,'Sales Data'!$K$2:$K$1040,'View 1 (cell ranges)'!$J34,'Sales Data'!$L$2:$L$1040,'View 1 (cell ranges)'!M$33)</f>
        <v>0</v>
      </c>
      <c r="N34" s="22">
        <f>_xlfn.MAXIFS('Sales Data'!$T$2:$T$1040,'Sales Data'!$K$2:$K$1040,'View 1 (cell ranges)'!$J34,'Sales Data'!$L$2:$L$1040,'View 1 (cell ranges)'!N$33)</f>
        <v>48.672360000000005</v>
      </c>
      <c r="O34" s="22">
        <f>_xlfn.MAXIFS('Sales Data'!$T$2:$T$1040,'Sales Data'!$K$2:$K$1040,'View 1 (cell ranges)'!$J34,'Sales Data'!$L$2:$L$1040,'View 1 (cell ranges)'!O$33)</f>
        <v>0</v>
      </c>
      <c r="P34" s="22">
        <f>_xlfn.MAXIFS('Sales Data'!$T$2:$T$1040,'Sales Data'!$K$2:$K$1040,'View 1 (cell ranges)'!$J34,'Sales Data'!$L$2:$L$1040,'View 1 (cell ranges)'!P$33)</f>
        <v>0</v>
      </c>
      <c r="S34" s="30"/>
    </row>
    <row r="35" spans="3:19" x14ac:dyDescent="0.3">
      <c r="C35" s="21" t="s">
        <v>225</v>
      </c>
      <c r="D35" s="22">
        <f>SUMIFS('Sales Data'!$Z$2:$Z$1040,'Sales Data'!$I$2:$I$1040,'View 1 (cell ranges)'!$C35,'Sales Data'!$J$2:$J$1040,'View 1 (cell ranges)'!D$33)</f>
        <v>23776.813102800006</v>
      </c>
      <c r="E35" s="22">
        <f>SUMIFS('Sales Data'!$Z$2:$Z$1040,'Sales Data'!$I$2:$I$1040,'View 1 (cell ranges)'!$C35,'Sales Data'!$J$2:$J$1040,'View 1 (cell ranges)'!E$33)</f>
        <v>33559.774939200004</v>
      </c>
      <c r="F35" s="22">
        <f>SUMIFS('Sales Data'!$Z$2:$Z$1040,'Sales Data'!$I$2:$I$1040,'View 1 (cell ranges)'!$C35,'Sales Data'!$J$2:$J$1040,'View 1 (cell ranges)'!F$33)</f>
        <v>18595.924824800004</v>
      </c>
      <c r="G35" s="22">
        <f>SUMIFS('Sales Data'!$Z$2:$Z$1040,'Sales Data'!$I$2:$I$1040,'View 1 (cell ranges)'!$C35,'Sales Data'!$J$2:$J$1040,'View 1 (cell ranges)'!G$33)</f>
        <v>29715.501558800013</v>
      </c>
      <c r="H35" s="22">
        <f>SUMIFS('Sales Data'!$Z$2:$Z$1040,'Sales Data'!$I$2:$I$1040,'View 1 (cell ranges)'!$C35,'Sales Data'!$J$2:$J$1040,'View 1 (cell ranges)'!H$33)</f>
        <v>39524.658191600014</v>
      </c>
      <c r="J35" s="27" t="s">
        <v>238</v>
      </c>
      <c r="K35" s="22">
        <f>_xlfn.MAXIFS('Sales Data'!$T$2:$T$1040,'Sales Data'!$K$2:$K$1040,'View 1 (cell ranges)'!$J35,'Sales Data'!$L$2:$L$1040,'View 1 (cell ranges)'!K$33)</f>
        <v>357.55236000000008</v>
      </c>
      <c r="L35" s="22">
        <f>_xlfn.MAXIFS('Sales Data'!$T$2:$T$1040,'Sales Data'!$K$2:$K$1040,'View 1 (cell ranges)'!$J35,'Sales Data'!$L$2:$L$1040,'View 1 (cell ranges)'!L$33)</f>
        <v>0</v>
      </c>
      <c r="M35" s="22">
        <f>_xlfn.MAXIFS('Sales Data'!$T$2:$T$1040,'Sales Data'!$K$2:$K$1040,'View 1 (cell ranges)'!$J35,'Sales Data'!$L$2:$L$1040,'View 1 (cell ranges)'!M$33)</f>
        <v>636.34032000000013</v>
      </c>
      <c r="N35" s="22">
        <f>_xlfn.MAXIFS('Sales Data'!$T$2:$T$1040,'Sales Data'!$K$2:$K$1040,'View 1 (cell ranges)'!$J35,'Sales Data'!$L$2:$L$1040,'View 1 (cell ranges)'!N$33)</f>
        <v>42.067080000000004</v>
      </c>
      <c r="O35" s="22">
        <f>_xlfn.MAXIFS('Sales Data'!$T$2:$T$1040,'Sales Data'!$K$2:$K$1040,'View 1 (cell ranges)'!$J35,'Sales Data'!$L$2:$L$1040,'View 1 (cell ranges)'!O$33)</f>
        <v>24.936119999999999</v>
      </c>
      <c r="P35" s="22">
        <f>_xlfn.MAXIFS('Sales Data'!$T$2:$T$1040,'Sales Data'!$K$2:$K$1040,'View 1 (cell ranges)'!$J35,'Sales Data'!$L$2:$L$1040,'View 1 (cell ranges)'!P$33)</f>
        <v>712.78812000000005</v>
      </c>
      <c r="S35" s="30"/>
    </row>
    <row r="36" spans="3:19" x14ac:dyDescent="0.3">
      <c r="C36" s="21" t="s">
        <v>232</v>
      </c>
      <c r="D36" s="22">
        <f>SUMIFS('Sales Data'!$Z$2:$Z$1040,'Sales Data'!$I$2:$I$1040,'View 1 (cell ranges)'!$C36,'Sales Data'!$J$2:$J$1040,'View 1 (cell ranges)'!D$33)</f>
        <v>38848.924376000003</v>
      </c>
      <c r="E36" s="22">
        <f>SUMIFS('Sales Data'!$Z$2:$Z$1040,'Sales Data'!$I$2:$I$1040,'View 1 (cell ranges)'!$C36,'Sales Data'!$J$2:$J$1040,'View 1 (cell ranges)'!E$33)</f>
        <v>16836.665637200003</v>
      </c>
      <c r="F36" s="22">
        <f>SUMIFS('Sales Data'!$Z$2:$Z$1040,'Sales Data'!$I$2:$I$1040,'View 1 (cell ranges)'!$C36,'Sales Data'!$J$2:$J$1040,'View 1 (cell ranges)'!F$33)</f>
        <v>13344.118953200003</v>
      </c>
      <c r="G36" s="22">
        <f>SUMIFS('Sales Data'!$Z$2:$Z$1040,'Sales Data'!$I$2:$I$1040,'View 1 (cell ranges)'!$C36,'Sales Data'!$J$2:$J$1040,'View 1 (cell ranges)'!G$33)</f>
        <v>24975.665139600002</v>
      </c>
      <c r="H36" s="22">
        <f>SUMIFS('Sales Data'!$Z$2:$Z$1040,'Sales Data'!$I$2:$I$1040,'View 1 (cell ranges)'!$C36,'Sales Data'!$J$2:$J$1040,'View 1 (cell ranges)'!H$33)</f>
        <v>17887.919837600002</v>
      </c>
      <c r="J36" s="27" t="s">
        <v>305</v>
      </c>
      <c r="K36" s="22">
        <f>_xlfn.MAXIFS('Sales Data'!$T$2:$T$1040,'Sales Data'!$K$2:$K$1040,'View 1 (cell ranges)'!$J36,'Sales Data'!$L$2:$L$1040,'View 1 (cell ranges)'!K$33)</f>
        <v>0</v>
      </c>
      <c r="L36" s="22">
        <f>_xlfn.MAXIFS('Sales Data'!$T$2:$T$1040,'Sales Data'!$K$2:$K$1040,'View 1 (cell ranges)'!$J36,'Sales Data'!$L$2:$L$1040,'View 1 (cell ranges)'!L$33)</f>
        <v>0</v>
      </c>
      <c r="M36" s="22">
        <f>_xlfn.MAXIFS('Sales Data'!$T$2:$T$1040,'Sales Data'!$K$2:$K$1040,'View 1 (cell ranges)'!$J36,'Sales Data'!$L$2:$L$1040,'View 1 (cell ranges)'!M$33)</f>
        <v>0</v>
      </c>
      <c r="N36" s="22">
        <f>_xlfn.MAXIFS('Sales Data'!$T$2:$T$1040,'Sales Data'!$K$2:$K$1040,'View 1 (cell ranges)'!$J36,'Sales Data'!$L$2:$L$1040,'View 1 (cell ranges)'!N$33)</f>
        <v>22.156200000000002</v>
      </c>
      <c r="O36" s="22">
        <f>_xlfn.MAXIFS('Sales Data'!$T$2:$T$1040,'Sales Data'!$K$2:$K$1040,'View 1 (cell ranges)'!$J36,'Sales Data'!$L$2:$L$1040,'View 1 (cell ranges)'!O$33)</f>
        <v>0</v>
      </c>
      <c r="P36" s="22">
        <f>_xlfn.MAXIFS('Sales Data'!$T$2:$T$1040,'Sales Data'!$K$2:$K$1040,'View 1 (cell ranges)'!$J36,'Sales Data'!$L$2:$L$1040,'View 1 (cell ranges)'!P$33)</f>
        <v>162.73224000000002</v>
      </c>
      <c r="S36" s="30"/>
    </row>
    <row r="37" spans="3:19" x14ac:dyDescent="0.3">
      <c r="C37" s="21" t="s">
        <v>245</v>
      </c>
      <c r="D37" s="22">
        <f>SUMIFS('Sales Data'!$Z$2:$Z$1040,'Sales Data'!$I$2:$I$1040,'View 1 (cell ranges)'!$C37,'Sales Data'!$J$2:$J$1040,'View 1 (cell ranges)'!D$33)</f>
        <v>1354.468124</v>
      </c>
      <c r="E37" s="22">
        <f>SUMIFS('Sales Data'!$Z$2:$Z$1040,'Sales Data'!$I$2:$I$1040,'View 1 (cell ranges)'!$C37,'Sales Data'!$J$2:$J$1040,'View 1 (cell ranges)'!E$33)</f>
        <v>7421.632580800002</v>
      </c>
      <c r="F37" s="22">
        <f>SUMIFS('Sales Data'!$Z$2:$Z$1040,'Sales Data'!$I$2:$I$1040,'View 1 (cell ranges)'!$C37,'Sales Data'!$J$2:$J$1040,'View 1 (cell ranges)'!F$33)</f>
        <v>12733.766404800001</v>
      </c>
      <c r="G37" s="22">
        <f>SUMIFS('Sales Data'!$Z$2:$Z$1040,'Sales Data'!$I$2:$I$1040,'View 1 (cell ranges)'!$C37,'Sales Data'!$J$2:$J$1040,'View 1 (cell ranges)'!G$33)</f>
        <v>11298.270579200003</v>
      </c>
      <c r="H37" s="22">
        <f>SUMIFS('Sales Data'!$Z$2:$Z$1040,'Sales Data'!$I$2:$I$1040,'View 1 (cell ranges)'!$C37,'Sales Data'!$J$2:$J$1040,'View 1 (cell ranges)'!H$33)</f>
        <v>49117.613019200006</v>
      </c>
      <c r="S37" s="30"/>
    </row>
    <row r="38" spans="3:19" x14ac:dyDescent="0.3">
      <c r="C38" s="21" t="s">
        <v>249</v>
      </c>
      <c r="D38" s="22">
        <f>SUMIFS('Sales Data'!$Z$2:$Z$1040,'Sales Data'!$I$2:$I$1040,'View 1 (cell ranges)'!$C38,'Sales Data'!$J$2:$J$1040,'View 1 (cell ranges)'!D$33)</f>
        <v>20465.729216</v>
      </c>
      <c r="E38" s="22">
        <f>SUMIFS('Sales Data'!$Z$2:$Z$1040,'Sales Data'!$I$2:$I$1040,'View 1 (cell ranges)'!$C38,'Sales Data'!$J$2:$J$1040,'View 1 (cell ranges)'!E$33)</f>
        <v>170.09404400000005</v>
      </c>
      <c r="F38" s="22">
        <f>SUMIFS('Sales Data'!$Z$2:$Z$1040,'Sales Data'!$I$2:$I$1040,'View 1 (cell ranges)'!$C38,'Sales Data'!$J$2:$J$1040,'View 1 (cell ranges)'!F$33)</f>
        <v>1569.1206540000003</v>
      </c>
      <c r="G38" s="22">
        <f>SUMIFS('Sales Data'!$Z$2:$Z$1040,'Sales Data'!$I$2:$I$1040,'View 1 (cell ranges)'!$C38,'Sales Data'!$J$2:$J$1040,'View 1 (cell ranges)'!G$33)</f>
        <v>63213.904924800016</v>
      </c>
      <c r="H38" s="22">
        <f>SUMIFS('Sales Data'!$Z$2:$Z$1040,'Sales Data'!$I$2:$I$1040,'View 1 (cell ranges)'!$C38,'Sales Data'!$J$2:$J$1040,'View 1 (cell ranges)'!H$33)</f>
        <v>4242.6305016000015</v>
      </c>
      <c r="S38" s="30"/>
    </row>
    <row r="39" spans="3:19" x14ac:dyDescent="0.3">
      <c r="C39" s="21" t="s">
        <v>258</v>
      </c>
      <c r="D39" s="22">
        <f>SUMIFS('Sales Data'!$Z$2:$Z$1040,'Sales Data'!$I$2:$I$1040,'View 1 (cell ranges)'!$C39,'Sales Data'!$J$2:$J$1040,'View 1 (cell ranges)'!D$33)</f>
        <v>19718.287449600008</v>
      </c>
      <c r="E39" s="22">
        <f>SUMIFS('Sales Data'!$Z$2:$Z$1040,'Sales Data'!$I$2:$I$1040,'View 1 (cell ranges)'!$C39,'Sales Data'!$J$2:$J$1040,'View 1 (cell ranges)'!E$33)</f>
        <v>23910.125764400003</v>
      </c>
      <c r="F39" s="22">
        <f>SUMIFS('Sales Data'!$Z$2:$Z$1040,'Sales Data'!$I$2:$I$1040,'View 1 (cell ranges)'!$C39,'Sales Data'!$J$2:$J$1040,'View 1 (cell ranges)'!F$33)</f>
        <v>17285.287014800004</v>
      </c>
      <c r="G39" s="22">
        <f>SUMIFS('Sales Data'!$Z$2:$Z$1040,'Sales Data'!$I$2:$I$1040,'View 1 (cell ranges)'!$C39,'Sales Data'!$J$2:$J$1040,'View 1 (cell ranges)'!G$33)</f>
        <v>13434.424388800002</v>
      </c>
      <c r="H39" s="22">
        <f>SUMIFS('Sales Data'!$Z$2:$Z$1040,'Sales Data'!$I$2:$I$1040,'View 1 (cell ranges)'!$C39,'Sales Data'!$J$2:$J$1040,'View 1 (cell ranges)'!H$33)</f>
        <v>24432.129957200003</v>
      </c>
      <c r="S39" s="30"/>
    </row>
    <row r="40" spans="3:19" x14ac:dyDescent="0.3">
      <c r="C40" s="21" t="s">
        <v>270</v>
      </c>
      <c r="D40" s="22">
        <f>SUMIFS('Sales Data'!$Z$2:$Z$1040,'Sales Data'!$I$2:$I$1040,'View 1 (cell ranges)'!$C40,'Sales Data'!$J$2:$J$1040,'View 1 (cell ranges)'!D$33)</f>
        <v>25036.307020000004</v>
      </c>
      <c r="E40" s="22">
        <f>SUMIFS('Sales Data'!$Z$2:$Z$1040,'Sales Data'!$I$2:$I$1040,'View 1 (cell ranges)'!$C40,'Sales Data'!$J$2:$J$1040,'View 1 (cell ranges)'!E$33)</f>
        <v>12340.805849599999</v>
      </c>
      <c r="F40" s="22">
        <f>SUMIFS('Sales Data'!$Z$2:$Z$1040,'Sales Data'!$I$2:$I$1040,'View 1 (cell ranges)'!$C40,'Sales Data'!$J$2:$J$1040,'View 1 (cell ranges)'!F$33)</f>
        <v>68542.452712400016</v>
      </c>
      <c r="G40" s="22">
        <f>SUMIFS('Sales Data'!$Z$2:$Z$1040,'Sales Data'!$I$2:$I$1040,'View 1 (cell ranges)'!$C40,'Sales Data'!$J$2:$J$1040,'View 1 (cell ranges)'!G$33)</f>
        <v>34831.159159200004</v>
      </c>
      <c r="H40" s="22">
        <f>SUMIFS('Sales Data'!$Z$2:$Z$1040,'Sales Data'!$I$2:$I$1040,'View 1 (cell ranges)'!$C40,'Sales Data'!$J$2:$J$1040,'View 1 (cell ranges)'!H$33)</f>
        <v>12217.027433200003</v>
      </c>
      <c r="J40" t="s">
        <v>2350</v>
      </c>
    </row>
    <row r="41" spans="3:19" ht="15" customHeight="1" x14ac:dyDescent="0.3">
      <c r="C41" s="21" t="s">
        <v>274</v>
      </c>
      <c r="D41" s="22">
        <f>SUMIFS('Sales Data'!$Z$2:$Z$1040,'Sales Data'!$I$2:$I$1040,'View 1 (cell ranges)'!$C41,'Sales Data'!$J$2:$J$1040,'View 1 (cell ranges)'!D$33)</f>
        <v>32070.103885600012</v>
      </c>
      <c r="E41" s="22">
        <f>SUMIFS('Sales Data'!$Z$2:$Z$1040,'Sales Data'!$I$2:$I$1040,'View 1 (cell ranges)'!$C41,'Sales Data'!$J$2:$J$1040,'View 1 (cell ranges)'!E$33)</f>
        <v>34774.173008799997</v>
      </c>
      <c r="F41" s="22">
        <f>SUMIFS('Sales Data'!$Z$2:$Z$1040,'Sales Data'!$I$2:$I$1040,'View 1 (cell ranges)'!$C41,'Sales Data'!$J$2:$J$1040,'View 1 (cell ranges)'!F$33)</f>
        <v>47855.960438800023</v>
      </c>
      <c r="G41" s="22">
        <f>SUMIFS('Sales Data'!$Z$2:$Z$1040,'Sales Data'!$I$2:$I$1040,'View 1 (cell ranges)'!$C41,'Sales Data'!$J$2:$J$1040,'View 1 (cell ranges)'!G$33)</f>
        <v>25032.949227600002</v>
      </c>
      <c r="H41" s="22">
        <f>SUMIFS('Sales Data'!$Z$2:$Z$1040,'Sales Data'!$I$2:$I$1040,'View 1 (cell ranges)'!$C41,'Sales Data'!$J$2:$J$1040,'View 1 (cell ranges)'!H$33)</f>
        <v>10471.4007692</v>
      </c>
      <c r="J41" s="31" t="s">
        <v>2349</v>
      </c>
      <c r="K41" s="28" t="s">
        <v>220</v>
      </c>
      <c r="L41" s="28" t="s">
        <v>226</v>
      </c>
      <c r="M41" s="28" t="s">
        <v>239</v>
      </c>
      <c r="N41" s="28" t="s">
        <v>292</v>
      </c>
      <c r="O41" s="28" t="s">
        <v>332</v>
      </c>
      <c r="P41" s="28" t="s">
        <v>588</v>
      </c>
    </row>
    <row r="42" spans="3:19" x14ac:dyDescent="0.3">
      <c r="C42" s="21" t="s">
        <v>281</v>
      </c>
      <c r="D42" s="22">
        <f>SUMIFS('Sales Data'!$Z$2:$Z$1040,'Sales Data'!$I$2:$I$1040,'View 1 (cell ranges)'!$C42,'Sales Data'!$J$2:$J$1040,'View 1 (cell ranges)'!D$33)</f>
        <v>44489.997128400006</v>
      </c>
      <c r="E42" s="22">
        <f>SUMIFS('Sales Data'!$Z$2:$Z$1040,'Sales Data'!$I$2:$I$1040,'View 1 (cell ranges)'!$C42,'Sales Data'!$J$2:$J$1040,'View 1 (cell ranges)'!E$33)</f>
        <v>9891.256394400003</v>
      </c>
      <c r="F42" s="22">
        <f>SUMIFS('Sales Data'!$Z$2:$Z$1040,'Sales Data'!$I$2:$I$1040,'View 1 (cell ranges)'!$C42,'Sales Data'!$J$2:$J$1040,'View 1 (cell ranges)'!F$33)</f>
        <v>17240.997368000008</v>
      </c>
      <c r="G42" s="22">
        <f>SUMIFS('Sales Data'!$Z$2:$Z$1040,'Sales Data'!$I$2:$I$1040,'View 1 (cell ranges)'!$C42,'Sales Data'!$J$2:$J$1040,'View 1 (cell ranges)'!G$33)</f>
        <v>21355.615844</v>
      </c>
      <c r="H42" s="22">
        <f>SUMIFS('Sales Data'!$Z$2:$Z$1040,'Sales Data'!$I$2:$I$1040,'View 1 (cell ranges)'!$C42,'Sales Data'!$J$2:$J$1040,'View 1 (cell ranges)'!H$33)</f>
        <v>7304.7123444000017</v>
      </c>
      <c r="J42" s="27" t="s">
        <v>219</v>
      </c>
      <c r="K42" s="22">
        <f>_xlfn.MINIFS('Sales Data'!$O$2:$O$1040,'Sales Data'!$K$2:$K$1040,'View 1 (cell ranges)'!$J42,'Sales Data'!$L$2:$L$1040,'View 1 (cell ranges)'!K$41)</f>
        <v>1.298</v>
      </c>
      <c r="L42" s="22">
        <f>_xlfn.MINIFS('Sales Data'!$O$2:$O$1040,'Sales Data'!$K$2:$K$1040,'View 1 (cell ranges)'!$J42,'Sales Data'!$L$2:$L$1040,'View 1 (cell ranges)'!L$41)</f>
        <v>0.26400000000000001</v>
      </c>
      <c r="M42" s="22">
        <f>_xlfn.MINIFS('Sales Data'!$O$2:$O$1040,'Sales Data'!$K$2:$K$1040,'View 1 (cell ranges)'!$J42,'Sales Data'!$L$2:$L$1040,'View 1 (cell ranges)'!M$41)</f>
        <v>0</v>
      </c>
      <c r="N42" s="22">
        <f>_xlfn.MINIFS('Sales Data'!$O$2:$O$1040,'Sales Data'!$K$2:$K$1040,'View 1 (cell ranges)'!$J42,'Sales Data'!$L$2:$L$1040,'View 1 (cell ranges)'!N$41)</f>
        <v>1.034</v>
      </c>
      <c r="O42" s="22">
        <f>_xlfn.MINIFS('Sales Data'!$O$2:$O$1040,'Sales Data'!$K$2:$K$1040,'View 1 (cell ranges)'!$J42,'Sales Data'!$L$2:$L$1040,'View 1 (cell ranges)'!O$41)</f>
        <v>0</v>
      </c>
      <c r="P42" s="22">
        <f>_xlfn.MINIFS('Sales Data'!$O$2:$O$1040,'Sales Data'!$K$2:$K$1040,'View 1 (cell ranges)'!$J42,'Sales Data'!$L$2:$L$1040,'View 1 (cell ranges)'!P$41)</f>
        <v>0</v>
      </c>
    </row>
    <row r="43" spans="3:19" x14ac:dyDescent="0.3">
      <c r="C43" s="21" t="s">
        <v>291</v>
      </c>
      <c r="D43" s="22">
        <f>SUMIFS('Sales Data'!$Z$2:$Z$1040,'Sales Data'!$I$2:$I$1040,'View 1 (cell ranges)'!$C43,'Sales Data'!$J$2:$J$1040,'View 1 (cell ranges)'!D$33)</f>
        <v>8006.822917200001</v>
      </c>
      <c r="E43" s="22">
        <f>SUMIFS('Sales Data'!$Z$2:$Z$1040,'Sales Data'!$I$2:$I$1040,'View 1 (cell ranges)'!$C43,'Sales Data'!$J$2:$J$1040,'View 1 (cell ranges)'!E$33)</f>
        <v>346.0142896000001</v>
      </c>
      <c r="F43" s="22">
        <f>SUMIFS('Sales Data'!$Z$2:$Z$1040,'Sales Data'!$I$2:$I$1040,'View 1 (cell ranges)'!$C43,'Sales Data'!$J$2:$J$1040,'View 1 (cell ranges)'!F$33)</f>
        <v>236.07814560000003</v>
      </c>
      <c r="G43" s="22">
        <f>SUMIFS('Sales Data'!$Z$2:$Z$1040,'Sales Data'!$I$2:$I$1040,'View 1 (cell ranges)'!$C43,'Sales Data'!$J$2:$J$1040,'View 1 (cell ranges)'!G$33)</f>
        <v>551.19973040000013</v>
      </c>
      <c r="H43" s="22">
        <f>SUMIFS('Sales Data'!$Z$2:$Z$1040,'Sales Data'!$I$2:$I$1040,'View 1 (cell ranges)'!$C43,'Sales Data'!$J$2:$J$1040,'View 1 (cell ranges)'!H$33)</f>
        <v>0</v>
      </c>
      <c r="J43" s="27" t="s">
        <v>238</v>
      </c>
      <c r="K43" s="22">
        <f>_xlfn.MINIFS('Sales Data'!$O$2:$O$1040,'Sales Data'!$K$2:$K$1040,'View 1 (cell ranges)'!$J43,'Sales Data'!$L$2:$L$1040,'View 1 (cell ranges)'!K$41)</f>
        <v>6.8200000000000012</v>
      </c>
      <c r="L43" s="22">
        <f>_xlfn.MINIFS('Sales Data'!$O$2:$O$1040,'Sales Data'!$K$2:$K$1040,'View 1 (cell ranges)'!$J43,'Sales Data'!$L$2:$L$1040,'View 1 (cell ranges)'!L$41)</f>
        <v>0</v>
      </c>
      <c r="M43" s="22">
        <f>_xlfn.MINIFS('Sales Data'!$O$2:$O$1040,'Sales Data'!$K$2:$K$1040,'View 1 (cell ranges)'!$J43,'Sales Data'!$L$2:$L$1040,'View 1 (cell ranges)'!M$41)</f>
        <v>82.5</v>
      </c>
      <c r="N43" s="22">
        <f>_xlfn.MINIFS('Sales Data'!$O$2:$O$1040,'Sales Data'!$K$2:$K$1040,'View 1 (cell ranges)'!$J43,'Sales Data'!$L$2:$L$1040,'View 1 (cell ranges)'!N$41)</f>
        <v>2</v>
      </c>
      <c r="O43" s="22">
        <f>_xlfn.MINIFS('Sales Data'!$O$2:$O$1040,'Sales Data'!$K$2:$K$1040,'View 1 (cell ranges)'!$J43,'Sales Data'!$L$2:$L$1040,'View 1 (cell ranges)'!O$41)</f>
        <v>8.7119999999999997</v>
      </c>
      <c r="P43" s="22">
        <f>_xlfn.MINIFS('Sales Data'!$O$2:$O$1040,'Sales Data'!$K$2:$K$1040,'View 1 (cell ranges)'!$J43,'Sales Data'!$L$2:$L$1040,'View 1 (cell ranges)'!P$41)</f>
        <v>237.60000000000002</v>
      </c>
    </row>
    <row r="44" spans="3:19" x14ac:dyDescent="0.3">
      <c r="C44" s="21" t="s">
        <v>312</v>
      </c>
      <c r="D44" s="22">
        <f>SUMIFS('Sales Data'!$Z$2:$Z$1040,'Sales Data'!$I$2:$I$1040,'View 1 (cell ranges)'!$C44,'Sales Data'!$J$2:$J$1040,'View 1 (cell ranges)'!D$33)</f>
        <v>36855.489738400007</v>
      </c>
      <c r="E44" s="22">
        <f>SUMIFS('Sales Data'!$Z$2:$Z$1040,'Sales Data'!$I$2:$I$1040,'View 1 (cell ranges)'!$C44,'Sales Data'!$J$2:$J$1040,'View 1 (cell ranges)'!E$33)</f>
        <v>13776.385984400004</v>
      </c>
      <c r="F44" s="22">
        <f>SUMIFS('Sales Data'!$Z$2:$Z$1040,'Sales Data'!$I$2:$I$1040,'View 1 (cell ranges)'!$C44,'Sales Data'!$J$2:$J$1040,'View 1 (cell ranges)'!F$33)</f>
        <v>11055.969702</v>
      </c>
      <c r="G44" s="22">
        <f>SUMIFS('Sales Data'!$Z$2:$Z$1040,'Sales Data'!$I$2:$I$1040,'View 1 (cell ranges)'!$C44,'Sales Data'!$J$2:$J$1040,'View 1 (cell ranges)'!G$33)</f>
        <v>9635.7997676000032</v>
      </c>
      <c r="H44" s="22">
        <f>SUMIFS('Sales Data'!$Z$2:$Z$1040,'Sales Data'!$I$2:$I$1040,'View 1 (cell ranges)'!$C44,'Sales Data'!$J$2:$J$1040,'View 1 (cell ranges)'!H$33)</f>
        <v>16097.873034800003</v>
      </c>
      <c r="J44" s="27" t="s">
        <v>305</v>
      </c>
      <c r="K44" s="22">
        <f>_xlfn.MINIFS('Sales Data'!$O$2:$O$1040,'Sales Data'!$K$2:$K$1040,'View 1 (cell ranges)'!$J44,'Sales Data'!$L$2:$L$1040,'View 1 (cell ranges)'!K$41)</f>
        <v>0</v>
      </c>
      <c r="L44" s="22">
        <f>_xlfn.MINIFS('Sales Data'!$O$2:$O$1040,'Sales Data'!$K$2:$K$1040,'View 1 (cell ranges)'!$J44,'Sales Data'!$L$2:$L$1040,'View 1 (cell ranges)'!L$41)</f>
        <v>0</v>
      </c>
      <c r="M44" s="22">
        <f>_xlfn.MINIFS('Sales Data'!$O$2:$O$1040,'Sales Data'!$K$2:$K$1040,'View 1 (cell ranges)'!$J44,'Sales Data'!$L$2:$L$1040,'View 1 (cell ranges)'!M$41)</f>
        <v>0</v>
      </c>
      <c r="N44" s="22">
        <f>_xlfn.MINIFS('Sales Data'!$O$2:$O$1040,'Sales Data'!$K$2:$K$1040,'View 1 (cell ranges)'!$J44,'Sales Data'!$L$2:$L$1040,'View 1 (cell ranges)'!N$41)</f>
        <v>6.0500000000000007</v>
      </c>
      <c r="O44" s="22">
        <f>_xlfn.MINIFS('Sales Data'!$O$2:$O$1040,'Sales Data'!$K$2:$K$1040,'View 1 (cell ranges)'!$J44,'Sales Data'!$L$2:$L$1040,'View 1 (cell ranges)'!O$41)</f>
        <v>0</v>
      </c>
      <c r="P44" s="22">
        <f>_xlfn.MINIFS('Sales Data'!$O$2:$O$1040,'Sales Data'!$K$2:$K$1040,'View 1 (cell ranges)'!$J44,'Sales Data'!$L$2:$L$1040,'View 1 (cell ranges)'!P$41)</f>
        <v>61.776000000000003</v>
      </c>
    </row>
    <row r="45" spans="3:19" x14ac:dyDescent="0.3">
      <c r="C45" s="21" t="s">
        <v>331</v>
      </c>
      <c r="D45" s="22">
        <f>SUMIFS('Sales Data'!$Z$2:$Z$1040,'Sales Data'!$I$2:$I$1040,'View 1 (cell ranges)'!$C45,'Sales Data'!$J$2:$J$1040,'View 1 (cell ranges)'!D$33)</f>
        <v>45178.47367040001</v>
      </c>
      <c r="E45" s="22">
        <f>SUMIFS('Sales Data'!$Z$2:$Z$1040,'Sales Data'!$I$2:$I$1040,'View 1 (cell ranges)'!$C45,'Sales Data'!$J$2:$J$1040,'View 1 (cell ranges)'!E$33)</f>
        <v>2443.5569351999998</v>
      </c>
      <c r="F45" s="22">
        <f>SUMIFS('Sales Data'!$Z$2:$Z$1040,'Sales Data'!$I$2:$I$1040,'View 1 (cell ranges)'!$C45,'Sales Data'!$J$2:$J$1040,'View 1 (cell ranges)'!F$33)</f>
        <v>5823.0556540000016</v>
      </c>
      <c r="G45" s="22">
        <f>SUMIFS('Sales Data'!$Z$2:$Z$1040,'Sales Data'!$I$2:$I$1040,'View 1 (cell ranges)'!$C45,'Sales Data'!$J$2:$J$1040,'View 1 (cell ranges)'!G$33)</f>
        <v>12466.784009999999</v>
      </c>
      <c r="H45" s="22">
        <f>SUMIFS('Sales Data'!$Z$2:$Z$1040,'Sales Data'!$I$2:$I$1040,'View 1 (cell ranges)'!$C45,'Sales Data'!$J$2:$J$1040,'View 1 (cell ranges)'!H$33)</f>
        <v>39791.562765200004</v>
      </c>
    </row>
    <row r="46" spans="3:19" x14ac:dyDescent="0.3">
      <c r="C46" s="21" t="s">
        <v>342</v>
      </c>
      <c r="D46" s="22">
        <f>SUMIFS('Sales Data'!$Z$2:$Z$1040,'Sales Data'!$I$2:$I$1040,'View 1 (cell ranges)'!$C46,'Sales Data'!$J$2:$J$1040,'View 1 (cell ranges)'!D$33)</f>
        <v>45405.53803760001</v>
      </c>
      <c r="E46" s="22">
        <f>SUMIFS('Sales Data'!$Z$2:$Z$1040,'Sales Data'!$I$2:$I$1040,'View 1 (cell ranges)'!$C46,'Sales Data'!$J$2:$J$1040,'View 1 (cell ranges)'!E$33)</f>
        <v>2749.5605468000003</v>
      </c>
      <c r="F46" s="22">
        <f>SUMIFS('Sales Data'!$Z$2:$Z$1040,'Sales Data'!$I$2:$I$1040,'View 1 (cell ranges)'!$C46,'Sales Data'!$J$2:$J$1040,'View 1 (cell ranges)'!F$33)</f>
        <v>14501.517729600004</v>
      </c>
      <c r="G46" s="22">
        <f>SUMIFS('Sales Data'!$Z$2:$Z$1040,'Sales Data'!$I$2:$I$1040,'View 1 (cell ranges)'!$C46,'Sales Data'!$J$2:$J$1040,'View 1 (cell ranges)'!G$33)</f>
        <v>14509.175785600004</v>
      </c>
      <c r="H46" s="22">
        <f>SUMIFS('Sales Data'!$Z$2:$Z$1040,'Sales Data'!$I$2:$I$1040,'View 1 (cell ranges)'!$C46,'Sales Data'!$J$2:$J$1040,'View 1 (cell ranges)'!H$33)</f>
        <v>22856.369950800003</v>
      </c>
      <c r="K46" s="26"/>
    </row>
    <row r="47" spans="3:19" x14ac:dyDescent="0.3">
      <c r="C47" s="21" t="s">
        <v>445</v>
      </c>
      <c r="D47" s="22">
        <f>SUMIFS('Sales Data'!$Z$2:$Z$1040,'Sales Data'!$I$2:$I$1040,'View 1 (cell ranges)'!$C47,'Sales Data'!$J$2:$J$1040,'View 1 (cell ranges)'!D$33)</f>
        <v>2894.0967576000003</v>
      </c>
      <c r="E47" s="22">
        <f>SUMIFS('Sales Data'!$Z$2:$Z$1040,'Sales Data'!$I$2:$I$1040,'View 1 (cell ranges)'!$C47,'Sales Data'!$J$2:$J$1040,'View 1 (cell ranges)'!E$33)</f>
        <v>13403.544241600001</v>
      </c>
      <c r="F47" s="22">
        <f>SUMIFS('Sales Data'!$Z$2:$Z$1040,'Sales Data'!$I$2:$I$1040,'View 1 (cell ranges)'!$C47,'Sales Data'!$J$2:$J$1040,'View 1 (cell ranges)'!F$33)</f>
        <v>4165.8935544000005</v>
      </c>
      <c r="G47" s="22">
        <f>SUMIFS('Sales Data'!$Z$2:$Z$1040,'Sales Data'!$I$2:$I$1040,'View 1 (cell ranges)'!$C47,'Sales Data'!$J$2:$J$1040,'View 1 (cell ranges)'!G$33)</f>
        <v>184.89411160000003</v>
      </c>
      <c r="H47" s="22">
        <f>SUMIFS('Sales Data'!$Z$2:$Z$1040,'Sales Data'!$I$2:$I$1040,'View 1 (cell ranges)'!$C47,'Sales Data'!$J$2:$J$1040,'View 1 (cell ranges)'!H$33)</f>
        <v>2823.1141316000003</v>
      </c>
    </row>
    <row r="53" spans="3:13" ht="43.2" x14ac:dyDescent="0.3">
      <c r="C53" s="28" t="s">
        <v>2335</v>
      </c>
      <c r="D53" s="28" t="s">
        <v>195</v>
      </c>
      <c r="E53" s="28" t="s">
        <v>196</v>
      </c>
      <c r="F53" s="28" t="s">
        <v>2336</v>
      </c>
      <c r="G53" s="28" t="s">
        <v>2337</v>
      </c>
      <c r="H53" s="28" t="s">
        <v>2338</v>
      </c>
      <c r="I53" s="28" t="s">
        <v>2339</v>
      </c>
      <c r="J53" s="28" t="s">
        <v>2340</v>
      </c>
      <c r="K53" s="28" t="s">
        <v>2341</v>
      </c>
      <c r="L53" s="31" t="s">
        <v>2351</v>
      </c>
      <c r="M53" s="31" t="s">
        <v>2343</v>
      </c>
    </row>
    <row r="54" spans="3:13" x14ac:dyDescent="0.3">
      <c r="C54" s="21" t="s">
        <v>218</v>
      </c>
      <c r="D54" s="21" t="s">
        <v>219</v>
      </c>
      <c r="E54" s="21" t="s">
        <v>220</v>
      </c>
      <c r="F54" s="21">
        <f>COUNTIFS('Sales Data'!$J$2:$J$1040,'View 1 (cell ranges)'!$C54,'Sales Data'!$K$2:$K$1040,'View 1 (cell ranges)'!$D54,'Sales Data'!$L$2:$L$1040,'View 1 (cell ranges)'!$E54)</f>
        <v>97</v>
      </c>
      <c r="G54" s="21">
        <f>_xlfn.MAXIFS('Sales Data'!$O$2:$O$1040,'Sales Data'!$J$2:$J$1040,'View 1 (cell ranges)'!$C54,'Sales Data'!$K$2:$K$1040,'View 1 (cell ranges)'!$D54,'Sales Data'!$L$2:$L$1040,'View 1 (cell ranges)'!$E54)</f>
        <v>196.71300000000002</v>
      </c>
      <c r="H54" s="21">
        <f>_xlfn.MINIFS('Sales Data'!$P$2:$P$1040,'Sales Data'!$J$2:$J$1040,'View 1 (cell ranges)'!$C54,'Sales Data'!$K$2:$K$1040,'View 1 (cell ranges)'!$D54,'Sales Data'!$L$2:$L$1040,'View 1 (cell ranges)'!$E54)</f>
        <v>2.0680000000000001</v>
      </c>
      <c r="I54" s="21">
        <f>SUMIFS('Sales Data'!$S$2:$S$1040,'Sales Data'!$J$2:$J$1040,'View 1 (cell ranges)'!$C54,'Sales Data'!$K$2:$K$1040,'View 1 (cell ranges)'!$D54,'Sales Data'!$L$2:$L$1040,'View 1 (cell ranges)'!$E54)</f>
        <v>379.72440000000006</v>
      </c>
      <c r="J54" s="21">
        <f>SUMIFS('Sales Data'!$U$2:$U$1040,'Sales Data'!$J$2:$J$1040,'View 1 (cell ranges)'!$C54,'Sales Data'!$K$2:$K$1040,'View 1 (cell ranges)'!$D54,'Sales Data'!$L$2:$L$1040,'View 1 (cell ranges)'!$E54)</f>
        <v>2569</v>
      </c>
      <c r="K54" s="21">
        <f>SUMIFS('Sales Data'!$V$2:$V$1040,'Sales Data'!$J$2:$J$1040,'View 1 (cell ranges)'!$C54,'Sales Data'!$K$2:$K$1040,'View 1 (cell ranges)'!$D54,'Sales Data'!$L$2:$L$1040,'View 1 (cell ranges)'!$E54)</f>
        <v>110378.17296</v>
      </c>
      <c r="L54" s="21">
        <f>SUMIFS('Sales Data'!$X$2:$X$1040,'Sales Data'!$J$2:$J$1040,'View 1 (cell ranges)'!$C54,'Sales Data'!$K$2:$K$1040,'View 1 (cell ranges)'!$D54,'Sales Data'!$L$2:$L$1040,'View 1 (cell ranges)'!$E54)</f>
        <v>7565.2488648000053</v>
      </c>
      <c r="M54" s="21">
        <f>SUMIFS('Sales Data'!$Z$2:$Z$1040,'Sales Data'!$J$2:$J$1040,'View 1 (cell ranges)'!$C54,'Sales Data'!$K$2:$K$1040,'View 1 (cell ranges)'!$D54,'Sales Data'!$L$2:$L$1040,'View 1 (cell ranges)'!$E54)</f>
        <v>103450.18409519998</v>
      </c>
    </row>
    <row r="55" spans="3:13" x14ac:dyDescent="0.3">
      <c r="C55" s="21" t="s">
        <v>218</v>
      </c>
      <c r="D55" s="21" t="s">
        <v>219</v>
      </c>
      <c r="E55" s="21" t="s">
        <v>226</v>
      </c>
      <c r="F55" s="21">
        <f>COUNTIFS('Sales Data'!$J$2:$J$1040,'View 1 (cell ranges)'!$C55,'Sales Data'!$K$2:$K$1040,'View 1 (cell ranges)'!$D55,'Sales Data'!$L$2:$L$1040,'View 1 (cell ranges)'!$E55)</f>
        <v>64</v>
      </c>
      <c r="G55" s="21">
        <f>_xlfn.MAXIFS('Sales Data'!$O$2:$O$1040,'Sales Data'!$J$2:$J$1040,'View 1 (cell ranges)'!$C55,'Sales Data'!$K$2:$K$1040,'View 1 (cell ranges)'!$D55,'Sales Data'!$L$2:$L$1040,'View 1 (cell ranges)'!$E55)</f>
        <v>23.716000000000001</v>
      </c>
      <c r="H55" s="21">
        <f>_xlfn.MINIFS('Sales Data'!$P$2:$P$1040,'Sales Data'!$J$2:$J$1040,'View 1 (cell ranges)'!$C55,'Sales Data'!$K$2:$K$1040,'View 1 (cell ranges)'!$D55,'Sales Data'!$L$2:$L$1040,'View 1 (cell ranges)'!$E55)</f>
        <v>1.3860000000000001</v>
      </c>
      <c r="I55" s="21">
        <f>SUMIFS('Sales Data'!$S$2:$S$1040,'Sales Data'!$J$2:$J$1040,'View 1 (cell ranges)'!$C55,'Sales Data'!$K$2:$K$1040,'View 1 (cell ranges)'!$D55,'Sales Data'!$L$2:$L$1040,'View 1 (cell ranges)'!$E55)</f>
        <v>30.885359999999999</v>
      </c>
      <c r="J55" s="21">
        <f>SUMIFS('Sales Data'!$U$2:$U$1040,'Sales Data'!$J$2:$J$1040,'View 1 (cell ranges)'!$C55,'Sales Data'!$K$2:$K$1040,'View 1 (cell ranges)'!$D55,'Sales Data'!$L$2:$L$1040,'View 1 (cell ranges)'!$E55)</f>
        <v>1843</v>
      </c>
      <c r="K55" s="21">
        <f>SUMIFS('Sales Data'!$V$2:$V$1040,'Sales Data'!$J$2:$J$1040,'View 1 (cell ranges)'!$C55,'Sales Data'!$K$2:$K$1040,'View 1 (cell ranges)'!$D55,'Sales Data'!$L$2:$L$1040,'View 1 (cell ranges)'!$E55)</f>
        <v>12708.9864</v>
      </c>
      <c r="L55" s="21">
        <f>SUMIFS('Sales Data'!$X$2:$X$1040,'Sales Data'!$J$2:$J$1040,'View 1 (cell ranges)'!$C55,'Sales Data'!$K$2:$K$1040,'View 1 (cell ranges)'!$D55,'Sales Data'!$L$2:$L$1040,'View 1 (cell ranges)'!$E55)</f>
        <v>870.03476999999998</v>
      </c>
      <c r="M55" s="21">
        <f>SUMIFS('Sales Data'!$Z$2:$Z$1040,'Sales Data'!$J$2:$J$1040,'View 1 (cell ranges)'!$C55,'Sales Data'!$K$2:$K$1040,'View 1 (cell ranges)'!$D55,'Sales Data'!$L$2:$L$1040,'View 1 (cell ranges)'!$E55)</f>
        <v>11961.421629999995</v>
      </c>
    </row>
    <row r="56" spans="3:13" x14ac:dyDescent="0.3">
      <c r="C56" s="21" t="s">
        <v>233</v>
      </c>
      <c r="D56" s="21" t="s">
        <v>219</v>
      </c>
      <c r="E56" s="21" t="s">
        <v>226</v>
      </c>
      <c r="F56" s="21">
        <f>COUNTIFS('Sales Data'!$J$2:$J$1040,'View 1 (cell ranges)'!$C56,'Sales Data'!$K$2:$K$1040,'View 1 (cell ranges)'!$D56,'Sales Data'!$L$2:$L$1040,'View 1 (cell ranges)'!$E56)</f>
        <v>61</v>
      </c>
      <c r="G56" s="21">
        <f>_xlfn.MAXIFS('Sales Data'!$O$2:$O$1040,'Sales Data'!$J$2:$J$1040,'View 1 (cell ranges)'!$C56,'Sales Data'!$K$2:$K$1040,'View 1 (cell ranges)'!$D56,'Sales Data'!$L$2:$L$1040,'View 1 (cell ranges)'!$E56)</f>
        <v>23.716000000000001</v>
      </c>
      <c r="H56" s="21">
        <f>_xlfn.MINIFS('Sales Data'!$P$2:$P$1040,'Sales Data'!$J$2:$J$1040,'View 1 (cell ranges)'!$C56,'Sales Data'!$K$2:$K$1040,'View 1 (cell ranges)'!$D56,'Sales Data'!$L$2:$L$1040,'View 1 (cell ranges)'!$E56)</f>
        <v>1.254</v>
      </c>
      <c r="I56" s="21">
        <f>SUMIFS('Sales Data'!$S$2:$S$1040,'Sales Data'!$J$2:$J$1040,'View 1 (cell ranges)'!$C56,'Sales Data'!$K$2:$K$1040,'View 1 (cell ranges)'!$D56,'Sales Data'!$L$2:$L$1040,'View 1 (cell ranges)'!$E56)</f>
        <v>26.220480000000006</v>
      </c>
      <c r="J56" s="21">
        <f>SUMIFS('Sales Data'!$U$2:$U$1040,'Sales Data'!$J$2:$J$1040,'View 1 (cell ranges)'!$C56,'Sales Data'!$K$2:$K$1040,'View 1 (cell ranges)'!$D56,'Sales Data'!$L$2:$L$1040,'View 1 (cell ranges)'!$E56)</f>
        <v>1644</v>
      </c>
      <c r="K56" s="21">
        <f>SUMIFS('Sales Data'!$V$2:$V$1040,'Sales Data'!$J$2:$J$1040,'View 1 (cell ranges)'!$C56,'Sales Data'!$K$2:$K$1040,'View 1 (cell ranges)'!$D56,'Sales Data'!$L$2:$L$1040,'View 1 (cell ranges)'!$E56)</f>
        <v>8423.003160000002</v>
      </c>
      <c r="L56" s="21">
        <f>SUMIFS('Sales Data'!$X$2:$X$1040,'Sales Data'!$J$2:$J$1040,'View 1 (cell ranges)'!$C56,'Sales Data'!$K$2:$K$1040,'View 1 (cell ranges)'!$D56,'Sales Data'!$L$2:$L$1040,'View 1 (cell ranges)'!$E56)</f>
        <v>600.89954759999989</v>
      </c>
      <c r="M56" s="21">
        <f>SUMIFS('Sales Data'!$Z$2:$Z$1040,'Sales Data'!$J$2:$J$1040,'View 1 (cell ranges)'!$C56,'Sales Data'!$K$2:$K$1040,'View 1 (cell ranges)'!$D56,'Sales Data'!$L$2:$L$1040,'View 1 (cell ranges)'!$E56)</f>
        <v>7940.2536124000007</v>
      </c>
    </row>
    <row r="57" spans="3:13" x14ac:dyDescent="0.3">
      <c r="C57" s="21" t="s">
        <v>218</v>
      </c>
      <c r="D57" s="21" t="s">
        <v>238</v>
      </c>
      <c r="E57" s="21" t="s">
        <v>239</v>
      </c>
      <c r="F57" s="21">
        <f>COUNTIFS('Sales Data'!$J$2:$J$1040,'View 1 (cell ranges)'!$C57,'Sales Data'!$K$2:$K$1040,'View 1 (cell ranges)'!$D57,'Sales Data'!$L$2:$L$1040,'View 1 (cell ranges)'!$E57)</f>
        <v>9</v>
      </c>
      <c r="G57" s="21">
        <f>_xlfn.MAXIFS('Sales Data'!$O$2:$O$1040,'Sales Data'!$J$2:$J$1040,'View 1 (cell ranges)'!$C57,'Sales Data'!$K$2:$K$1040,'View 1 (cell ranges)'!$D57,'Sales Data'!$L$2:$L$1040,'View 1 (cell ranges)'!$E57)</f>
        <v>347.17100000000005</v>
      </c>
      <c r="H57" s="21">
        <f>_xlfn.MINIFS('Sales Data'!$P$2:$P$1040,'Sales Data'!$J$2:$J$1040,'View 1 (cell ranges)'!$C57,'Sales Data'!$K$2:$K$1040,'View 1 (cell ranges)'!$D57,'Sales Data'!$L$2:$L$1040,'View 1 (cell ranges)'!$E57)</f>
        <v>131.989</v>
      </c>
      <c r="I57" s="21">
        <f>SUMIFS('Sales Data'!$S$2:$S$1040,'Sales Data'!$J$2:$J$1040,'View 1 (cell ranges)'!$C57,'Sales Data'!$K$2:$K$1040,'View 1 (cell ranges)'!$D57,'Sales Data'!$L$2:$L$1040,'View 1 (cell ranges)'!$E57)</f>
        <v>285.86800000000005</v>
      </c>
      <c r="J57" s="21">
        <f>SUMIFS('Sales Data'!$U$2:$U$1040,'Sales Data'!$J$2:$J$1040,'View 1 (cell ranges)'!$C57,'Sales Data'!$K$2:$K$1040,'View 1 (cell ranges)'!$D57,'Sales Data'!$L$2:$L$1040,'View 1 (cell ranges)'!$E57)</f>
        <v>203</v>
      </c>
      <c r="K57" s="21">
        <f>SUMIFS('Sales Data'!$V$2:$V$1040,'Sales Data'!$J$2:$J$1040,'View 1 (cell ranges)'!$C57,'Sales Data'!$K$2:$K$1040,'View 1 (cell ranges)'!$D57,'Sales Data'!$L$2:$L$1040,'View 1 (cell ranges)'!$E57)</f>
        <v>104271.22332000002</v>
      </c>
      <c r="L57" s="21">
        <f>SUMIFS('Sales Data'!$X$2:$X$1040,'Sales Data'!$J$2:$J$1040,'View 1 (cell ranges)'!$C57,'Sales Data'!$K$2:$K$1040,'View 1 (cell ranges)'!$D57,'Sales Data'!$L$2:$L$1040,'View 1 (cell ranges)'!$E57)</f>
        <v>3504.9549744000014</v>
      </c>
      <c r="M57" s="21">
        <f>SUMIFS('Sales Data'!$Z$2:$Z$1040,'Sales Data'!$J$2:$J$1040,'View 1 (cell ranges)'!$C57,'Sales Data'!$K$2:$K$1040,'View 1 (cell ranges)'!$D57,'Sales Data'!$L$2:$L$1040,'View 1 (cell ranges)'!$E57)</f>
        <v>101121.31834560001</v>
      </c>
    </row>
    <row r="58" spans="3:13" x14ac:dyDescent="0.3">
      <c r="C58" s="21" t="s">
        <v>250</v>
      </c>
      <c r="D58" s="21" t="s">
        <v>219</v>
      </c>
      <c r="E58" s="21" t="s">
        <v>220</v>
      </c>
      <c r="F58" s="21">
        <f>COUNTIFS('Sales Data'!$J$2:$J$1040,'View 1 (cell ranges)'!$C58,'Sales Data'!$K$2:$K$1040,'View 1 (cell ranges)'!$D58,'Sales Data'!$L$2:$L$1040,'View 1 (cell ranges)'!$E58)</f>
        <v>92</v>
      </c>
      <c r="G58" s="21">
        <f>_xlfn.MAXIFS('Sales Data'!$O$2:$O$1040,'Sales Data'!$J$2:$J$1040,'View 1 (cell ranges)'!$C58,'Sales Data'!$K$2:$K$1040,'View 1 (cell ranges)'!$D58,'Sales Data'!$L$2:$L$1040,'View 1 (cell ranges)'!$E58)</f>
        <v>109.32900000000001</v>
      </c>
      <c r="H58" s="21">
        <f>_xlfn.MINIFS('Sales Data'!$P$2:$P$1040,'Sales Data'!$J$2:$J$1040,'View 1 (cell ranges)'!$C58,'Sales Data'!$K$2:$K$1040,'View 1 (cell ranges)'!$D58,'Sales Data'!$L$2:$L$1040,'View 1 (cell ranges)'!$E58)</f>
        <v>2.0680000000000001</v>
      </c>
      <c r="I58" s="21">
        <f>SUMIFS('Sales Data'!$S$2:$S$1040,'Sales Data'!$J$2:$J$1040,'View 1 (cell ranges)'!$C58,'Sales Data'!$K$2:$K$1040,'View 1 (cell ranges)'!$D58,'Sales Data'!$L$2:$L$1040,'View 1 (cell ranges)'!$E58)</f>
        <v>198.03784000000002</v>
      </c>
      <c r="J58" s="21">
        <f>SUMIFS('Sales Data'!$U$2:$U$1040,'Sales Data'!$J$2:$J$1040,'View 1 (cell ranges)'!$C58,'Sales Data'!$K$2:$K$1040,'View 1 (cell ranges)'!$D58,'Sales Data'!$L$2:$L$1040,'View 1 (cell ranges)'!$E58)</f>
        <v>2365</v>
      </c>
      <c r="K58" s="21">
        <f>SUMIFS('Sales Data'!$V$2:$V$1040,'Sales Data'!$J$2:$J$1040,'View 1 (cell ranges)'!$C58,'Sales Data'!$K$2:$K$1040,'View 1 (cell ranges)'!$D58,'Sales Data'!$L$2:$L$1040,'View 1 (cell ranges)'!$E58)</f>
        <v>74984.077080000003</v>
      </c>
      <c r="L58" s="21">
        <f>SUMIFS('Sales Data'!$X$2:$X$1040,'Sales Data'!$J$2:$J$1040,'View 1 (cell ranges)'!$C58,'Sales Data'!$K$2:$K$1040,'View 1 (cell ranges)'!$D58,'Sales Data'!$L$2:$L$1040,'View 1 (cell ranges)'!$E58)</f>
        <v>3715.0222428000025</v>
      </c>
      <c r="M58" s="21">
        <f>SUMIFS('Sales Data'!$Z$2:$Z$1040,'Sales Data'!$J$2:$J$1040,'View 1 (cell ranges)'!$C58,'Sales Data'!$K$2:$K$1040,'View 1 (cell ranges)'!$D58,'Sales Data'!$L$2:$L$1040,'View 1 (cell ranges)'!$E58)</f>
        <v>71909.424837200029</v>
      </c>
    </row>
    <row r="59" spans="3:13" x14ac:dyDescent="0.3">
      <c r="C59" s="21" t="s">
        <v>254</v>
      </c>
      <c r="D59" s="21" t="s">
        <v>219</v>
      </c>
      <c r="E59" s="21" t="s">
        <v>226</v>
      </c>
      <c r="F59" s="21">
        <f>COUNTIFS('Sales Data'!$J$2:$J$1040,'View 1 (cell ranges)'!$C59,'Sales Data'!$K$2:$K$1040,'View 1 (cell ranges)'!$D59,'Sales Data'!$L$2:$L$1040,'View 1 (cell ranges)'!$E59)</f>
        <v>69</v>
      </c>
      <c r="G59" s="21">
        <f>_xlfn.MAXIFS('Sales Data'!$O$2:$O$1040,'Sales Data'!$J$2:$J$1040,'View 1 (cell ranges)'!$C59,'Sales Data'!$K$2:$K$1040,'View 1 (cell ranges)'!$D59,'Sales Data'!$L$2:$L$1040,'View 1 (cell ranges)'!$E59)</f>
        <v>12.221</v>
      </c>
      <c r="H59" s="21">
        <f>_xlfn.MINIFS('Sales Data'!$P$2:$P$1040,'Sales Data'!$J$2:$J$1040,'View 1 (cell ranges)'!$C59,'Sales Data'!$K$2:$K$1040,'View 1 (cell ranges)'!$D59,'Sales Data'!$L$2:$L$1040,'View 1 (cell ranges)'!$E59)</f>
        <v>1.254</v>
      </c>
      <c r="I59" s="21">
        <f>SUMIFS('Sales Data'!$S$2:$S$1040,'Sales Data'!$J$2:$J$1040,'View 1 (cell ranges)'!$C59,'Sales Data'!$K$2:$K$1040,'View 1 (cell ranges)'!$D59,'Sales Data'!$L$2:$L$1040,'View 1 (cell ranges)'!$E59)</f>
        <v>23.894640000000003</v>
      </c>
      <c r="J59" s="21">
        <f>SUMIFS('Sales Data'!$U$2:$U$1040,'Sales Data'!$J$2:$J$1040,'View 1 (cell ranges)'!$C59,'Sales Data'!$K$2:$K$1040,'View 1 (cell ranges)'!$D59,'Sales Data'!$L$2:$L$1040,'View 1 (cell ranges)'!$E59)</f>
        <v>2123</v>
      </c>
      <c r="K59" s="21">
        <f>SUMIFS('Sales Data'!$V$2:$V$1040,'Sales Data'!$J$2:$J$1040,'View 1 (cell ranges)'!$C59,'Sales Data'!$K$2:$K$1040,'View 1 (cell ranges)'!$D59,'Sales Data'!$L$2:$L$1040,'View 1 (cell ranges)'!$E59)</f>
        <v>9774.9590400000016</v>
      </c>
      <c r="L59" s="21">
        <f>SUMIFS('Sales Data'!$X$2:$X$1040,'Sales Data'!$J$2:$J$1040,'View 1 (cell ranges)'!$C59,'Sales Data'!$K$2:$K$1040,'View 1 (cell ranges)'!$D59,'Sales Data'!$L$2:$L$1040,'View 1 (cell ranges)'!$E59)</f>
        <v>603.74076839999987</v>
      </c>
      <c r="M59" s="21">
        <f>SUMIFS('Sales Data'!$Z$2:$Z$1040,'Sales Data'!$J$2:$J$1040,'View 1 (cell ranges)'!$C59,'Sales Data'!$K$2:$K$1040,'View 1 (cell ranges)'!$D59,'Sales Data'!$L$2:$L$1040,'View 1 (cell ranges)'!$E59)</f>
        <v>9269.718271599997</v>
      </c>
    </row>
    <row r="60" spans="3:13" x14ac:dyDescent="0.3">
      <c r="C60" s="21" t="s">
        <v>233</v>
      </c>
      <c r="D60" s="21" t="s">
        <v>219</v>
      </c>
      <c r="E60" s="21" t="s">
        <v>220</v>
      </c>
      <c r="F60" s="21">
        <f>COUNTIFS('Sales Data'!$J$2:$J$1040,'View 1 (cell ranges)'!$C60,'Sales Data'!$K$2:$K$1040,'View 1 (cell ranges)'!$D60,'Sales Data'!$L$2:$L$1040,'View 1 (cell ranges)'!$E60)</f>
        <v>69</v>
      </c>
      <c r="G60" s="21">
        <f>_xlfn.MAXIFS('Sales Data'!$O$2:$O$1040,'Sales Data'!$J$2:$J$1040,'View 1 (cell ranges)'!$C60,'Sales Data'!$K$2:$K$1040,'View 1 (cell ranges)'!$D60,'Sales Data'!$L$2:$L$1040,'View 1 (cell ranges)'!$E60)</f>
        <v>109.32900000000001</v>
      </c>
      <c r="H60" s="21">
        <f>_xlfn.MINIFS('Sales Data'!$P$2:$P$1040,'Sales Data'!$J$2:$J$1040,'View 1 (cell ranges)'!$C60,'Sales Data'!$K$2:$K$1040,'View 1 (cell ranges)'!$D60,'Sales Data'!$L$2:$L$1040,'View 1 (cell ranges)'!$E60)</f>
        <v>2.0680000000000001</v>
      </c>
      <c r="I60" s="21">
        <f>SUMIFS('Sales Data'!$S$2:$S$1040,'Sales Data'!$J$2:$J$1040,'View 1 (cell ranges)'!$C60,'Sales Data'!$K$2:$K$1040,'View 1 (cell ranges)'!$D60,'Sales Data'!$L$2:$L$1040,'View 1 (cell ranges)'!$E60)</f>
        <v>110.42680000000001</v>
      </c>
      <c r="J60" s="21">
        <f>SUMIFS('Sales Data'!$U$2:$U$1040,'Sales Data'!$J$2:$J$1040,'View 1 (cell ranges)'!$C60,'Sales Data'!$K$2:$K$1040,'View 1 (cell ranges)'!$D60,'Sales Data'!$L$2:$L$1040,'View 1 (cell ranges)'!$E60)</f>
        <v>1947</v>
      </c>
      <c r="K60" s="21">
        <f>SUMIFS('Sales Data'!$V$2:$V$1040,'Sales Data'!$J$2:$J$1040,'View 1 (cell ranges)'!$C60,'Sales Data'!$K$2:$K$1040,'View 1 (cell ranges)'!$D60,'Sales Data'!$L$2:$L$1040,'View 1 (cell ranges)'!$E60)</f>
        <v>50392.251360000017</v>
      </c>
      <c r="L60" s="21">
        <f>SUMIFS('Sales Data'!$X$2:$X$1040,'Sales Data'!$J$2:$J$1040,'View 1 (cell ranges)'!$C60,'Sales Data'!$K$2:$K$1040,'View 1 (cell ranges)'!$D60,'Sales Data'!$L$2:$L$1040,'View 1 (cell ranges)'!$E60)</f>
        <v>3916.958839200001</v>
      </c>
      <c r="M60" s="21">
        <f>SUMIFS('Sales Data'!$Z$2:$Z$1040,'Sales Data'!$J$2:$J$1040,'View 1 (cell ranges)'!$C60,'Sales Data'!$K$2:$K$1040,'View 1 (cell ranges)'!$D60,'Sales Data'!$L$2:$L$1040,'View 1 (cell ranges)'!$E60)</f>
        <v>46833.122520799996</v>
      </c>
    </row>
    <row r="61" spans="3:13" x14ac:dyDescent="0.3">
      <c r="C61" s="21" t="s">
        <v>266</v>
      </c>
      <c r="D61" s="21" t="s">
        <v>219</v>
      </c>
      <c r="E61" s="21" t="s">
        <v>220</v>
      </c>
      <c r="F61" s="21">
        <f>COUNTIFS('Sales Data'!$J$2:$J$1040,'View 1 (cell ranges)'!$C61,'Sales Data'!$K$2:$K$1040,'View 1 (cell ranges)'!$D61,'Sales Data'!$L$2:$L$1040,'View 1 (cell ranges)'!$E61)</f>
        <v>86</v>
      </c>
      <c r="G61" s="21">
        <f>_xlfn.MAXIFS('Sales Data'!$O$2:$O$1040,'Sales Data'!$J$2:$J$1040,'View 1 (cell ranges)'!$C61,'Sales Data'!$K$2:$K$1040,'View 1 (cell ranges)'!$D61,'Sales Data'!$L$2:$L$1040,'View 1 (cell ranges)'!$E61)</f>
        <v>196.71300000000002</v>
      </c>
      <c r="H61" s="21">
        <f>_xlfn.MINIFS('Sales Data'!$P$2:$P$1040,'Sales Data'!$J$2:$J$1040,'View 1 (cell ranges)'!$C61,'Sales Data'!$K$2:$K$1040,'View 1 (cell ranges)'!$D61,'Sales Data'!$L$2:$L$1040,'View 1 (cell ranges)'!$E61)</f>
        <v>2.0680000000000001</v>
      </c>
      <c r="I61" s="21">
        <f>SUMIFS('Sales Data'!$S$2:$S$1040,'Sales Data'!$J$2:$J$1040,'View 1 (cell ranges)'!$C61,'Sales Data'!$K$2:$K$1040,'View 1 (cell ranges)'!$D61,'Sales Data'!$L$2:$L$1040,'View 1 (cell ranges)'!$E61)</f>
        <v>207.11240000000004</v>
      </c>
      <c r="J61" s="21">
        <f>SUMIFS('Sales Data'!$U$2:$U$1040,'Sales Data'!$J$2:$J$1040,'View 1 (cell ranges)'!$C61,'Sales Data'!$K$2:$K$1040,'View 1 (cell ranges)'!$D61,'Sales Data'!$L$2:$L$1040,'View 1 (cell ranges)'!$E61)</f>
        <v>2523</v>
      </c>
      <c r="K61" s="21">
        <f>SUMIFS('Sales Data'!$V$2:$V$1040,'Sales Data'!$J$2:$J$1040,'View 1 (cell ranges)'!$C61,'Sales Data'!$K$2:$K$1040,'View 1 (cell ranges)'!$D61,'Sales Data'!$L$2:$L$1040,'View 1 (cell ranges)'!$E61)</f>
        <v>47618.34264000001</v>
      </c>
      <c r="L61" s="21">
        <f>SUMIFS('Sales Data'!$X$2:$X$1040,'Sales Data'!$J$2:$J$1040,'View 1 (cell ranges)'!$C61,'Sales Data'!$K$2:$K$1040,'View 1 (cell ranges)'!$D61,'Sales Data'!$L$2:$L$1040,'View 1 (cell ranges)'!$E61)</f>
        <v>2529.6385751999987</v>
      </c>
      <c r="M61" s="21">
        <f>SUMIFS('Sales Data'!$Z$2:$Z$1040,'Sales Data'!$J$2:$J$1040,'View 1 (cell ranges)'!$C61,'Sales Data'!$K$2:$K$1040,'View 1 (cell ranges)'!$D61,'Sales Data'!$L$2:$L$1040,'View 1 (cell ranges)'!$E61)</f>
        <v>45608.434064800022</v>
      </c>
    </row>
    <row r="62" spans="3:13" x14ac:dyDescent="0.3">
      <c r="C62" s="21" t="s">
        <v>250</v>
      </c>
      <c r="D62" s="21" t="s">
        <v>219</v>
      </c>
      <c r="E62" s="21" t="s">
        <v>226</v>
      </c>
      <c r="F62" s="21">
        <f>COUNTIFS('Sales Data'!$J$2:$J$1040,'View 1 (cell ranges)'!$C62,'Sales Data'!$K$2:$K$1040,'View 1 (cell ranges)'!$D62,'Sales Data'!$L$2:$L$1040,'View 1 (cell ranges)'!$E62)</f>
        <v>57</v>
      </c>
      <c r="G62" s="21">
        <f>_xlfn.MAXIFS('Sales Data'!$O$2:$O$1040,'Sales Data'!$J$2:$J$1040,'View 1 (cell ranges)'!$C62,'Sales Data'!$K$2:$K$1040,'View 1 (cell ranges)'!$D62,'Sales Data'!$L$2:$L$1040,'View 1 (cell ranges)'!$E62)</f>
        <v>23.716000000000001</v>
      </c>
      <c r="H62" s="21">
        <f>_xlfn.MINIFS('Sales Data'!$P$2:$P$1040,'Sales Data'!$J$2:$J$1040,'View 1 (cell ranges)'!$C62,'Sales Data'!$K$2:$K$1040,'View 1 (cell ranges)'!$D62,'Sales Data'!$L$2:$L$1040,'View 1 (cell ranges)'!$E62)</f>
        <v>1.3860000000000001</v>
      </c>
      <c r="I62" s="21">
        <f>SUMIFS('Sales Data'!$S$2:$S$1040,'Sales Data'!$J$2:$J$1040,'View 1 (cell ranges)'!$C62,'Sales Data'!$K$2:$K$1040,'View 1 (cell ranges)'!$D62,'Sales Data'!$L$2:$L$1040,'View 1 (cell ranges)'!$E62)</f>
        <v>28.856080000000013</v>
      </c>
      <c r="J62" s="21">
        <f>SUMIFS('Sales Data'!$U$2:$U$1040,'Sales Data'!$J$2:$J$1040,'View 1 (cell ranges)'!$C62,'Sales Data'!$K$2:$K$1040,'View 1 (cell ranges)'!$D62,'Sales Data'!$L$2:$L$1040,'View 1 (cell ranges)'!$E62)</f>
        <v>1569</v>
      </c>
      <c r="K62" s="21">
        <f>SUMIFS('Sales Data'!$V$2:$V$1040,'Sales Data'!$J$2:$J$1040,'View 1 (cell ranges)'!$C62,'Sales Data'!$K$2:$K$1040,'View 1 (cell ranges)'!$D62,'Sales Data'!$L$2:$L$1040,'View 1 (cell ranges)'!$E62)</f>
        <v>11168.411760000005</v>
      </c>
      <c r="L62" s="21">
        <f>SUMIFS('Sales Data'!$X$2:$X$1040,'Sales Data'!$J$2:$J$1040,'View 1 (cell ranges)'!$C62,'Sales Data'!$K$2:$K$1040,'View 1 (cell ranges)'!$D62,'Sales Data'!$L$2:$L$1040,'View 1 (cell ranges)'!$E62)</f>
        <v>684.54389520000029</v>
      </c>
      <c r="M62" s="21">
        <f>SUMIFS('Sales Data'!$Z$2:$Z$1040,'Sales Data'!$J$2:$J$1040,'View 1 (cell ranges)'!$C62,'Sales Data'!$K$2:$K$1040,'View 1 (cell ranges)'!$D62,'Sales Data'!$L$2:$L$1040,'View 1 (cell ranges)'!$E62)</f>
        <v>10607.357864799997</v>
      </c>
    </row>
    <row r="63" spans="3:13" x14ac:dyDescent="0.3">
      <c r="C63" s="21" t="s">
        <v>233</v>
      </c>
      <c r="D63" s="21" t="s">
        <v>219</v>
      </c>
      <c r="E63" s="21" t="s">
        <v>292</v>
      </c>
      <c r="F63" s="21">
        <f>COUNTIFS('Sales Data'!$J$2:$J$1040,'View 1 (cell ranges)'!$C63,'Sales Data'!$K$2:$K$1040,'View 1 (cell ranges)'!$D63,'Sales Data'!$L$2:$L$1040,'View 1 (cell ranges)'!$E63)</f>
        <v>21</v>
      </c>
      <c r="G63" s="21">
        <f>_xlfn.MAXIFS('Sales Data'!$O$2:$O$1040,'Sales Data'!$J$2:$J$1040,'View 1 (cell ranges)'!$C63,'Sales Data'!$K$2:$K$1040,'View 1 (cell ranges)'!$D63,'Sales Data'!$L$2:$L$1040,'View 1 (cell ranges)'!$E63)</f>
        <v>18.480000000000004</v>
      </c>
      <c r="H63" s="21">
        <f>_xlfn.MINIFS('Sales Data'!$P$2:$P$1040,'Sales Data'!$J$2:$J$1040,'View 1 (cell ranges)'!$C63,'Sales Data'!$K$2:$K$1040,'View 1 (cell ranges)'!$D63,'Sales Data'!$L$2:$L$1040,'View 1 (cell ranges)'!$E63)</f>
        <v>2.2880000000000003</v>
      </c>
      <c r="I63" s="21">
        <f>SUMIFS('Sales Data'!$S$2:$S$1040,'Sales Data'!$J$2:$J$1040,'View 1 (cell ranges)'!$C63,'Sales Data'!$K$2:$K$1040,'View 1 (cell ranges)'!$D63,'Sales Data'!$L$2:$L$1040,'View 1 (cell ranges)'!$E63)</f>
        <v>21.596960000000003</v>
      </c>
      <c r="J63" s="21">
        <f>SUMIFS('Sales Data'!$U$2:$U$1040,'Sales Data'!$J$2:$J$1040,'View 1 (cell ranges)'!$C63,'Sales Data'!$K$2:$K$1040,'View 1 (cell ranges)'!$D63,'Sales Data'!$L$2:$L$1040,'View 1 (cell ranges)'!$E63)</f>
        <v>710</v>
      </c>
      <c r="K63" s="21">
        <f>SUMIFS('Sales Data'!$V$2:$V$1040,'Sales Data'!$J$2:$J$1040,'View 1 (cell ranges)'!$C63,'Sales Data'!$K$2:$K$1040,'View 1 (cell ranges)'!$D63,'Sales Data'!$L$2:$L$1040,'View 1 (cell ranges)'!$E63)</f>
        <v>10188.014760000002</v>
      </c>
      <c r="L63" s="21">
        <f>SUMIFS('Sales Data'!$X$2:$X$1040,'Sales Data'!$J$2:$J$1040,'View 1 (cell ranges)'!$C63,'Sales Data'!$K$2:$K$1040,'View 1 (cell ranges)'!$D63,'Sales Data'!$L$2:$L$1040,'View 1 (cell ranges)'!$E63)</f>
        <v>669.14551440000002</v>
      </c>
      <c r="M63" s="21">
        <f>SUMIFS('Sales Data'!$Z$2:$Z$1040,'Sales Data'!$J$2:$J$1040,'View 1 (cell ranges)'!$C63,'Sales Data'!$K$2:$K$1040,'View 1 (cell ranges)'!$D63,'Sales Data'!$L$2:$L$1040,'View 1 (cell ranges)'!$E63)</f>
        <v>9604.5892456000001</v>
      </c>
    </row>
    <row r="64" spans="3:13" x14ac:dyDescent="0.3">
      <c r="C64" s="21" t="s">
        <v>254</v>
      </c>
      <c r="D64" s="21" t="s">
        <v>305</v>
      </c>
      <c r="E64" s="21" t="s">
        <v>292</v>
      </c>
      <c r="F64" s="21">
        <f>COUNTIFS('Sales Data'!$J$2:$J$1040,'View 1 (cell ranges)'!$C64,'Sales Data'!$K$2:$K$1040,'View 1 (cell ranges)'!$D64,'Sales Data'!$L$2:$L$1040,'View 1 (cell ranges)'!$E64)</f>
        <v>4</v>
      </c>
      <c r="G64" s="21">
        <f>_xlfn.MAXIFS('Sales Data'!$O$2:$O$1040,'Sales Data'!$J$2:$J$1040,'View 1 (cell ranges)'!$C64,'Sales Data'!$K$2:$K$1040,'View 1 (cell ranges)'!$D64,'Sales Data'!$L$2:$L$1040,'View 1 (cell ranges)'!$E64)</f>
        <v>6.0500000000000007</v>
      </c>
      <c r="H64" s="21">
        <f>_xlfn.MINIFS('Sales Data'!$P$2:$P$1040,'Sales Data'!$J$2:$J$1040,'View 1 (cell ranges)'!$C64,'Sales Data'!$K$2:$K$1040,'View 1 (cell ranges)'!$D64,'Sales Data'!$L$2:$L$1040,'View 1 (cell ranges)'!$E64)</f>
        <v>13.442000000000002</v>
      </c>
      <c r="I64" s="21">
        <f>SUMIFS('Sales Data'!$S$2:$S$1040,'Sales Data'!$J$2:$J$1040,'View 1 (cell ranges)'!$C64,'Sales Data'!$K$2:$K$1040,'View 1 (cell ranges)'!$D64,'Sales Data'!$L$2:$L$1040,'View 1 (cell ranges)'!$E64)</f>
        <v>4.3014400000000004</v>
      </c>
      <c r="J64" s="21">
        <f>SUMIFS('Sales Data'!$U$2:$U$1040,'Sales Data'!$J$2:$J$1040,'View 1 (cell ranges)'!$C64,'Sales Data'!$K$2:$K$1040,'View 1 (cell ranges)'!$D64,'Sales Data'!$L$2:$L$1040,'View 1 (cell ranges)'!$E64)</f>
        <v>95</v>
      </c>
      <c r="K64" s="21">
        <f>SUMIFS('Sales Data'!$V$2:$V$1040,'Sales Data'!$J$2:$J$1040,'View 1 (cell ranges)'!$C64,'Sales Data'!$K$2:$K$1040,'View 1 (cell ranges)'!$D64,'Sales Data'!$L$2:$L$1040,'View 1 (cell ranges)'!$E64)</f>
        <v>1379.1492000000005</v>
      </c>
      <c r="L64" s="21">
        <f>SUMIFS('Sales Data'!$X$2:$X$1040,'Sales Data'!$J$2:$J$1040,'View 1 (cell ranges)'!$C64,'Sales Data'!$K$2:$K$1040,'View 1 (cell ranges)'!$D64,'Sales Data'!$L$2:$L$1040,'View 1 (cell ranges)'!$E64)</f>
        <v>68.957460000000012</v>
      </c>
      <c r="M64" s="21">
        <f>SUMIFS('Sales Data'!$Z$2:$Z$1040,'Sales Data'!$J$2:$J$1040,'View 1 (cell ranges)'!$C64,'Sales Data'!$K$2:$K$1040,'View 1 (cell ranges)'!$D64,'Sales Data'!$L$2:$L$1040,'View 1 (cell ranges)'!$E64)</f>
        <v>1321.7917400000003</v>
      </c>
    </row>
    <row r="65" spans="3:13" x14ac:dyDescent="0.3">
      <c r="C65" s="21" t="s">
        <v>266</v>
      </c>
      <c r="D65" s="21" t="s">
        <v>238</v>
      </c>
      <c r="E65" s="21" t="s">
        <v>220</v>
      </c>
      <c r="F65" s="21">
        <f>COUNTIFS('Sales Data'!$J$2:$J$1040,'View 1 (cell ranges)'!$C65,'Sales Data'!$K$2:$K$1040,'View 1 (cell ranges)'!$D65,'Sales Data'!$L$2:$L$1040,'View 1 (cell ranges)'!$E65)</f>
        <v>24</v>
      </c>
      <c r="G65" s="21">
        <f>_xlfn.MAXIFS('Sales Data'!$O$2:$O$1040,'Sales Data'!$J$2:$J$1040,'View 1 (cell ranges)'!$C65,'Sales Data'!$K$2:$K$1040,'View 1 (cell ranges)'!$D65,'Sales Data'!$L$2:$L$1040,'View 1 (cell ranges)'!$E65)</f>
        <v>172.15</v>
      </c>
      <c r="H65" s="21">
        <f>_xlfn.MINIFS('Sales Data'!$P$2:$P$1040,'Sales Data'!$J$2:$J$1040,'View 1 (cell ranges)'!$C65,'Sales Data'!$K$2:$K$1040,'View 1 (cell ranges)'!$D65,'Sales Data'!$L$2:$L$1040,'View 1 (cell ranges)'!$E65)</f>
        <v>17.578000000000003</v>
      </c>
      <c r="I65" s="21">
        <f>SUMIFS('Sales Data'!$S$2:$S$1040,'Sales Data'!$J$2:$J$1040,'View 1 (cell ranges)'!$C65,'Sales Data'!$K$2:$K$1040,'View 1 (cell ranges)'!$D65,'Sales Data'!$L$2:$L$1040,'View 1 (cell ranges)'!$E65)</f>
        <v>184.93639999999999</v>
      </c>
      <c r="J65" s="21">
        <f>SUMIFS('Sales Data'!$U$2:$U$1040,'Sales Data'!$J$2:$J$1040,'View 1 (cell ranges)'!$C65,'Sales Data'!$K$2:$K$1040,'View 1 (cell ranges)'!$D65,'Sales Data'!$L$2:$L$1040,'View 1 (cell ranges)'!$E65)</f>
        <v>545</v>
      </c>
      <c r="K65" s="21">
        <f>SUMIFS('Sales Data'!$V$2:$V$1040,'Sales Data'!$J$2:$J$1040,'View 1 (cell ranges)'!$C65,'Sales Data'!$K$2:$K$1040,'View 1 (cell ranges)'!$D65,'Sales Data'!$L$2:$L$1040,'View 1 (cell ranges)'!$E65)</f>
        <v>61258.138920000019</v>
      </c>
      <c r="L65" s="21">
        <f>SUMIFS('Sales Data'!$X$2:$X$1040,'Sales Data'!$J$2:$J$1040,'View 1 (cell ranges)'!$C65,'Sales Data'!$K$2:$K$1040,'View 1 (cell ranges)'!$D65,'Sales Data'!$L$2:$L$1040,'View 1 (cell ranges)'!$E65)</f>
        <v>3990.512196000001</v>
      </c>
      <c r="M65" s="21">
        <f>SUMIFS('Sales Data'!$Z$2:$Z$1040,'Sales Data'!$J$2:$J$1040,'View 1 (cell ranges)'!$C65,'Sales Data'!$K$2:$K$1040,'View 1 (cell ranges)'!$D65,'Sales Data'!$L$2:$L$1040,'View 1 (cell ranges)'!$E65)</f>
        <v>57412.556724000002</v>
      </c>
    </row>
    <row r="66" spans="3:13" x14ac:dyDescent="0.3">
      <c r="C66" s="21" t="s">
        <v>254</v>
      </c>
      <c r="D66" s="21" t="s">
        <v>219</v>
      </c>
      <c r="E66" s="21" t="s">
        <v>220</v>
      </c>
      <c r="F66" s="21">
        <f>COUNTIFS('Sales Data'!$J$2:$J$1040,'View 1 (cell ranges)'!$C66,'Sales Data'!$K$2:$K$1040,'View 1 (cell ranges)'!$D66,'Sales Data'!$L$2:$L$1040,'View 1 (cell ranges)'!$E66)</f>
        <v>67</v>
      </c>
      <c r="G66" s="21">
        <f>_xlfn.MAXIFS('Sales Data'!$O$2:$O$1040,'Sales Data'!$J$2:$J$1040,'View 1 (cell ranges)'!$C66,'Sales Data'!$K$2:$K$1040,'View 1 (cell ranges)'!$D66,'Sales Data'!$L$2:$L$1040,'View 1 (cell ranges)'!$E66)</f>
        <v>109.32900000000001</v>
      </c>
      <c r="H66" s="21">
        <f>_xlfn.MINIFS('Sales Data'!$P$2:$P$1040,'Sales Data'!$J$2:$J$1040,'View 1 (cell ranges)'!$C66,'Sales Data'!$K$2:$K$1040,'View 1 (cell ranges)'!$D66,'Sales Data'!$L$2:$L$1040,'View 1 (cell ranges)'!$E66)</f>
        <v>2.0680000000000001</v>
      </c>
      <c r="I66" s="21">
        <f>SUMIFS('Sales Data'!$S$2:$S$1040,'Sales Data'!$J$2:$J$1040,'View 1 (cell ranges)'!$C66,'Sales Data'!$K$2:$K$1040,'View 1 (cell ranges)'!$D66,'Sales Data'!$L$2:$L$1040,'View 1 (cell ranges)'!$E66)</f>
        <v>142.92432000000002</v>
      </c>
      <c r="J66" s="21">
        <f>SUMIFS('Sales Data'!$U$2:$U$1040,'Sales Data'!$J$2:$J$1040,'View 1 (cell ranges)'!$C66,'Sales Data'!$K$2:$K$1040,'View 1 (cell ranges)'!$D66,'Sales Data'!$L$2:$L$1040,'View 1 (cell ranges)'!$E66)</f>
        <v>1907</v>
      </c>
      <c r="K66" s="21">
        <f>SUMIFS('Sales Data'!$V$2:$V$1040,'Sales Data'!$J$2:$J$1040,'View 1 (cell ranges)'!$C66,'Sales Data'!$K$2:$K$1040,'View 1 (cell ranges)'!$D66,'Sales Data'!$L$2:$L$1040,'View 1 (cell ranges)'!$E66)</f>
        <v>57715.309080000021</v>
      </c>
      <c r="L66" s="21">
        <f>SUMIFS('Sales Data'!$X$2:$X$1040,'Sales Data'!$J$2:$J$1040,'View 1 (cell ranges)'!$C66,'Sales Data'!$K$2:$K$1040,'View 1 (cell ranges)'!$D66,'Sales Data'!$L$2:$L$1040,'View 1 (cell ranges)'!$E66)</f>
        <v>4154.686786799999</v>
      </c>
      <c r="M66" s="21">
        <f>SUMIFS('Sales Data'!$Z$2:$Z$1040,'Sales Data'!$J$2:$J$1040,'View 1 (cell ranges)'!$C66,'Sales Data'!$K$2:$K$1040,'View 1 (cell ranges)'!$D66,'Sales Data'!$L$2:$L$1040,'View 1 (cell ranges)'!$E66)</f>
        <v>54031.962293199998</v>
      </c>
    </row>
    <row r="67" spans="3:13" x14ac:dyDescent="0.3">
      <c r="C67" s="21" t="s">
        <v>266</v>
      </c>
      <c r="D67" s="21" t="s">
        <v>219</v>
      </c>
      <c r="E67" s="21" t="s">
        <v>292</v>
      </c>
      <c r="F67" s="21">
        <f>COUNTIFS('Sales Data'!$J$2:$J$1040,'View 1 (cell ranges)'!$C67,'Sales Data'!$K$2:$K$1040,'View 1 (cell ranges)'!$D67,'Sales Data'!$L$2:$L$1040,'View 1 (cell ranges)'!$E67)</f>
        <v>19</v>
      </c>
      <c r="G67" s="21">
        <f>_xlfn.MAXIFS('Sales Data'!$O$2:$O$1040,'Sales Data'!$J$2:$J$1040,'View 1 (cell ranges)'!$C67,'Sales Data'!$K$2:$K$1040,'View 1 (cell ranges)'!$D67,'Sales Data'!$L$2:$L$1040,'View 1 (cell ranges)'!$E67)</f>
        <v>18.480000000000004</v>
      </c>
      <c r="H67" s="21">
        <f>_xlfn.MINIFS('Sales Data'!$P$2:$P$1040,'Sales Data'!$J$2:$J$1040,'View 1 (cell ranges)'!$C67,'Sales Data'!$K$2:$K$1040,'View 1 (cell ranges)'!$D67,'Sales Data'!$L$2:$L$1040,'View 1 (cell ranges)'!$E67)</f>
        <v>2.2880000000000003</v>
      </c>
      <c r="I67" s="21">
        <f>SUMIFS('Sales Data'!$S$2:$S$1040,'Sales Data'!$J$2:$J$1040,'View 1 (cell ranges)'!$C67,'Sales Data'!$K$2:$K$1040,'View 1 (cell ranges)'!$D67,'Sales Data'!$L$2:$L$1040,'View 1 (cell ranges)'!$E67)</f>
        <v>25.136320000000001</v>
      </c>
      <c r="J67" s="21">
        <f>SUMIFS('Sales Data'!$U$2:$U$1040,'Sales Data'!$J$2:$J$1040,'View 1 (cell ranges)'!$C67,'Sales Data'!$K$2:$K$1040,'View 1 (cell ranges)'!$D67,'Sales Data'!$L$2:$L$1040,'View 1 (cell ranges)'!$E67)</f>
        <v>629</v>
      </c>
      <c r="K67" s="21">
        <f>SUMIFS('Sales Data'!$V$2:$V$1040,'Sales Data'!$J$2:$J$1040,'View 1 (cell ranges)'!$C67,'Sales Data'!$K$2:$K$1040,'View 1 (cell ranges)'!$D67,'Sales Data'!$L$2:$L$1040,'View 1 (cell ranges)'!$E67)</f>
        <v>13447.696680000003</v>
      </c>
      <c r="L67" s="21">
        <f>SUMIFS('Sales Data'!$X$2:$X$1040,'Sales Data'!$J$2:$J$1040,'View 1 (cell ranges)'!$C67,'Sales Data'!$K$2:$K$1040,'View 1 (cell ranges)'!$D67,'Sales Data'!$L$2:$L$1040,'View 1 (cell ranges)'!$E67)</f>
        <v>900.34694639999998</v>
      </c>
      <c r="M67" s="21">
        <f>SUMIFS('Sales Data'!$Z$2:$Z$1040,'Sales Data'!$J$2:$J$1040,'View 1 (cell ranges)'!$C67,'Sales Data'!$K$2:$K$1040,'View 1 (cell ranges)'!$D67,'Sales Data'!$L$2:$L$1040,'View 1 (cell ranges)'!$E67)</f>
        <v>12644.209733600002</v>
      </c>
    </row>
    <row r="68" spans="3:13" x14ac:dyDescent="0.3">
      <c r="C68" s="21" t="s">
        <v>266</v>
      </c>
      <c r="D68" s="21" t="s">
        <v>219</v>
      </c>
      <c r="E68" s="21" t="s">
        <v>226</v>
      </c>
      <c r="F68" s="21">
        <f>COUNTIFS('Sales Data'!$J$2:$J$1040,'View 1 (cell ranges)'!$C68,'Sales Data'!$K$2:$K$1040,'View 1 (cell ranges)'!$D68,'Sales Data'!$L$2:$L$1040,'View 1 (cell ranges)'!$E68)</f>
        <v>59</v>
      </c>
      <c r="G68" s="21">
        <f>_xlfn.MAXIFS('Sales Data'!$O$2:$O$1040,'Sales Data'!$J$2:$J$1040,'View 1 (cell ranges)'!$C68,'Sales Data'!$K$2:$K$1040,'View 1 (cell ranges)'!$D68,'Sales Data'!$L$2:$L$1040,'View 1 (cell ranges)'!$E68)</f>
        <v>23.716000000000001</v>
      </c>
      <c r="H68" s="21">
        <f>_xlfn.MINIFS('Sales Data'!$P$2:$P$1040,'Sales Data'!$J$2:$J$1040,'View 1 (cell ranges)'!$C68,'Sales Data'!$K$2:$K$1040,'View 1 (cell ranges)'!$D68,'Sales Data'!$L$2:$L$1040,'View 1 (cell ranges)'!$E68)</f>
        <v>1.254</v>
      </c>
      <c r="I68" s="21">
        <f>SUMIFS('Sales Data'!$S$2:$S$1040,'Sales Data'!$J$2:$J$1040,'View 1 (cell ranges)'!$C68,'Sales Data'!$K$2:$K$1040,'View 1 (cell ranges)'!$D68,'Sales Data'!$L$2:$L$1040,'View 1 (cell ranges)'!$E68)</f>
        <v>28.965199999999996</v>
      </c>
      <c r="J68" s="21">
        <f>SUMIFS('Sales Data'!$U$2:$U$1040,'Sales Data'!$J$2:$J$1040,'View 1 (cell ranges)'!$C68,'Sales Data'!$K$2:$K$1040,'View 1 (cell ranges)'!$D68,'Sales Data'!$L$2:$L$1040,'View 1 (cell ranges)'!$E68)</f>
        <v>1714</v>
      </c>
      <c r="K68" s="21">
        <f>SUMIFS('Sales Data'!$V$2:$V$1040,'Sales Data'!$J$2:$J$1040,'View 1 (cell ranges)'!$C68,'Sales Data'!$K$2:$K$1040,'View 1 (cell ranges)'!$D68,'Sales Data'!$L$2:$L$1040,'View 1 (cell ranges)'!$E68)</f>
        <v>11121.794640000004</v>
      </c>
      <c r="L68" s="21">
        <f>SUMIFS('Sales Data'!$X$2:$X$1040,'Sales Data'!$J$2:$J$1040,'View 1 (cell ranges)'!$C68,'Sales Data'!$K$2:$K$1040,'View 1 (cell ranges)'!$D68,'Sales Data'!$L$2:$L$1040,'View 1 (cell ranges)'!$E68)</f>
        <v>798.46751159999974</v>
      </c>
      <c r="M68" s="21">
        <f>SUMIFS('Sales Data'!$Z$2:$Z$1040,'Sales Data'!$J$2:$J$1040,'View 1 (cell ranges)'!$C68,'Sales Data'!$K$2:$K$1040,'View 1 (cell ranges)'!$D68,'Sales Data'!$L$2:$L$1040,'View 1 (cell ranges)'!$E68)</f>
        <v>10434.3171284</v>
      </c>
    </row>
    <row r="69" spans="3:13" x14ac:dyDescent="0.3">
      <c r="C69" s="21" t="s">
        <v>233</v>
      </c>
      <c r="D69" s="21" t="s">
        <v>238</v>
      </c>
      <c r="E69" s="21" t="s">
        <v>332</v>
      </c>
      <c r="F69" s="21">
        <f>COUNTIFS('Sales Data'!$J$2:$J$1040,'View 1 (cell ranges)'!$C69,'Sales Data'!$K$2:$K$1040,'View 1 (cell ranges)'!$D69,'Sales Data'!$L$2:$L$1040,'View 1 (cell ranges)'!$E69)</f>
        <v>7</v>
      </c>
      <c r="G69" s="21">
        <f>_xlfn.MAXIFS('Sales Data'!$O$2:$O$1040,'Sales Data'!$J$2:$J$1040,'View 1 (cell ranges)'!$C69,'Sales Data'!$K$2:$K$1040,'View 1 (cell ranges)'!$D69,'Sales Data'!$L$2:$L$1040,'View 1 (cell ranges)'!$E69)</f>
        <v>9.7020000000000017</v>
      </c>
      <c r="H69" s="21">
        <f>_xlfn.MINIFS('Sales Data'!$P$2:$P$1040,'Sales Data'!$J$2:$J$1040,'View 1 (cell ranges)'!$C69,'Sales Data'!$K$2:$K$1040,'View 1 (cell ranges)'!$D69,'Sales Data'!$L$2:$L$1040,'View 1 (cell ranges)'!$E69)</f>
        <v>23.088999999999999</v>
      </c>
      <c r="I69" s="21">
        <f>SUMIFS('Sales Data'!$S$2:$S$1040,'Sales Data'!$J$2:$J$1040,'View 1 (cell ranges)'!$C69,'Sales Data'!$K$2:$K$1040,'View 1 (cell ranges)'!$D69,'Sales Data'!$L$2:$L$1040,'View 1 (cell ranges)'!$E69)</f>
        <v>12.92984</v>
      </c>
      <c r="J69" s="21">
        <f>SUMIFS('Sales Data'!$U$2:$U$1040,'Sales Data'!$J$2:$J$1040,'View 1 (cell ranges)'!$C69,'Sales Data'!$K$2:$K$1040,'View 1 (cell ranges)'!$D69,'Sales Data'!$L$2:$L$1040,'View 1 (cell ranges)'!$E69)</f>
        <v>162</v>
      </c>
      <c r="K69" s="21">
        <f>SUMIFS('Sales Data'!$V$2:$V$1040,'Sales Data'!$J$2:$J$1040,'View 1 (cell ranges)'!$C69,'Sales Data'!$K$2:$K$1040,'View 1 (cell ranges)'!$D69,'Sales Data'!$L$2:$L$1040,'View 1 (cell ranges)'!$E69)</f>
        <v>4039.6514399999996</v>
      </c>
      <c r="L69" s="21">
        <f>SUMIFS('Sales Data'!$X$2:$X$1040,'Sales Data'!$J$2:$J$1040,'View 1 (cell ranges)'!$C69,'Sales Data'!$K$2:$K$1040,'View 1 (cell ranges)'!$D69,'Sales Data'!$L$2:$L$1040,'View 1 (cell ranges)'!$E69)</f>
        <v>222.43019039999999</v>
      </c>
      <c r="M69" s="21">
        <f>SUMIFS('Sales Data'!$Z$2:$Z$1040,'Sales Data'!$J$2:$J$1040,'View 1 (cell ranges)'!$C69,'Sales Data'!$K$2:$K$1040,'View 1 (cell ranges)'!$D69,'Sales Data'!$L$2:$L$1040,'View 1 (cell ranges)'!$E69)</f>
        <v>3851.2412495999993</v>
      </c>
    </row>
    <row r="70" spans="3:13" x14ac:dyDescent="0.3">
      <c r="C70" s="21" t="s">
        <v>250</v>
      </c>
      <c r="D70" s="21" t="s">
        <v>238</v>
      </c>
      <c r="E70" s="21" t="s">
        <v>220</v>
      </c>
      <c r="F70" s="21">
        <f>COUNTIFS('Sales Data'!$J$2:$J$1040,'View 1 (cell ranges)'!$C70,'Sales Data'!$K$2:$K$1040,'View 1 (cell ranges)'!$D70,'Sales Data'!$L$2:$L$1040,'View 1 (cell ranges)'!$E70)</f>
        <v>31</v>
      </c>
      <c r="G70" s="21">
        <f>_xlfn.MAXIFS('Sales Data'!$O$2:$O$1040,'Sales Data'!$J$2:$J$1040,'View 1 (cell ranges)'!$C70,'Sales Data'!$K$2:$K$1040,'View 1 (cell ranges)'!$D70,'Sales Data'!$L$2:$L$1040,'View 1 (cell ranges)'!$E70)</f>
        <v>172.15</v>
      </c>
      <c r="H70" s="21">
        <f>_xlfn.MINIFS('Sales Data'!$P$2:$P$1040,'Sales Data'!$J$2:$J$1040,'View 1 (cell ranges)'!$C70,'Sales Data'!$K$2:$K$1040,'View 1 (cell ranges)'!$D70,'Sales Data'!$L$2:$L$1040,'View 1 (cell ranges)'!$E70)</f>
        <v>17.578000000000003</v>
      </c>
      <c r="I70" s="21">
        <f>SUMIFS('Sales Data'!$S$2:$S$1040,'Sales Data'!$J$2:$J$1040,'View 1 (cell ranges)'!$C70,'Sales Data'!$K$2:$K$1040,'View 1 (cell ranges)'!$D70,'Sales Data'!$L$2:$L$1040,'View 1 (cell ranges)'!$E70)</f>
        <v>247.80976000000004</v>
      </c>
      <c r="J70" s="21">
        <f>SUMIFS('Sales Data'!$U$2:$U$1040,'Sales Data'!$J$2:$J$1040,'View 1 (cell ranges)'!$C70,'Sales Data'!$K$2:$K$1040,'View 1 (cell ranges)'!$D70,'Sales Data'!$L$2:$L$1040,'View 1 (cell ranges)'!$E70)</f>
        <v>806</v>
      </c>
      <c r="K70" s="21">
        <f>SUMIFS('Sales Data'!$V$2:$V$1040,'Sales Data'!$J$2:$J$1040,'View 1 (cell ranges)'!$C70,'Sales Data'!$K$2:$K$1040,'View 1 (cell ranges)'!$D70,'Sales Data'!$L$2:$L$1040,'View 1 (cell ranges)'!$E70)</f>
        <v>73701.239040000015</v>
      </c>
      <c r="L70" s="21">
        <f>SUMIFS('Sales Data'!$X$2:$X$1040,'Sales Data'!$J$2:$J$1040,'View 1 (cell ranges)'!$C70,'Sales Data'!$K$2:$K$1040,'View 1 (cell ranges)'!$D70,'Sales Data'!$L$2:$L$1040,'View 1 (cell ranges)'!$E70)</f>
        <v>4917.8640456000003</v>
      </c>
      <c r="M70" s="21">
        <f>SUMIFS('Sales Data'!$Z$2:$Z$1040,'Sales Data'!$J$2:$J$1040,'View 1 (cell ranges)'!$C70,'Sales Data'!$K$2:$K$1040,'View 1 (cell ranges)'!$D70,'Sales Data'!$L$2:$L$1040,'View 1 (cell ranges)'!$E70)</f>
        <v>68968.454994400032</v>
      </c>
    </row>
    <row r="71" spans="3:13" x14ac:dyDescent="0.3">
      <c r="C71" s="21" t="s">
        <v>250</v>
      </c>
      <c r="D71" s="21" t="s">
        <v>238</v>
      </c>
      <c r="E71" s="21" t="s">
        <v>292</v>
      </c>
      <c r="F71" s="21">
        <f>COUNTIFS('Sales Data'!$J$2:$J$1040,'View 1 (cell ranges)'!$C71,'Sales Data'!$K$2:$K$1040,'View 1 (cell ranges)'!$D71,'Sales Data'!$L$2:$L$1040,'View 1 (cell ranges)'!$E71)</f>
        <v>5</v>
      </c>
      <c r="G71" s="21">
        <f>_xlfn.MAXIFS('Sales Data'!$O$2:$O$1040,'Sales Data'!$J$2:$J$1040,'View 1 (cell ranges)'!$C71,'Sales Data'!$K$2:$K$1040,'View 1 (cell ranges)'!$D71,'Sales Data'!$L$2:$L$1040,'View 1 (cell ranges)'!$E71)</f>
        <v>22.198</v>
      </c>
      <c r="H71" s="21">
        <f>_xlfn.MINIFS('Sales Data'!$P$2:$P$1040,'Sales Data'!$J$2:$J$1040,'View 1 (cell ranges)'!$C71,'Sales Data'!$K$2:$K$1040,'View 1 (cell ranges)'!$D71,'Sales Data'!$L$2:$L$1040,'View 1 (cell ranges)'!$E71)</f>
        <v>3</v>
      </c>
      <c r="I71" s="21">
        <f>SUMIFS('Sales Data'!$S$2:$S$1040,'Sales Data'!$J$2:$J$1040,'View 1 (cell ranges)'!$C71,'Sales Data'!$K$2:$K$1040,'View 1 (cell ranges)'!$D71,'Sales Data'!$L$2:$L$1040,'View 1 (cell ranges)'!$E71)</f>
        <v>5.499760000000002</v>
      </c>
      <c r="J71" s="21">
        <f>SUMIFS('Sales Data'!$U$2:$U$1040,'Sales Data'!$J$2:$J$1040,'View 1 (cell ranges)'!$C71,'Sales Data'!$K$2:$K$1040,'View 1 (cell ranges)'!$D71,'Sales Data'!$L$2:$L$1040,'View 1 (cell ranges)'!$E71)</f>
        <v>143</v>
      </c>
      <c r="K71" s="21">
        <f>SUMIFS('Sales Data'!$V$2:$V$1040,'Sales Data'!$J$2:$J$1040,'View 1 (cell ranges)'!$C71,'Sales Data'!$K$2:$K$1040,'View 1 (cell ranges)'!$D71,'Sales Data'!$L$2:$L$1040,'View 1 (cell ranges)'!$E71)</f>
        <v>1687.5453600000003</v>
      </c>
      <c r="L71" s="21">
        <f>SUMIFS('Sales Data'!$X$2:$X$1040,'Sales Data'!$J$2:$J$1040,'View 1 (cell ranges)'!$C71,'Sales Data'!$K$2:$K$1040,'View 1 (cell ranges)'!$D71,'Sales Data'!$L$2:$L$1040,'View 1 (cell ranges)'!$E71)</f>
        <v>71.280324000000007</v>
      </c>
      <c r="M71" s="21">
        <f>SUMIFS('Sales Data'!$Z$2:$Z$1040,'Sales Data'!$J$2:$J$1040,'View 1 (cell ranges)'!$C71,'Sales Data'!$K$2:$K$1040,'View 1 (cell ranges)'!$D71,'Sales Data'!$L$2:$L$1040,'View 1 (cell ranges)'!$E71)</f>
        <v>1629.8250360000002</v>
      </c>
    </row>
    <row r="72" spans="3:13" x14ac:dyDescent="0.3">
      <c r="C72" s="21" t="s">
        <v>254</v>
      </c>
      <c r="D72" s="21" t="s">
        <v>238</v>
      </c>
      <c r="E72" s="21" t="s">
        <v>220</v>
      </c>
      <c r="F72" s="21">
        <f>COUNTIFS('Sales Data'!$J$2:$J$1040,'View 1 (cell ranges)'!$C72,'Sales Data'!$K$2:$K$1040,'View 1 (cell ranges)'!$D72,'Sales Data'!$L$2:$L$1040,'View 1 (cell ranges)'!$E72)</f>
        <v>25</v>
      </c>
      <c r="G72" s="21">
        <f>_xlfn.MAXIFS('Sales Data'!$O$2:$O$1040,'Sales Data'!$J$2:$J$1040,'View 1 (cell ranges)'!$C72,'Sales Data'!$K$2:$K$1040,'View 1 (cell ranges)'!$D72,'Sales Data'!$L$2:$L$1040,'View 1 (cell ranges)'!$E72)</f>
        <v>172.15</v>
      </c>
      <c r="H72" s="21">
        <f>_xlfn.MINIFS('Sales Data'!$P$2:$P$1040,'Sales Data'!$J$2:$J$1040,'View 1 (cell ranges)'!$C72,'Sales Data'!$K$2:$K$1040,'View 1 (cell ranges)'!$D72,'Sales Data'!$L$2:$L$1040,'View 1 (cell ranges)'!$E72)</f>
        <v>17.578000000000003</v>
      </c>
      <c r="I72" s="21">
        <f>SUMIFS('Sales Data'!$S$2:$S$1040,'Sales Data'!$J$2:$J$1040,'View 1 (cell ranges)'!$C72,'Sales Data'!$K$2:$K$1040,'View 1 (cell ranges)'!$D72,'Sales Data'!$L$2:$L$1040,'View 1 (cell ranges)'!$E72)</f>
        <v>197.73776000000007</v>
      </c>
      <c r="J72" s="21">
        <f>SUMIFS('Sales Data'!$U$2:$U$1040,'Sales Data'!$J$2:$J$1040,'View 1 (cell ranges)'!$C72,'Sales Data'!$K$2:$K$1040,'View 1 (cell ranges)'!$D72,'Sales Data'!$L$2:$L$1040,'View 1 (cell ranges)'!$E72)</f>
        <v>745</v>
      </c>
      <c r="K72" s="21">
        <f>SUMIFS('Sales Data'!$V$2:$V$1040,'Sales Data'!$J$2:$J$1040,'View 1 (cell ranges)'!$C72,'Sales Data'!$K$2:$K$1040,'View 1 (cell ranges)'!$D72,'Sales Data'!$L$2:$L$1040,'View 1 (cell ranges)'!$E72)</f>
        <v>77875.467120000016</v>
      </c>
      <c r="L72" s="21">
        <f>SUMIFS('Sales Data'!$X$2:$X$1040,'Sales Data'!$J$2:$J$1040,'View 1 (cell ranges)'!$C72,'Sales Data'!$K$2:$K$1040,'View 1 (cell ranges)'!$D72,'Sales Data'!$L$2:$L$1040,'View 1 (cell ranges)'!$E72)</f>
        <v>4466.9637540000022</v>
      </c>
      <c r="M72" s="21">
        <f>SUMIFS('Sales Data'!$Z$2:$Z$1040,'Sales Data'!$J$2:$J$1040,'View 1 (cell ranges)'!$C72,'Sales Data'!$K$2:$K$1040,'View 1 (cell ranges)'!$D72,'Sales Data'!$L$2:$L$1040,'View 1 (cell ranges)'!$E72)</f>
        <v>73548.433366000012</v>
      </c>
    </row>
    <row r="73" spans="3:13" x14ac:dyDescent="0.3">
      <c r="C73" s="21" t="s">
        <v>218</v>
      </c>
      <c r="D73" s="21" t="s">
        <v>238</v>
      </c>
      <c r="E73" s="21" t="s">
        <v>220</v>
      </c>
      <c r="F73" s="21">
        <f>COUNTIFS('Sales Data'!$J$2:$J$1040,'View 1 (cell ranges)'!$C73,'Sales Data'!$K$2:$K$1040,'View 1 (cell ranges)'!$D73,'Sales Data'!$L$2:$L$1040,'View 1 (cell ranges)'!$E73)</f>
        <v>17</v>
      </c>
      <c r="G73" s="21">
        <f>_xlfn.MAXIFS('Sales Data'!$O$2:$O$1040,'Sales Data'!$J$2:$J$1040,'View 1 (cell ranges)'!$C73,'Sales Data'!$K$2:$K$1040,'View 1 (cell ranges)'!$D73,'Sales Data'!$L$2:$L$1040,'View 1 (cell ranges)'!$E73)</f>
        <v>172.15</v>
      </c>
      <c r="H73" s="21">
        <f>_xlfn.MINIFS('Sales Data'!$P$2:$P$1040,'Sales Data'!$J$2:$J$1040,'View 1 (cell ranges)'!$C73,'Sales Data'!$K$2:$K$1040,'View 1 (cell ranges)'!$D73,'Sales Data'!$L$2:$L$1040,'View 1 (cell ranges)'!$E73)</f>
        <v>17.578000000000003</v>
      </c>
      <c r="I73" s="21">
        <f>SUMIFS('Sales Data'!$S$2:$S$1040,'Sales Data'!$J$2:$J$1040,'View 1 (cell ranges)'!$C73,'Sales Data'!$K$2:$K$1040,'View 1 (cell ranges)'!$D73,'Sales Data'!$L$2:$L$1040,'View 1 (cell ranges)'!$E73)</f>
        <v>145.03720000000004</v>
      </c>
      <c r="J73" s="21">
        <f>SUMIFS('Sales Data'!$U$2:$U$1040,'Sales Data'!$J$2:$J$1040,'View 1 (cell ranges)'!$C73,'Sales Data'!$K$2:$K$1040,'View 1 (cell ranges)'!$D73,'Sales Data'!$L$2:$L$1040,'View 1 (cell ranges)'!$E73)</f>
        <v>426</v>
      </c>
      <c r="K73" s="21">
        <f>SUMIFS('Sales Data'!$V$2:$V$1040,'Sales Data'!$J$2:$J$1040,'View 1 (cell ranges)'!$C73,'Sales Data'!$K$2:$K$1040,'View 1 (cell ranges)'!$D73,'Sales Data'!$L$2:$L$1040,'View 1 (cell ranges)'!$E73)</f>
        <v>54588.552480000013</v>
      </c>
      <c r="L73" s="21">
        <f>SUMIFS('Sales Data'!$X$2:$X$1040,'Sales Data'!$J$2:$J$1040,'View 1 (cell ranges)'!$C73,'Sales Data'!$K$2:$K$1040,'View 1 (cell ranges)'!$D73,'Sales Data'!$L$2:$L$1040,'View 1 (cell ranges)'!$E73)</f>
        <v>3386.5006824000002</v>
      </c>
      <c r="M73" s="21">
        <f>SUMIFS('Sales Data'!$Z$2:$Z$1040,'Sales Data'!$J$2:$J$1040,'View 1 (cell ranges)'!$C73,'Sales Data'!$K$2:$K$1040,'View 1 (cell ranges)'!$D73,'Sales Data'!$L$2:$L$1040,'View 1 (cell ranges)'!$E73)</f>
        <v>51303.97179760001</v>
      </c>
    </row>
    <row r="74" spans="3:13" x14ac:dyDescent="0.3">
      <c r="C74" s="21" t="s">
        <v>218</v>
      </c>
      <c r="D74" s="21" t="s">
        <v>238</v>
      </c>
      <c r="E74" s="21" t="s">
        <v>332</v>
      </c>
      <c r="F74" s="21">
        <f>COUNTIFS('Sales Data'!$J$2:$J$1040,'View 1 (cell ranges)'!$C74,'Sales Data'!$K$2:$K$1040,'View 1 (cell ranges)'!$D74,'Sales Data'!$L$2:$L$1040,'View 1 (cell ranges)'!$E74)</f>
        <v>4</v>
      </c>
      <c r="G74" s="21">
        <f>_xlfn.MAXIFS('Sales Data'!$O$2:$O$1040,'Sales Data'!$J$2:$J$1040,'View 1 (cell ranges)'!$C74,'Sales Data'!$K$2:$K$1040,'View 1 (cell ranges)'!$D74,'Sales Data'!$L$2:$L$1040,'View 1 (cell ranges)'!$E74)</f>
        <v>10.901000000000002</v>
      </c>
      <c r="H74" s="21">
        <f>_xlfn.MINIFS('Sales Data'!$P$2:$P$1040,'Sales Data'!$J$2:$J$1040,'View 1 (cell ranges)'!$C74,'Sales Data'!$K$2:$K$1040,'View 1 (cell ranges)'!$D74,'Sales Data'!$L$2:$L$1040,'View 1 (cell ranges)'!$E74)</f>
        <v>17.589000000000002</v>
      </c>
      <c r="I74" s="21">
        <f>SUMIFS('Sales Data'!$S$2:$S$1040,'Sales Data'!$J$2:$J$1040,'View 1 (cell ranges)'!$C74,'Sales Data'!$K$2:$K$1040,'View 1 (cell ranges)'!$D74,'Sales Data'!$L$2:$L$1040,'View 1 (cell ranges)'!$E74)</f>
        <v>6.94848</v>
      </c>
      <c r="J74" s="21">
        <f>SUMIFS('Sales Data'!$U$2:$U$1040,'Sales Data'!$J$2:$J$1040,'View 1 (cell ranges)'!$C74,'Sales Data'!$K$2:$K$1040,'View 1 (cell ranges)'!$D74,'Sales Data'!$L$2:$L$1040,'View 1 (cell ranges)'!$E74)</f>
        <v>92</v>
      </c>
      <c r="K74" s="21">
        <f>SUMIFS('Sales Data'!$V$2:$V$1040,'Sales Data'!$J$2:$J$1040,'View 1 (cell ranges)'!$C74,'Sales Data'!$K$2:$K$1040,'View 1 (cell ranges)'!$D74,'Sales Data'!$L$2:$L$1040,'View 1 (cell ranges)'!$E74)</f>
        <v>2240.6630399999999</v>
      </c>
      <c r="L74" s="21">
        <f>SUMIFS('Sales Data'!$X$2:$X$1040,'Sales Data'!$J$2:$J$1040,'View 1 (cell ranges)'!$C74,'Sales Data'!$K$2:$K$1040,'View 1 (cell ranges)'!$D74,'Sales Data'!$L$2:$L$1040,'View 1 (cell ranges)'!$E74)</f>
        <v>120.29794920000001</v>
      </c>
      <c r="M74" s="21">
        <f>SUMIFS('Sales Data'!$Z$2:$Z$1040,'Sales Data'!$J$2:$J$1040,'View 1 (cell ranges)'!$C74,'Sales Data'!$K$2:$K$1040,'View 1 (cell ranges)'!$D74,'Sales Data'!$L$2:$L$1040,'View 1 (cell ranges)'!$E74)</f>
        <v>2146.2750908000003</v>
      </c>
    </row>
    <row r="75" spans="3:13" x14ac:dyDescent="0.3">
      <c r="C75" s="21" t="s">
        <v>218</v>
      </c>
      <c r="D75" s="21" t="s">
        <v>305</v>
      </c>
      <c r="E75" s="21" t="s">
        <v>292</v>
      </c>
      <c r="F75" s="21">
        <f>COUNTIFS('Sales Data'!$J$2:$J$1040,'View 1 (cell ranges)'!$C75,'Sales Data'!$K$2:$K$1040,'View 1 (cell ranges)'!$D75,'Sales Data'!$L$2:$L$1040,'View 1 (cell ranges)'!$E75)</f>
        <v>6</v>
      </c>
      <c r="G75" s="21">
        <f>_xlfn.MAXIFS('Sales Data'!$O$2:$O$1040,'Sales Data'!$J$2:$J$1040,'View 1 (cell ranges)'!$C75,'Sales Data'!$K$2:$K$1040,'View 1 (cell ranges)'!$D75,'Sales Data'!$L$2:$L$1040,'View 1 (cell ranges)'!$E75)</f>
        <v>12.518000000000002</v>
      </c>
      <c r="H75" s="21">
        <f>_xlfn.MINIFS('Sales Data'!$P$2:$P$1040,'Sales Data'!$J$2:$J$1040,'View 1 (cell ranges)'!$C75,'Sales Data'!$K$2:$K$1040,'View 1 (cell ranges)'!$D75,'Sales Data'!$L$2:$L$1040,'View 1 (cell ranges)'!$E75)</f>
        <v>13.442000000000002</v>
      </c>
      <c r="I75" s="21">
        <f>SUMIFS('Sales Data'!$S$2:$S$1040,'Sales Data'!$J$2:$J$1040,'View 1 (cell ranges)'!$C75,'Sales Data'!$K$2:$K$1040,'View 1 (cell ranges)'!$D75,'Sales Data'!$L$2:$L$1040,'View 1 (cell ranges)'!$E75)</f>
        <v>7.0179999999999998</v>
      </c>
      <c r="J75" s="21">
        <f>SUMIFS('Sales Data'!$U$2:$U$1040,'Sales Data'!$J$2:$J$1040,'View 1 (cell ranges)'!$C75,'Sales Data'!$K$2:$K$1040,'View 1 (cell ranges)'!$D75,'Sales Data'!$L$2:$L$1040,'View 1 (cell ranges)'!$E75)</f>
        <v>159</v>
      </c>
      <c r="K75" s="21">
        <f>SUMIFS('Sales Data'!$V$2:$V$1040,'Sales Data'!$J$2:$J$1040,'View 1 (cell ranges)'!$C75,'Sales Data'!$K$2:$K$1040,'View 1 (cell ranges)'!$D75,'Sales Data'!$L$2:$L$1040,'View 1 (cell ranges)'!$E75)</f>
        <v>2461.0370400000002</v>
      </c>
      <c r="L75" s="21">
        <f>SUMIFS('Sales Data'!$X$2:$X$1040,'Sales Data'!$J$2:$J$1040,'View 1 (cell ranges)'!$C75,'Sales Data'!$K$2:$K$1040,'View 1 (cell ranges)'!$D75,'Sales Data'!$L$2:$L$1040,'View 1 (cell ranges)'!$E75)</f>
        <v>183.46474080000002</v>
      </c>
      <c r="M75" s="21">
        <f>SUMIFS('Sales Data'!$Z$2:$Z$1040,'Sales Data'!$J$2:$J$1040,'View 1 (cell ranges)'!$C75,'Sales Data'!$K$2:$K$1040,'View 1 (cell ranges)'!$D75,'Sales Data'!$L$2:$L$1040,'View 1 (cell ranges)'!$E75)</f>
        <v>2295.8922992000003</v>
      </c>
    </row>
    <row r="76" spans="3:13" x14ac:dyDescent="0.3">
      <c r="C76" s="21" t="s">
        <v>218</v>
      </c>
      <c r="D76" s="21" t="s">
        <v>219</v>
      </c>
      <c r="E76" s="21" t="s">
        <v>292</v>
      </c>
      <c r="F76" s="21">
        <f>COUNTIFS('Sales Data'!$J$2:$J$1040,'View 1 (cell ranges)'!$C76,'Sales Data'!$K$2:$K$1040,'View 1 (cell ranges)'!$D76,'Sales Data'!$L$2:$L$1040,'View 1 (cell ranges)'!$E76)</f>
        <v>16</v>
      </c>
      <c r="G76" s="21">
        <f>_xlfn.MAXIFS('Sales Data'!$O$2:$O$1040,'Sales Data'!$J$2:$J$1040,'View 1 (cell ranges)'!$C76,'Sales Data'!$K$2:$K$1040,'View 1 (cell ranges)'!$D76,'Sales Data'!$L$2:$L$1040,'View 1 (cell ranges)'!$E76)</f>
        <v>18.480000000000004</v>
      </c>
      <c r="H76" s="21">
        <f>_xlfn.MINIFS('Sales Data'!$P$2:$P$1040,'Sales Data'!$J$2:$J$1040,'View 1 (cell ranges)'!$C76,'Sales Data'!$K$2:$K$1040,'View 1 (cell ranges)'!$D76,'Sales Data'!$L$2:$L$1040,'View 1 (cell ranges)'!$E76)</f>
        <v>2.2880000000000003</v>
      </c>
      <c r="I76" s="21">
        <f>SUMIFS('Sales Data'!$S$2:$S$1040,'Sales Data'!$J$2:$J$1040,'View 1 (cell ranges)'!$C76,'Sales Data'!$K$2:$K$1040,'View 1 (cell ranges)'!$D76,'Sales Data'!$L$2:$L$1040,'View 1 (cell ranges)'!$E76)</f>
        <v>13.891679999999999</v>
      </c>
      <c r="J76" s="21">
        <f>SUMIFS('Sales Data'!$U$2:$U$1040,'Sales Data'!$J$2:$J$1040,'View 1 (cell ranges)'!$C76,'Sales Data'!$K$2:$K$1040,'View 1 (cell ranges)'!$D76,'Sales Data'!$L$2:$L$1040,'View 1 (cell ranges)'!$E76)</f>
        <v>461</v>
      </c>
      <c r="K76" s="21">
        <f>SUMIFS('Sales Data'!$V$2:$V$1040,'Sales Data'!$J$2:$J$1040,'View 1 (cell ranges)'!$C76,'Sales Data'!$K$2:$K$1040,'View 1 (cell ranges)'!$D76,'Sales Data'!$L$2:$L$1040,'View 1 (cell ranges)'!$E76)</f>
        <v>4904.8718400000016</v>
      </c>
      <c r="L76" s="21">
        <f>SUMIFS('Sales Data'!$X$2:$X$1040,'Sales Data'!$J$2:$J$1040,'View 1 (cell ranges)'!$C76,'Sales Data'!$K$2:$K$1040,'View 1 (cell ranges)'!$D76,'Sales Data'!$L$2:$L$1040,'View 1 (cell ranges)'!$E76)</f>
        <v>262.22522040000001</v>
      </c>
      <c r="M76" s="21">
        <f>SUMIFS('Sales Data'!$Z$2:$Z$1040,'Sales Data'!$J$2:$J$1040,'View 1 (cell ranges)'!$C76,'Sales Data'!$K$2:$K$1040,'View 1 (cell ranges)'!$D76,'Sales Data'!$L$2:$L$1040,'View 1 (cell ranges)'!$E76)</f>
        <v>4713.5766196000013</v>
      </c>
    </row>
    <row r="77" spans="3:13" x14ac:dyDescent="0.3">
      <c r="C77" s="21" t="s">
        <v>254</v>
      </c>
      <c r="D77" s="21" t="s">
        <v>238</v>
      </c>
      <c r="E77" s="21" t="s">
        <v>292</v>
      </c>
      <c r="F77" s="21">
        <f>COUNTIFS('Sales Data'!$J$2:$J$1040,'View 1 (cell ranges)'!$C77,'Sales Data'!$K$2:$K$1040,'View 1 (cell ranges)'!$D77,'Sales Data'!$L$2:$L$1040,'View 1 (cell ranges)'!$E77)</f>
        <v>4</v>
      </c>
      <c r="G77" s="21">
        <f>_xlfn.MAXIFS('Sales Data'!$O$2:$O$1040,'Sales Data'!$J$2:$J$1040,'View 1 (cell ranges)'!$C77,'Sales Data'!$K$2:$K$1040,'View 1 (cell ranges)'!$D77,'Sales Data'!$L$2:$L$1040,'View 1 (cell ranges)'!$E77)</f>
        <v>22.198</v>
      </c>
      <c r="H77" s="21">
        <f>_xlfn.MINIFS('Sales Data'!$P$2:$P$1040,'Sales Data'!$J$2:$J$1040,'View 1 (cell ranges)'!$C77,'Sales Data'!$K$2:$K$1040,'View 1 (cell ranges)'!$D77,'Sales Data'!$L$2:$L$1040,'View 1 (cell ranges)'!$E77)</f>
        <v>8.9320000000000004</v>
      </c>
      <c r="I77" s="21">
        <f>SUMIFS('Sales Data'!$S$2:$S$1040,'Sales Data'!$J$2:$J$1040,'View 1 (cell ranges)'!$C77,'Sales Data'!$K$2:$K$1040,'View 1 (cell ranges)'!$D77,'Sales Data'!$L$2:$L$1040,'View 1 (cell ranges)'!$E77)</f>
        <v>10.062800000000001</v>
      </c>
      <c r="J77" s="21">
        <f>SUMIFS('Sales Data'!$U$2:$U$1040,'Sales Data'!$J$2:$J$1040,'View 1 (cell ranges)'!$C77,'Sales Data'!$K$2:$K$1040,'View 1 (cell ranges)'!$D77,'Sales Data'!$L$2:$L$1040,'View 1 (cell ranges)'!$E77)</f>
        <v>63</v>
      </c>
      <c r="K77" s="21">
        <f>SUMIFS('Sales Data'!$V$2:$V$1040,'Sales Data'!$J$2:$J$1040,'View 1 (cell ranges)'!$C77,'Sales Data'!$K$2:$K$1040,'View 1 (cell ranges)'!$D77,'Sales Data'!$L$2:$L$1040,'View 1 (cell ranges)'!$E77)</f>
        <v>2228.7592800000002</v>
      </c>
      <c r="L77" s="21">
        <f>SUMIFS('Sales Data'!$X$2:$X$1040,'Sales Data'!$J$2:$J$1040,'View 1 (cell ranges)'!$C77,'Sales Data'!$K$2:$K$1040,'View 1 (cell ranges)'!$D77,'Sales Data'!$L$2:$L$1040,'View 1 (cell ranges)'!$E77)</f>
        <v>92.912529600000028</v>
      </c>
      <c r="M77" s="21">
        <f>SUMIFS('Sales Data'!$Z$2:$Z$1040,'Sales Data'!$J$2:$J$1040,'View 1 (cell ranges)'!$C77,'Sales Data'!$K$2:$K$1040,'View 1 (cell ranges)'!$D77,'Sales Data'!$L$2:$L$1040,'View 1 (cell ranges)'!$E77)</f>
        <v>2144.8467504</v>
      </c>
    </row>
    <row r="78" spans="3:13" x14ac:dyDescent="0.3">
      <c r="C78" s="21" t="s">
        <v>250</v>
      </c>
      <c r="D78" s="21" t="s">
        <v>219</v>
      </c>
      <c r="E78" s="21" t="s">
        <v>292</v>
      </c>
      <c r="F78" s="21">
        <f>COUNTIFS('Sales Data'!$J$2:$J$1040,'View 1 (cell ranges)'!$C78,'Sales Data'!$K$2:$K$1040,'View 1 (cell ranges)'!$D78,'Sales Data'!$L$2:$L$1040,'View 1 (cell ranges)'!$E78)</f>
        <v>13</v>
      </c>
      <c r="G78" s="21">
        <f>_xlfn.MAXIFS('Sales Data'!$O$2:$O$1040,'Sales Data'!$J$2:$J$1040,'View 1 (cell ranges)'!$C78,'Sales Data'!$K$2:$K$1040,'View 1 (cell ranges)'!$D78,'Sales Data'!$L$2:$L$1040,'View 1 (cell ranges)'!$E78)</f>
        <v>18.480000000000004</v>
      </c>
      <c r="H78" s="21">
        <f>_xlfn.MINIFS('Sales Data'!$P$2:$P$1040,'Sales Data'!$J$2:$J$1040,'View 1 (cell ranges)'!$C78,'Sales Data'!$K$2:$K$1040,'View 1 (cell ranges)'!$D78,'Sales Data'!$L$2:$L$1040,'View 1 (cell ranges)'!$E78)</f>
        <v>2.2880000000000003</v>
      </c>
      <c r="I78" s="21">
        <f>SUMIFS('Sales Data'!$S$2:$S$1040,'Sales Data'!$J$2:$J$1040,'View 1 (cell ranges)'!$C78,'Sales Data'!$K$2:$K$1040,'View 1 (cell ranges)'!$D78,'Sales Data'!$L$2:$L$1040,'View 1 (cell ranges)'!$E78)</f>
        <v>14.462800000000001</v>
      </c>
      <c r="J78" s="21">
        <f>SUMIFS('Sales Data'!$U$2:$U$1040,'Sales Data'!$J$2:$J$1040,'View 1 (cell ranges)'!$C78,'Sales Data'!$K$2:$K$1040,'View 1 (cell ranges)'!$D78,'Sales Data'!$L$2:$L$1040,'View 1 (cell ranges)'!$E78)</f>
        <v>375</v>
      </c>
      <c r="K78" s="21">
        <f>SUMIFS('Sales Data'!$V$2:$V$1040,'Sales Data'!$J$2:$J$1040,'View 1 (cell ranges)'!$C78,'Sales Data'!$K$2:$K$1040,'View 1 (cell ranges)'!$D78,'Sales Data'!$L$2:$L$1040,'View 1 (cell ranges)'!$E78)</f>
        <v>4924.8064800000002</v>
      </c>
      <c r="L78" s="21">
        <f>SUMIFS('Sales Data'!$X$2:$X$1040,'Sales Data'!$J$2:$J$1040,'View 1 (cell ranges)'!$C78,'Sales Data'!$K$2:$K$1040,'View 1 (cell ranges)'!$D78,'Sales Data'!$L$2:$L$1040,'View 1 (cell ranges)'!$E78)</f>
        <v>265.34811600000006</v>
      </c>
      <c r="M78" s="21">
        <f>SUMIFS('Sales Data'!$Z$2:$Z$1040,'Sales Data'!$J$2:$J$1040,'View 1 (cell ranges)'!$C78,'Sales Data'!$K$2:$K$1040,'View 1 (cell ranges)'!$D78,'Sales Data'!$L$2:$L$1040,'View 1 (cell ranges)'!$E78)</f>
        <v>4719.918364000001</v>
      </c>
    </row>
    <row r="79" spans="3:13" x14ac:dyDescent="0.3">
      <c r="C79" s="21" t="s">
        <v>266</v>
      </c>
      <c r="D79" s="21" t="s">
        <v>238</v>
      </c>
      <c r="E79" s="21" t="s">
        <v>332</v>
      </c>
      <c r="F79" s="21">
        <f>COUNTIFS('Sales Data'!$J$2:$J$1040,'View 1 (cell ranges)'!$C79,'Sales Data'!$K$2:$K$1040,'View 1 (cell ranges)'!$D79,'Sales Data'!$L$2:$L$1040,'View 1 (cell ranges)'!$E79)</f>
        <v>6</v>
      </c>
      <c r="G79" s="21">
        <f>_xlfn.MAXIFS('Sales Data'!$O$2:$O$1040,'Sales Data'!$J$2:$J$1040,'View 1 (cell ranges)'!$C79,'Sales Data'!$K$2:$K$1040,'View 1 (cell ranges)'!$D79,'Sales Data'!$L$2:$L$1040,'View 1 (cell ranges)'!$E79)</f>
        <v>9.7020000000000017</v>
      </c>
      <c r="H79" s="21">
        <f>_xlfn.MINIFS('Sales Data'!$P$2:$P$1040,'Sales Data'!$J$2:$J$1040,'View 1 (cell ranges)'!$C79,'Sales Data'!$K$2:$K$1040,'View 1 (cell ranges)'!$D79,'Sales Data'!$L$2:$L$1040,'View 1 (cell ranges)'!$E79)</f>
        <v>14.289000000000001</v>
      </c>
      <c r="I79" s="21">
        <f>SUMIFS('Sales Data'!$S$2:$S$1040,'Sales Data'!$J$2:$J$1040,'View 1 (cell ranges)'!$C79,'Sales Data'!$K$2:$K$1040,'View 1 (cell ranges)'!$D79,'Sales Data'!$L$2:$L$1040,'View 1 (cell ranges)'!$E79)</f>
        <v>9.6747200000000007</v>
      </c>
      <c r="J79" s="21">
        <f>SUMIFS('Sales Data'!$U$2:$U$1040,'Sales Data'!$J$2:$J$1040,'View 1 (cell ranges)'!$C79,'Sales Data'!$K$2:$K$1040,'View 1 (cell ranges)'!$D79,'Sales Data'!$L$2:$L$1040,'View 1 (cell ranges)'!$E79)</f>
        <v>240</v>
      </c>
      <c r="K79" s="21">
        <f>SUMIFS('Sales Data'!$V$2:$V$1040,'Sales Data'!$J$2:$J$1040,'View 1 (cell ranges)'!$C79,'Sales Data'!$K$2:$K$1040,'View 1 (cell ranges)'!$D79,'Sales Data'!$L$2:$L$1040,'View 1 (cell ranges)'!$E79)</f>
        <v>5043.7728000000006</v>
      </c>
      <c r="L79" s="21">
        <f>SUMIFS('Sales Data'!$X$2:$X$1040,'Sales Data'!$J$2:$J$1040,'View 1 (cell ranges)'!$C79,'Sales Data'!$K$2:$K$1040,'View 1 (cell ranges)'!$D79,'Sales Data'!$L$2:$L$1040,'View 1 (cell ranges)'!$E79)</f>
        <v>192.73339800000002</v>
      </c>
      <c r="M79" s="21">
        <f>SUMIFS('Sales Data'!$Z$2:$Z$1040,'Sales Data'!$J$2:$J$1040,'View 1 (cell ranges)'!$C79,'Sales Data'!$K$2:$K$1040,'View 1 (cell ranges)'!$D79,'Sales Data'!$L$2:$L$1040,'View 1 (cell ranges)'!$E79)</f>
        <v>4889.4594019999995</v>
      </c>
    </row>
    <row r="80" spans="3:13" x14ac:dyDescent="0.3">
      <c r="C80" s="21" t="s">
        <v>218</v>
      </c>
      <c r="D80" s="21" t="s">
        <v>238</v>
      </c>
      <c r="E80" s="21" t="s">
        <v>292</v>
      </c>
      <c r="F80" s="21">
        <f>COUNTIFS('Sales Data'!$J$2:$J$1040,'View 1 (cell ranges)'!$C80,'Sales Data'!$K$2:$K$1040,'View 1 (cell ranges)'!$D80,'Sales Data'!$L$2:$L$1040,'View 1 (cell ranges)'!$E80)</f>
        <v>4</v>
      </c>
      <c r="G80" s="21">
        <f>_xlfn.MAXIFS('Sales Data'!$O$2:$O$1040,'Sales Data'!$J$2:$J$1040,'View 1 (cell ranges)'!$C80,'Sales Data'!$K$2:$K$1040,'View 1 (cell ranges)'!$D80,'Sales Data'!$L$2:$L$1040,'View 1 (cell ranges)'!$E80)</f>
        <v>22.198</v>
      </c>
      <c r="H80" s="21">
        <f>_xlfn.MINIFS('Sales Data'!$P$2:$P$1040,'Sales Data'!$J$2:$J$1040,'View 1 (cell ranges)'!$C80,'Sales Data'!$K$2:$K$1040,'View 1 (cell ranges)'!$D80,'Sales Data'!$L$2:$L$1040,'View 1 (cell ranges)'!$E80)</f>
        <v>8.9320000000000004</v>
      </c>
      <c r="I80" s="21">
        <f>SUMIFS('Sales Data'!$S$2:$S$1040,'Sales Data'!$J$2:$J$1040,'View 1 (cell ranges)'!$C80,'Sales Data'!$K$2:$K$1040,'View 1 (cell ranges)'!$D80,'Sales Data'!$L$2:$L$1040,'View 1 (cell ranges)'!$E80)</f>
        <v>5.25976</v>
      </c>
      <c r="J80" s="21">
        <f>SUMIFS('Sales Data'!$U$2:$U$1040,'Sales Data'!$J$2:$J$1040,'View 1 (cell ranges)'!$C80,'Sales Data'!$K$2:$K$1040,'View 1 (cell ranges)'!$D80,'Sales Data'!$L$2:$L$1040,'View 1 (cell ranges)'!$E80)</f>
        <v>154</v>
      </c>
      <c r="K80" s="21">
        <f>SUMIFS('Sales Data'!$V$2:$V$1040,'Sales Data'!$J$2:$J$1040,'View 1 (cell ranges)'!$C80,'Sales Data'!$K$2:$K$1040,'View 1 (cell ranges)'!$D80,'Sales Data'!$L$2:$L$1040,'View 1 (cell ranges)'!$E80)</f>
        <v>2523.0268800000003</v>
      </c>
      <c r="L80" s="21">
        <f>SUMIFS('Sales Data'!$X$2:$X$1040,'Sales Data'!$J$2:$J$1040,'View 1 (cell ranges)'!$C80,'Sales Data'!$K$2:$K$1040,'View 1 (cell ranges)'!$D80,'Sales Data'!$L$2:$L$1040,'View 1 (cell ranges)'!$E80)</f>
        <v>192.24833760000001</v>
      </c>
      <c r="M80" s="21">
        <f>SUMIFS('Sales Data'!$Z$2:$Z$1040,'Sales Data'!$J$2:$J$1040,'View 1 (cell ranges)'!$C80,'Sales Data'!$K$2:$K$1040,'View 1 (cell ranges)'!$D80,'Sales Data'!$L$2:$L$1040,'View 1 (cell ranges)'!$E80)</f>
        <v>2341.4585424000002</v>
      </c>
    </row>
    <row r="81" spans="3:13" x14ac:dyDescent="0.3">
      <c r="C81" s="21" t="s">
        <v>266</v>
      </c>
      <c r="D81" s="21" t="s">
        <v>238</v>
      </c>
      <c r="E81" s="21" t="s">
        <v>239</v>
      </c>
      <c r="F81" s="21">
        <f>COUNTIFS('Sales Data'!$J$2:$J$1040,'View 1 (cell ranges)'!$C81,'Sales Data'!$K$2:$K$1040,'View 1 (cell ranges)'!$D81,'Sales Data'!$L$2:$L$1040,'View 1 (cell ranges)'!$E81)</f>
        <v>6</v>
      </c>
      <c r="G81" s="21">
        <f>_xlfn.MAXIFS('Sales Data'!$O$2:$O$1040,'Sales Data'!$J$2:$J$1040,'View 1 (cell ranges)'!$C81,'Sales Data'!$K$2:$K$1040,'View 1 (cell ranges)'!$D81,'Sales Data'!$L$2:$L$1040,'View 1 (cell ranges)'!$E81)</f>
        <v>347.17100000000005</v>
      </c>
      <c r="H81" s="21">
        <f>_xlfn.MINIFS('Sales Data'!$P$2:$P$1040,'Sales Data'!$J$2:$J$1040,'View 1 (cell ranges)'!$C81,'Sales Data'!$K$2:$K$1040,'View 1 (cell ranges)'!$D81,'Sales Data'!$L$2:$L$1040,'View 1 (cell ranges)'!$E81)</f>
        <v>131.989</v>
      </c>
      <c r="I81" s="21">
        <f>SUMIFS('Sales Data'!$S$2:$S$1040,'Sales Data'!$J$2:$J$1040,'View 1 (cell ranges)'!$C81,'Sales Data'!$K$2:$K$1040,'View 1 (cell ranges)'!$D81,'Sales Data'!$L$2:$L$1040,'View 1 (cell ranges)'!$E81)</f>
        <v>193.05968000000004</v>
      </c>
      <c r="J81" s="21">
        <f>SUMIFS('Sales Data'!$U$2:$U$1040,'Sales Data'!$J$2:$J$1040,'View 1 (cell ranges)'!$C81,'Sales Data'!$K$2:$K$1040,'View 1 (cell ranges)'!$D81,'Sales Data'!$L$2:$L$1040,'View 1 (cell ranges)'!$E81)</f>
        <v>156</v>
      </c>
      <c r="K81" s="21">
        <f>SUMIFS('Sales Data'!$V$2:$V$1040,'Sales Data'!$J$2:$J$1040,'View 1 (cell ranges)'!$C81,'Sales Data'!$K$2:$K$1040,'View 1 (cell ranges)'!$D81,'Sales Data'!$L$2:$L$1040,'View 1 (cell ranges)'!$E81)</f>
        <v>75944.848320000019</v>
      </c>
      <c r="L81" s="21">
        <f>SUMIFS('Sales Data'!$X$2:$X$1040,'Sales Data'!$J$2:$J$1040,'View 1 (cell ranges)'!$C81,'Sales Data'!$K$2:$K$1040,'View 1 (cell ranges)'!$D81,'Sales Data'!$L$2:$L$1040,'View 1 (cell ranges)'!$E81)</f>
        <v>4928.6460960000004</v>
      </c>
      <c r="M81" s="21">
        <f>SUMIFS('Sales Data'!$Z$2:$Z$1040,'Sales Data'!$J$2:$J$1040,'View 1 (cell ranges)'!$C81,'Sales Data'!$K$2:$K$1040,'View 1 (cell ranges)'!$D81,'Sales Data'!$L$2:$L$1040,'View 1 (cell ranges)'!$E81)</f>
        <v>71313.702224000022</v>
      </c>
    </row>
    <row r="82" spans="3:13" x14ac:dyDescent="0.3">
      <c r="C82" s="21" t="s">
        <v>254</v>
      </c>
      <c r="D82" s="21" t="s">
        <v>238</v>
      </c>
      <c r="E82" s="21" t="s">
        <v>588</v>
      </c>
      <c r="F82" s="21">
        <f>COUNTIFS('Sales Data'!$J$2:$J$1040,'View 1 (cell ranges)'!$C82,'Sales Data'!$K$2:$K$1040,'View 1 (cell ranges)'!$D82,'Sales Data'!$L$2:$L$1040,'View 1 (cell ranges)'!$E82)</f>
        <v>5</v>
      </c>
      <c r="G82" s="21">
        <f>_xlfn.MAXIFS('Sales Data'!$O$2:$O$1040,'Sales Data'!$J$2:$J$1040,'View 1 (cell ranges)'!$C82,'Sales Data'!$K$2:$K$1040,'View 1 (cell ranges)'!$D82,'Sales Data'!$L$2:$L$1040,'View 1 (cell ranges)'!$E82)</f>
        <v>415.78900000000004</v>
      </c>
      <c r="H82" s="21">
        <f>_xlfn.MINIFS('Sales Data'!$P$2:$P$1040,'Sales Data'!$J$2:$J$1040,'View 1 (cell ranges)'!$C82,'Sales Data'!$K$2:$K$1040,'View 1 (cell ranges)'!$D82,'Sales Data'!$L$2:$L$1040,'View 1 (cell ranges)'!$E82)</f>
        <v>494.98900000000003</v>
      </c>
      <c r="I82" s="21">
        <f>SUMIFS('Sales Data'!$S$2:$S$1040,'Sales Data'!$J$2:$J$1040,'View 1 (cell ranges)'!$C82,'Sales Data'!$K$2:$K$1040,'View 1 (cell ranges)'!$D82,'Sales Data'!$L$2:$L$1040,'View 1 (cell ranges)'!$E82)</f>
        <v>250.79560000000004</v>
      </c>
      <c r="J82" s="21">
        <f>SUMIFS('Sales Data'!$U$2:$U$1040,'Sales Data'!$J$2:$J$1040,'View 1 (cell ranges)'!$C82,'Sales Data'!$K$2:$K$1040,'View 1 (cell ranges)'!$D82,'Sales Data'!$L$2:$L$1040,'View 1 (cell ranges)'!$E82)</f>
        <v>156</v>
      </c>
      <c r="K82" s="21">
        <f>SUMIFS('Sales Data'!$V$2:$V$1040,'Sales Data'!$J$2:$J$1040,'View 1 (cell ranges)'!$C82,'Sales Data'!$K$2:$K$1040,'View 1 (cell ranges)'!$D82,'Sales Data'!$L$2:$L$1040,'View 1 (cell ranges)'!$E82)</f>
        <v>103710.54672</v>
      </c>
      <c r="L82" s="21">
        <f>SUMIFS('Sales Data'!$X$2:$X$1040,'Sales Data'!$J$2:$J$1040,'View 1 (cell ranges)'!$C82,'Sales Data'!$K$2:$K$1040,'View 1 (cell ranges)'!$D82,'Sales Data'!$L$2:$L$1040,'View 1 (cell ranges)'!$E82)</f>
        <v>7216.9734780000008</v>
      </c>
      <c r="M82" s="21">
        <f>SUMIFS('Sales Data'!$Z$2:$Z$1040,'Sales Data'!$J$2:$J$1040,'View 1 (cell ranges)'!$C82,'Sales Data'!$K$2:$K$1040,'View 1 (cell ranges)'!$D82,'Sales Data'!$L$2:$L$1040,'View 1 (cell ranges)'!$E82)</f>
        <v>96616.27324200001</v>
      </c>
    </row>
    <row r="83" spans="3:13" x14ac:dyDescent="0.3">
      <c r="C83" s="21" t="s">
        <v>254</v>
      </c>
      <c r="D83" s="21" t="s">
        <v>238</v>
      </c>
      <c r="E83" s="21" t="s">
        <v>239</v>
      </c>
      <c r="F83" s="21">
        <f>COUNTIFS('Sales Data'!$J$2:$J$1040,'View 1 (cell ranges)'!$C83,'Sales Data'!$K$2:$K$1040,'View 1 (cell ranges)'!$D83,'Sales Data'!$L$2:$L$1040,'View 1 (cell ranges)'!$E83)</f>
        <v>7</v>
      </c>
      <c r="G83" s="21">
        <f>_xlfn.MAXIFS('Sales Data'!$O$2:$O$1040,'Sales Data'!$J$2:$J$1040,'View 1 (cell ranges)'!$C83,'Sales Data'!$K$2:$K$1040,'View 1 (cell ranges)'!$D83,'Sales Data'!$L$2:$L$1040,'View 1 (cell ranges)'!$E83)</f>
        <v>306.88900000000001</v>
      </c>
      <c r="H83" s="21">
        <f>_xlfn.MINIFS('Sales Data'!$P$2:$P$1040,'Sales Data'!$J$2:$J$1040,'View 1 (cell ranges)'!$C83,'Sales Data'!$K$2:$K$1040,'View 1 (cell ranges)'!$D83,'Sales Data'!$L$2:$L$1040,'View 1 (cell ranges)'!$E83)</f>
        <v>131.989</v>
      </c>
      <c r="I83" s="21">
        <f>SUMIFS('Sales Data'!$S$2:$S$1040,'Sales Data'!$J$2:$J$1040,'View 1 (cell ranges)'!$C83,'Sales Data'!$K$2:$K$1040,'View 1 (cell ranges)'!$D83,'Sales Data'!$L$2:$L$1040,'View 1 (cell ranges)'!$E83)</f>
        <v>190.24632000000003</v>
      </c>
      <c r="J83" s="21">
        <f>SUMIFS('Sales Data'!$U$2:$U$1040,'Sales Data'!$J$2:$J$1040,'View 1 (cell ranges)'!$C83,'Sales Data'!$K$2:$K$1040,'View 1 (cell ranges)'!$D83,'Sales Data'!$L$2:$L$1040,'View 1 (cell ranges)'!$E83)</f>
        <v>241</v>
      </c>
      <c r="K83" s="21">
        <f>SUMIFS('Sales Data'!$V$2:$V$1040,'Sales Data'!$J$2:$J$1040,'View 1 (cell ranges)'!$C83,'Sales Data'!$K$2:$K$1040,'View 1 (cell ranges)'!$D83,'Sales Data'!$L$2:$L$1040,'View 1 (cell ranges)'!$E83)</f>
        <v>94822.560360000032</v>
      </c>
      <c r="L83" s="21">
        <f>SUMIFS('Sales Data'!$X$2:$X$1040,'Sales Data'!$J$2:$J$1040,'View 1 (cell ranges)'!$C83,'Sales Data'!$K$2:$K$1040,'View 1 (cell ranges)'!$D83,'Sales Data'!$L$2:$L$1040,'View 1 (cell ranges)'!$E83)</f>
        <v>5915.4717204000008</v>
      </c>
      <c r="M83" s="21">
        <f>SUMIFS('Sales Data'!$Z$2:$Z$1040,'Sales Data'!$J$2:$J$1040,'View 1 (cell ranges)'!$C83,'Sales Data'!$K$2:$K$1040,'View 1 (cell ranges)'!$D83,'Sales Data'!$L$2:$L$1040,'View 1 (cell ranges)'!$E83)</f>
        <v>89170.03863960001</v>
      </c>
    </row>
    <row r="84" spans="3:13" x14ac:dyDescent="0.3">
      <c r="C84" s="21" t="s">
        <v>218</v>
      </c>
      <c r="D84" s="21" t="s">
        <v>305</v>
      </c>
      <c r="E84" s="21" t="s">
        <v>588</v>
      </c>
      <c r="F84" s="21">
        <f>COUNTIFS('Sales Data'!$J$2:$J$1040,'View 1 (cell ranges)'!$C84,'Sales Data'!$K$2:$K$1040,'View 1 (cell ranges)'!$D84,'Sales Data'!$L$2:$L$1040,'View 1 (cell ranges)'!$E84)</f>
        <v>2</v>
      </c>
      <c r="G84" s="21">
        <f>_xlfn.MAXIFS('Sales Data'!$O$2:$O$1040,'Sales Data'!$J$2:$J$1040,'View 1 (cell ranges)'!$C84,'Sales Data'!$K$2:$K$1040,'View 1 (cell ranges)'!$D84,'Sales Data'!$L$2:$L$1040,'View 1 (cell ranges)'!$E84)</f>
        <v>61.776000000000003</v>
      </c>
      <c r="H84" s="21">
        <f>_xlfn.MINIFS('Sales Data'!$P$2:$P$1040,'Sales Data'!$J$2:$J$1040,'View 1 (cell ranges)'!$C84,'Sales Data'!$K$2:$K$1040,'View 1 (cell ranges)'!$D84,'Sales Data'!$L$2:$L$1040,'View 1 (cell ranges)'!$E84)</f>
        <v>150.678</v>
      </c>
      <c r="I84" s="21">
        <f>SUMIFS('Sales Data'!$S$2:$S$1040,'Sales Data'!$J$2:$J$1040,'View 1 (cell ranges)'!$C84,'Sales Data'!$K$2:$K$1040,'View 1 (cell ranges)'!$D84,'Sales Data'!$L$2:$L$1040,'View 1 (cell ranges)'!$E84)</f>
        <v>24.10848</v>
      </c>
      <c r="J84" s="21">
        <f>SUMIFS('Sales Data'!$U$2:$U$1040,'Sales Data'!$J$2:$J$1040,'View 1 (cell ranges)'!$C84,'Sales Data'!$K$2:$K$1040,'View 1 (cell ranges)'!$D84,'Sales Data'!$L$2:$L$1040,'View 1 (cell ranges)'!$E84)</f>
        <v>47</v>
      </c>
      <c r="K84" s="21">
        <f>SUMIFS('Sales Data'!$V$2:$V$1040,'Sales Data'!$J$2:$J$1040,'View 1 (cell ranges)'!$C84,'Sales Data'!$K$2:$K$1040,'View 1 (cell ranges)'!$D84,'Sales Data'!$L$2:$L$1040,'View 1 (cell ranges)'!$E84)</f>
        <v>7648.4152800000011</v>
      </c>
      <c r="L84" s="21">
        <f>SUMIFS('Sales Data'!$X$2:$X$1040,'Sales Data'!$J$2:$J$1040,'View 1 (cell ranges)'!$C84,'Sales Data'!$K$2:$K$1040,'View 1 (cell ranges)'!$D84,'Sales Data'!$L$2:$L$1040,'View 1 (cell ranges)'!$E84)</f>
        <v>408.45792240000009</v>
      </c>
      <c r="M84" s="21">
        <f>SUMIFS('Sales Data'!$Z$2:$Z$1040,'Sales Data'!$J$2:$J$1040,'View 1 (cell ranges)'!$C84,'Sales Data'!$K$2:$K$1040,'View 1 (cell ranges)'!$D84,'Sales Data'!$L$2:$L$1040,'View 1 (cell ranges)'!$E84)</f>
        <v>7289.0373576000002</v>
      </c>
    </row>
    <row r="85" spans="3:13" x14ac:dyDescent="0.3">
      <c r="C85" s="21" t="s">
        <v>254</v>
      </c>
      <c r="D85" s="21" t="s">
        <v>219</v>
      </c>
      <c r="E85" s="21" t="s">
        <v>292</v>
      </c>
      <c r="F85" s="21">
        <f>COUNTIFS('Sales Data'!$J$2:$J$1040,'View 1 (cell ranges)'!$C85,'Sales Data'!$K$2:$K$1040,'View 1 (cell ranges)'!$D85,'Sales Data'!$L$2:$L$1040,'View 1 (cell ranges)'!$E85)</f>
        <v>15</v>
      </c>
      <c r="G85" s="21">
        <f>_xlfn.MAXIFS('Sales Data'!$O$2:$O$1040,'Sales Data'!$J$2:$J$1040,'View 1 (cell ranges)'!$C85,'Sales Data'!$K$2:$K$1040,'View 1 (cell ranges)'!$D85,'Sales Data'!$L$2:$L$1040,'View 1 (cell ranges)'!$E85)</f>
        <v>18.480000000000004</v>
      </c>
      <c r="H85" s="21">
        <f>_xlfn.MINIFS('Sales Data'!$P$2:$P$1040,'Sales Data'!$J$2:$J$1040,'View 1 (cell ranges)'!$C85,'Sales Data'!$K$2:$K$1040,'View 1 (cell ranges)'!$D85,'Sales Data'!$L$2:$L$1040,'View 1 (cell ranges)'!$E85)</f>
        <v>2.2880000000000003</v>
      </c>
      <c r="I85" s="21">
        <f>SUMIFS('Sales Data'!$S$2:$S$1040,'Sales Data'!$J$2:$J$1040,'View 1 (cell ranges)'!$C85,'Sales Data'!$K$2:$K$1040,'View 1 (cell ranges)'!$D85,'Sales Data'!$L$2:$L$1040,'View 1 (cell ranges)'!$E85)</f>
        <v>15.681600000000001</v>
      </c>
      <c r="J85" s="21">
        <f>SUMIFS('Sales Data'!$U$2:$U$1040,'Sales Data'!$J$2:$J$1040,'View 1 (cell ranges)'!$C85,'Sales Data'!$K$2:$K$1040,'View 1 (cell ranges)'!$D85,'Sales Data'!$L$2:$L$1040,'View 1 (cell ranges)'!$E85)</f>
        <v>599</v>
      </c>
      <c r="K85" s="21">
        <f>SUMIFS('Sales Data'!$V$2:$V$1040,'Sales Data'!$J$2:$J$1040,'View 1 (cell ranges)'!$C85,'Sales Data'!$K$2:$K$1040,'View 1 (cell ranges)'!$D85,'Sales Data'!$L$2:$L$1040,'View 1 (cell ranges)'!$E85)</f>
        <v>9224.8081199999997</v>
      </c>
      <c r="L85" s="21">
        <f>SUMIFS('Sales Data'!$X$2:$X$1040,'Sales Data'!$J$2:$J$1040,'View 1 (cell ranges)'!$C85,'Sales Data'!$K$2:$K$1040,'View 1 (cell ranges)'!$D85,'Sales Data'!$L$2:$L$1040,'View 1 (cell ranges)'!$E85)</f>
        <v>626.56759440000008</v>
      </c>
      <c r="M85" s="21">
        <f>SUMIFS('Sales Data'!$Z$2:$Z$1040,'Sales Data'!$J$2:$J$1040,'View 1 (cell ranges)'!$C85,'Sales Data'!$K$2:$K$1040,'View 1 (cell ranges)'!$D85,'Sales Data'!$L$2:$L$1040,'View 1 (cell ranges)'!$E85)</f>
        <v>8673.3305256000021</v>
      </c>
    </row>
    <row r="86" spans="3:13" x14ac:dyDescent="0.3">
      <c r="C86" s="21" t="s">
        <v>254</v>
      </c>
      <c r="D86" s="21" t="s">
        <v>238</v>
      </c>
      <c r="E86" s="21" t="s">
        <v>332</v>
      </c>
      <c r="F86" s="21">
        <f>COUNTIFS('Sales Data'!$J$2:$J$1040,'View 1 (cell ranges)'!$C86,'Sales Data'!$K$2:$K$1040,'View 1 (cell ranges)'!$D86,'Sales Data'!$L$2:$L$1040,'View 1 (cell ranges)'!$E86)</f>
        <v>2</v>
      </c>
      <c r="G86" s="21">
        <f>_xlfn.MAXIFS('Sales Data'!$O$2:$O$1040,'Sales Data'!$J$2:$J$1040,'View 1 (cell ranges)'!$C86,'Sales Data'!$K$2:$K$1040,'View 1 (cell ranges)'!$D86,'Sales Data'!$L$2:$L$1040,'View 1 (cell ranges)'!$E86)</f>
        <v>10.901000000000002</v>
      </c>
      <c r="H86" s="21">
        <f>_xlfn.MINIFS('Sales Data'!$P$2:$P$1040,'Sales Data'!$J$2:$J$1040,'View 1 (cell ranges)'!$C86,'Sales Data'!$K$2:$K$1040,'View 1 (cell ranges)'!$D86,'Sales Data'!$L$2:$L$1040,'View 1 (cell ranges)'!$E86)</f>
        <v>17.589000000000002</v>
      </c>
      <c r="I86" s="21">
        <f>SUMIFS('Sales Data'!$S$2:$S$1040,'Sales Data'!$J$2:$J$1040,'View 1 (cell ranges)'!$C86,'Sales Data'!$K$2:$K$1040,'View 1 (cell ranges)'!$D86,'Sales Data'!$L$2:$L$1040,'View 1 (cell ranges)'!$E86)</f>
        <v>3.2542400000000002</v>
      </c>
      <c r="J86" s="21">
        <f>SUMIFS('Sales Data'!$U$2:$U$1040,'Sales Data'!$J$2:$J$1040,'View 1 (cell ranges)'!$C86,'Sales Data'!$K$2:$K$1040,'View 1 (cell ranges)'!$D86,'Sales Data'!$L$2:$L$1040,'View 1 (cell ranges)'!$E86)</f>
        <v>33</v>
      </c>
      <c r="K86" s="21">
        <f>SUMIFS('Sales Data'!$V$2:$V$1040,'Sales Data'!$J$2:$J$1040,'View 1 (cell ranges)'!$C86,'Sales Data'!$K$2:$K$1040,'View 1 (cell ranges)'!$D86,'Sales Data'!$L$2:$L$1040,'View 1 (cell ranges)'!$E86)</f>
        <v>650.63196000000005</v>
      </c>
      <c r="L86" s="21">
        <f>SUMIFS('Sales Data'!$X$2:$X$1040,'Sales Data'!$J$2:$J$1040,'View 1 (cell ranges)'!$C86,'Sales Data'!$K$2:$K$1040,'View 1 (cell ranges)'!$D86,'Sales Data'!$L$2:$L$1040,'View 1 (cell ranges)'!$E86)</f>
        <v>13.012639200000002</v>
      </c>
      <c r="M86" s="21">
        <f>SUMIFS('Sales Data'!$Z$2:$Z$1040,'Sales Data'!$J$2:$J$1040,'View 1 (cell ranges)'!$C86,'Sales Data'!$K$2:$K$1040,'View 1 (cell ranges)'!$D86,'Sales Data'!$L$2:$L$1040,'View 1 (cell ranges)'!$E86)</f>
        <v>653.80932080000014</v>
      </c>
    </row>
    <row r="87" spans="3:13" x14ac:dyDescent="0.3">
      <c r="C87" s="21" t="s">
        <v>250</v>
      </c>
      <c r="D87" s="21" t="s">
        <v>238</v>
      </c>
      <c r="E87" s="21" t="s">
        <v>332</v>
      </c>
      <c r="F87" s="21">
        <f>COUNTIFS('Sales Data'!$J$2:$J$1040,'View 1 (cell ranges)'!$C87,'Sales Data'!$K$2:$K$1040,'View 1 (cell ranges)'!$D87,'Sales Data'!$L$2:$L$1040,'View 1 (cell ranges)'!$E87)</f>
        <v>4</v>
      </c>
      <c r="G87" s="21">
        <f>_xlfn.MAXIFS('Sales Data'!$O$2:$O$1040,'Sales Data'!$J$2:$J$1040,'View 1 (cell ranges)'!$C87,'Sales Data'!$K$2:$K$1040,'View 1 (cell ranges)'!$D87,'Sales Data'!$L$2:$L$1040,'View 1 (cell ranges)'!$E87)</f>
        <v>10.901000000000002</v>
      </c>
      <c r="H87" s="21">
        <f>_xlfn.MINIFS('Sales Data'!$P$2:$P$1040,'Sales Data'!$J$2:$J$1040,'View 1 (cell ranges)'!$C87,'Sales Data'!$K$2:$K$1040,'View 1 (cell ranges)'!$D87,'Sales Data'!$L$2:$L$1040,'View 1 (cell ranges)'!$E87)</f>
        <v>17.589000000000002</v>
      </c>
      <c r="I87" s="21">
        <f>SUMIFS('Sales Data'!$S$2:$S$1040,'Sales Data'!$J$2:$J$1040,'View 1 (cell ranges)'!$C87,'Sales Data'!$K$2:$K$1040,'View 1 (cell ranges)'!$D87,'Sales Data'!$L$2:$L$1040,'View 1 (cell ranges)'!$E87)</f>
        <v>6.9484799999999991</v>
      </c>
      <c r="J87" s="21">
        <f>SUMIFS('Sales Data'!$U$2:$U$1040,'Sales Data'!$J$2:$J$1040,'View 1 (cell ranges)'!$C87,'Sales Data'!$K$2:$K$1040,'View 1 (cell ranges)'!$D87,'Sales Data'!$L$2:$L$1040,'View 1 (cell ranges)'!$E87)</f>
        <v>77</v>
      </c>
      <c r="K87" s="21">
        <f>SUMIFS('Sales Data'!$V$2:$V$1040,'Sales Data'!$J$2:$J$1040,'View 1 (cell ranges)'!$C87,'Sales Data'!$K$2:$K$1040,'View 1 (cell ranges)'!$D87,'Sales Data'!$L$2:$L$1040,'View 1 (cell ranges)'!$E87)</f>
        <v>1712.1812400000001</v>
      </c>
      <c r="L87" s="21">
        <f>SUMIFS('Sales Data'!$X$2:$X$1040,'Sales Data'!$J$2:$J$1040,'View 1 (cell ranges)'!$C87,'Sales Data'!$K$2:$K$1040,'View 1 (cell ranges)'!$D87,'Sales Data'!$L$2:$L$1040,'View 1 (cell ranges)'!$E87)</f>
        <v>86.360115600000015</v>
      </c>
      <c r="M87" s="21">
        <f>SUMIFS('Sales Data'!$Z$2:$Z$1040,'Sales Data'!$J$2:$J$1040,'View 1 (cell ranges)'!$C87,'Sales Data'!$K$2:$K$1040,'View 1 (cell ranges)'!$D87,'Sales Data'!$L$2:$L$1040,'View 1 (cell ranges)'!$E87)</f>
        <v>1651.7311244000002</v>
      </c>
    </row>
    <row r="88" spans="3:13" x14ac:dyDescent="0.3">
      <c r="C88" s="21" t="s">
        <v>233</v>
      </c>
      <c r="D88" s="21" t="s">
        <v>238</v>
      </c>
      <c r="E88" s="21" t="s">
        <v>220</v>
      </c>
      <c r="F88" s="21">
        <f>COUNTIFS('Sales Data'!$J$2:$J$1040,'View 1 (cell ranges)'!$C88,'Sales Data'!$K$2:$K$1040,'View 1 (cell ranges)'!$D88,'Sales Data'!$L$2:$L$1040,'View 1 (cell ranges)'!$E88)</f>
        <v>22</v>
      </c>
      <c r="G88" s="21">
        <f>_xlfn.MAXIFS('Sales Data'!$O$2:$O$1040,'Sales Data'!$J$2:$J$1040,'View 1 (cell ranges)'!$C88,'Sales Data'!$K$2:$K$1040,'View 1 (cell ranges)'!$D88,'Sales Data'!$L$2:$L$1040,'View 1 (cell ranges)'!$E88)</f>
        <v>172.15</v>
      </c>
      <c r="H88" s="21">
        <f>_xlfn.MINIFS('Sales Data'!$P$2:$P$1040,'Sales Data'!$J$2:$J$1040,'View 1 (cell ranges)'!$C88,'Sales Data'!$K$2:$K$1040,'View 1 (cell ranges)'!$D88,'Sales Data'!$L$2:$L$1040,'View 1 (cell ranges)'!$E88)</f>
        <v>17.578000000000003</v>
      </c>
      <c r="I88" s="21">
        <f>SUMIFS('Sales Data'!$S$2:$S$1040,'Sales Data'!$J$2:$J$1040,'View 1 (cell ranges)'!$C88,'Sales Data'!$K$2:$K$1040,'View 1 (cell ranges)'!$D88,'Sales Data'!$L$2:$L$1040,'View 1 (cell ranges)'!$E88)</f>
        <v>215.61760000000001</v>
      </c>
      <c r="J88" s="21">
        <f>SUMIFS('Sales Data'!$U$2:$U$1040,'Sales Data'!$J$2:$J$1040,'View 1 (cell ranges)'!$C88,'Sales Data'!$K$2:$K$1040,'View 1 (cell ranges)'!$D88,'Sales Data'!$L$2:$L$1040,'View 1 (cell ranges)'!$E88)</f>
        <v>627</v>
      </c>
      <c r="K88" s="21">
        <f>SUMIFS('Sales Data'!$V$2:$V$1040,'Sales Data'!$J$2:$J$1040,'View 1 (cell ranges)'!$C88,'Sales Data'!$K$2:$K$1040,'View 1 (cell ranges)'!$D88,'Sales Data'!$L$2:$L$1040,'View 1 (cell ranges)'!$E88)</f>
        <v>84565.487160000004</v>
      </c>
      <c r="L88" s="21">
        <f>SUMIFS('Sales Data'!$X$2:$X$1040,'Sales Data'!$J$2:$J$1040,'View 1 (cell ranges)'!$C88,'Sales Data'!$K$2:$K$1040,'View 1 (cell ranges)'!$D88,'Sales Data'!$L$2:$L$1040,'View 1 (cell ranges)'!$E88)</f>
        <v>6467.7158964000009</v>
      </c>
      <c r="M88" s="21">
        <f>SUMIFS('Sales Data'!$Z$2:$Z$1040,'Sales Data'!$J$2:$J$1040,'View 1 (cell ranges)'!$C88,'Sales Data'!$K$2:$K$1040,'View 1 (cell ranges)'!$D88,'Sales Data'!$L$2:$L$1040,'View 1 (cell ranges)'!$E88)</f>
        <v>78222.93126360001</v>
      </c>
    </row>
    <row r="89" spans="3:13" x14ac:dyDescent="0.3">
      <c r="C89" s="21" t="s">
        <v>233</v>
      </c>
      <c r="D89" s="21" t="s">
        <v>238</v>
      </c>
      <c r="E89" s="21" t="s">
        <v>292</v>
      </c>
      <c r="F89" s="21">
        <f>COUNTIFS('Sales Data'!$J$2:$J$1040,'View 1 (cell ranges)'!$C89,'Sales Data'!$K$2:$K$1040,'View 1 (cell ranges)'!$D89,'Sales Data'!$L$2:$L$1040,'View 1 (cell ranges)'!$E89)</f>
        <v>2</v>
      </c>
      <c r="G89" s="21">
        <f>_xlfn.MAXIFS('Sales Data'!$O$2:$O$1040,'Sales Data'!$J$2:$J$1040,'View 1 (cell ranges)'!$C89,'Sales Data'!$K$2:$K$1040,'View 1 (cell ranges)'!$D89,'Sales Data'!$L$2:$L$1040,'View 1 (cell ranges)'!$E89)</f>
        <v>22.198</v>
      </c>
      <c r="H89" s="21">
        <f>_xlfn.MINIFS('Sales Data'!$P$2:$P$1040,'Sales Data'!$J$2:$J$1040,'View 1 (cell ranges)'!$C89,'Sales Data'!$K$2:$K$1040,'View 1 (cell ranges)'!$D89,'Sales Data'!$L$2:$L$1040,'View 1 (cell ranges)'!$E89)</f>
        <v>8.9320000000000004</v>
      </c>
      <c r="I89" s="21">
        <f>SUMIFS('Sales Data'!$S$2:$S$1040,'Sales Data'!$J$2:$J$1040,'View 1 (cell ranges)'!$C89,'Sales Data'!$K$2:$K$1040,'View 1 (cell ranges)'!$D89,'Sales Data'!$L$2:$L$1040,'View 1 (cell ranges)'!$E89)</f>
        <v>3.8306400000000003</v>
      </c>
      <c r="J89" s="21">
        <f>SUMIFS('Sales Data'!$U$2:$U$1040,'Sales Data'!$J$2:$J$1040,'View 1 (cell ranges)'!$C89,'Sales Data'!$K$2:$K$1040,'View 1 (cell ranges)'!$D89,'Sales Data'!$L$2:$L$1040,'View 1 (cell ranges)'!$E89)</f>
        <v>69</v>
      </c>
      <c r="K89" s="21">
        <f>SUMIFS('Sales Data'!$V$2:$V$1040,'Sales Data'!$J$2:$J$1040,'View 1 (cell ranges)'!$C89,'Sales Data'!$K$2:$K$1040,'View 1 (cell ranges)'!$D89,'Sales Data'!$L$2:$L$1040,'View 1 (cell ranges)'!$E89)</f>
        <v>2319.0591600000002</v>
      </c>
      <c r="L89" s="21">
        <f>SUMIFS('Sales Data'!$X$2:$X$1040,'Sales Data'!$J$2:$J$1040,'View 1 (cell ranges)'!$C89,'Sales Data'!$K$2:$K$1040,'View 1 (cell ranges)'!$D89,'Sales Data'!$L$2:$L$1040,'View 1 (cell ranges)'!$E89)</f>
        <v>71.308155599999992</v>
      </c>
      <c r="M89" s="21">
        <f>SUMIFS('Sales Data'!$Z$2:$Z$1040,'Sales Data'!$J$2:$J$1040,'View 1 (cell ranges)'!$C89,'Sales Data'!$K$2:$K$1040,'View 1 (cell ranges)'!$D89,'Sales Data'!$L$2:$L$1040,'View 1 (cell ranges)'!$E89)</f>
        <v>2252.6710043999997</v>
      </c>
    </row>
    <row r="90" spans="3:13" x14ac:dyDescent="0.3">
      <c r="C90" s="21" t="s">
        <v>266</v>
      </c>
      <c r="D90" s="21" t="s">
        <v>305</v>
      </c>
      <c r="E90" s="21" t="s">
        <v>292</v>
      </c>
      <c r="F90" s="21">
        <f>COUNTIFS('Sales Data'!$J$2:$J$1040,'View 1 (cell ranges)'!$C90,'Sales Data'!$K$2:$K$1040,'View 1 (cell ranges)'!$D90,'Sales Data'!$L$2:$L$1040,'View 1 (cell ranges)'!$E90)</f>
        <v>5</v>
      </c>
      <c r="G90" s="21">
        <f>_xlfn.MAXIFS('Sales Data'!$O$2:$O$1040,'Sales Data'!$J$2:$J$1040,'View 1 (cell ranges)'!$C90,'Sales Data'!$K$2:$K$1040,'View 1 (cell ranges)'!$D90,'Sales Data'!$L$2:$L$1040,'View 1 (cell ranges)'!$E90)</f>
        <v>12.518000000000002</v>
      </c>
      <c r="H90" s="21">
        <f>_xlfn.MINIFS('Sales Data'!$P$2:$P$1040,'Sales Data'!$J$2:$J$1040,'View 1 (cell ranges)'!$C90,'Sales Data'!$K$2:$K$1040,'View 1 (cell ranges)'!$D90,'Sales Data'!$L$2:$L$1040,'View 1 (cell ranges)'!$E90)</f>
        <v>13.442000000000002</v>
      </c>
      <c r="I90" s="21">
        <f>SUMIFS('Sales Data'!$S$2:$S$1040,'Sales Data'!$J$2:$J$1040,'View 1 (cell ranges)'!$C90,'Sales Data'!$K$2:$K$1040,'View 1 (cell ranges)'!$D90,'Sales Data'!$L$2:$L$1040,'View 1 (cell ranges)'!$E90)</f>
        <v>7.0743200000000002</v>
      </c>
      <c r="J90" s="21">
        <f>SUMIFS('Sales Data'!$U$2:$U$1040,'Sales Data'!$J$2:$J$1040,'View 1 (cell ranges)'!$C90,'Sales Data'!$K$2:$K$1040,'View 1 (cell ranges)'!$D90,'Sales Data'!$L$2:$L$1040,'View 1 (cell ranges)'!$E90)</f>
        <v>115</v>
      </c>
      <c r="K90" s="21">
        <f>SUMIFS('Sales Data'!$V$2:$V$1040,'Sales Data'!$J$2:$J$1040,'View 1 (cell ranges)'!$C90,'Sales Data'!$K$2:$K$1040,'View 1 (cell ranges)'!$D90,'Sales Data'!$L$2:$L$1040,'View 1 (cell ranges)'!$E90)</f>
        <v>2250.0482400000001</v>
      </c>
      <c r="L90" s="21">
        <f>SUMIFS('Sales Data'!$X$2:$X$1040,'Sales Data'!$J$2:$J$1040,'View 1 (cell ranges)'!$C90,'Sales Data'!$K$2:$K$1040,'View 1 (cell ranges)'!$D90,'Sales Data'!$L$2:$L$1040,'View 1 (cell ranges)'!$E90)</f>
        <v>131.62731120000004</v>
      </c>
      <c r="M90" s="21">
        <f>SUMIFS('Sales Data'!$Z$2:$Z$1040,'Sales Data'!$J$2:$J$1040,'View 1 (cell ranges)'!$C90,'Sales Data'!$K$2:$K$1040,'View 1 (cell ranges)'!$D90,'Sales Data'!$L$2:$L$1040,'View 1 (cell ranges)'!$E90)</f>
        <v>2135.6809288000004</v>
      </c>
    </row>
    <row r="91" spans="3:13" x14ac:dyDescent="0.3">
      <c r="C91" s="21" t="s">
        <v>266</v>
      </c>
      <c r="D91" s="21" t="s">
        <v>305</v>
      </c>
      <c r="E91" s="21" t="s">
        <v>588</v>
      </c>
      <c r="F91" s="21">
        <f>COUNTIFS('Sales Data'!$J$2:$J$1040,'View 1 (cell ranges)'!$C91,'Sales Data'!$K$2:$K$1040,'View 1 (cell ranges)'!$D91,'Sales Data'!$L$2:$L$1040,'View 1 (cell ranges)'!$E91)</f>
        <v>4</v>
      </c>
      <c r="G91" s="21">
        <f>_xlfn.MAXIFS('Sales Data'!$O$2:$O$1040,'Sales Data'!$J$2:$J$1040,'View 1 (cell ranges)'!$C91,'Sales Data'!$K$2:$K$1040,'View 1 (cell ranges)'!$D91,'Sales Data'!$L$2:$L$1040,'View 1 (cell ranges)'!$E91)</f>
        <v>61.776000000000003</v>
      </c>
      <c r="H91" s="21">
        <f>_xlfn.MINIFS('Sales Data'!$P$2:$P$1040,'Sales Data'!$J$2:$J$1040,'View 1 (cell ranges)'!$C91,'Sales Data'!$K$2:$K$1040,'View 1 (cell ranges)'!$D91,'Sales Data'!$L$2:$L$1040,'View 1 (cell ranges)'!$E91)</f>
        <v>150.678</v>
      </c>
      <c r="I91" s="21">
        <f>SUMIFS('Sales Data'!$S$2:$S$1040,'Sales Data'!$J$2:$J$1040,'View 1 (cell ranges)'!$C91,'Sales Data'!$K$2:$K$1040,'View 1 (cell ranges)'!$D91,'Sales Data'!$L$2:$L$1040,'View 1 (cell ranges)'!$E91)</f>
        <v>48.21696</v>
      </c>
      <c r="J91" s="21">
        <f>SUMIFS('Sales Data'!$U$2:$U$1040,'Sales Data'!$J$2:$J$1040,'View 1 (cell ranges)'!$C91,'Sales Data'!$K$2:$K$1040,'View 1 (cell ranges)'!$D91,'Sales Data'!$L$2:$L$1040,'View 1 (cell ranges)'!$E91)</f>
        <v>77</v>
      </c>
      <c r="K91" s="21">
        <f>SUMIFS('Sales Data'!$V$2:$V$1040,'Sales Data'!$J$2:$J$1040,'View 1 (cell ranges)'!$C91,'Sales Data'!$K$2:$K$1040,'View 1 (cell ranges)'!$D91,'Sales Data'!$L$2:$L$1040,'View 1 (cell ranges)'!$E91)</f>
        <v>12530.38248</v>
      </c>
      <c r="L91" s="21">
        <f>SUMIFS('Sales Data'!$X$2:$X$1040,'Sales Data'!$J$2:$J$1040,'View 1 (cell ranges)'!$C91,'Sales Data'!$K$2:$K$1040,'View 1 (cell ranges)'!$D91,'Sales Data'!$L$2:$L$1040,'View 1 (cell ranges)'!$E91)</f>
        <v>644.41967040000009</v>
      </c>
      <c r="M91" s="21">
        <f>SUMIFS('Sales Data'!$Z$2:$Z$1040,'Sales Data'!$J$2:$J$1040,'View 1 (cell ranges)'!$C91,'Sales Data'!$K$2:$K$1040,'View 1 (cell ranges)'!$D91,'Sales Data'!$L$2:$L$1040,'View 1 (cell ranges)'!$E91)</f>
        <v>11984.122809600001</v>
      </c>
    </row>
    <row r="92" spans="3:13" x14ac:dyDescent="0.3">
      <c r="C92" s="21" t="s">
        <v>250</v>
      </c>
      <c r="D92" s="21" t="s">
        <v>238</v>
      </c>
      <c r="E92" s="21" t="s">
        <v>239</v>
      </c>
      <c r="F92" s="21">
        <f>COUNTIFS('Sales Data'!$J$2:$J$1040,'View 1 (cell ranges)'!$C92,'Sales Data'!$K$2:$K$1040,'View 1 (cell ranges)'!$D92,'Sales Data'!$L$2:$L$1040,'View 1 (cell ranges)'!$E92)</f>
        <v>5</v>
      </c>
      <c r="G92" s="21">
        <f>_xlfn.MAXIFS('Sales Data'!$O$2:$O$1040,'Sales Data'!$J$2:$J$1040,'View 1 (cell ranges)'!$C92,'Sales Data'!$K$2:$K$1040,'View 1 (cell ranges)'!$D92,'Sales Data'!$L$2:$L$1040,'View 1 (cell ranges)'!$E92)</f>
        <v>306.88900000000001</v>
      </c>
      <c r="H92" s="21">
        <f>_xlfn.MINIFS('Sales Data'!$P$2:$P$1040,'Sales Data'!$J$2:$J$1040,'View 1 (cell ranges)'!$C92,'Sales Data'!$K$2:$K$1040,'View 1 (cell ranges)'!$D92,'Sales Data'!$L$2:$L$1040,'View 1 (cell ranges)'!$E92)</f>
        <v>133.06700000000001</v>
      </c>
      <c r="I92" s="21">
        <f>SUMIFS('Sales Data'!$S$2:$S$1040,'Sales Data'!$J$2:$J$1040,'View 1 (cell ranges)'!$C92,'Sales Data'!$K$2:$K$1040,'View 1 (cell ranges)'!$D92,'Sales Data'!$L$2:$L$1040,'View 1 (cell ranges)'!$E92)</f>
        <v>147.62528000000003</v>
      </c>
      <c r="J92" s="21">
        <f>SUMIFS('Sales Data'!$U$2:$U$1040,'Sales Data'!$J$2:$J$1040,'View 1 (cell ranges)'!$C92,'Sales Data'!$K$2:$K$1040,'View 1 (cell ranges)'!$D92,'Sales Data'!$L$2:$L$1040,'View 1 (cell ranges)'!$E92)</f>
        <v>139</v>
      </c>
      <c r="K92" s="21">
        <f>SUMIFS('Sales Data'!$V$2:$V$1040,'Sales Data'!$J$2:$J$1040,'View 1 (cell ranges)'!$C92,'Sales Data'!$K$2:$K$1040,'View 1 (cell ranges)'!$D92,'Sales Data'!$L$2:$L$1040,'View 1 (cell ranges)'!$E92)</f>
        <v>40215.938400000006</v>
      </c>
      <c r="L92" s="21">
        <f>SUMIFS('Sales Data'!$X$2:$X$1040,'Sales Data'!$J$2:$J$1040,'View 1 (cell ranges)'!$C92,'Sales Data'!$K$2:$K$1040,'View 1 (cell ranges)'!$D92,'Sales Data'!$L$2:$L$1040,'View 1 (cell ranges)'!$E92)</f>
        <v>3288.7186596000001</v>
      </c>
      <c r="M92" s="21">
        <f>SUMIFS('Sales Data'!$Z$2:$Z$1040,'Sales Data'!$J$2:$J$1040,'View 1 (cell ranges)'!$C92,'Sales Data'!$K$2:$K$1040,'View 1 (cell ranges)'!$D92,'Sales Data'!$L$2:$L$1040,'View 1 (cell ranges)'!$E92)</f>
        <v>37092.769740400006</v>
      </c>
    </row>
    <row r="93" spans="3:13" x14ac:dyDescent="0.3">
      <c r="C93" s="21" t="s">
        <v>218</v>
      </c>
      <c r="D93" s="21" t="s">
        <v>238</v>
      </c>
      <c r="E93" s="21" t="s">
        <v>588</v>
      </c>
      <c r="F93" s="21">
        <f>COUNTIFS('Sales Data'!$J$2:$J$1040,'View 1 (cell ranges)'!$C93,'Sales Data'!$K$2:$K$1040,'View 1 (cell ranges)'!$D93,'Sales Data'!$L$2:$L$1040,'View 1 (cell ranges)'!$E93)</f>
        <v>5</v>
      </c>
      <c r="G93" s="21">
        <f>_xlfn.MAXIFS('Sales Data'!$O$2:$O$1040,'Sales Data'!$J$2:$J$1040,'View 1 (cell ranges)'!$C93,'Sales Data'!$K$2:$K$1040,'View 1 (cell ranges)'!$D93,'Sales Data'!$L$2:$L$1040,'View 1 (cell ranges)'!$E93)</f>
        <v>415.78900000000004</v>
      </c>
      <c r="H93" s="21">
        <f>_xlfn.MINIFS('Sales Data'!$P$2:$P$1040,'Sales Data'!$J$2:$J$1040,'View 1 (cell ranges)'!$C93,'Sales Data'!$K$2:$K$1040,'View 1 (cell ranges)'!$D93,'Sales Data'!$L$2:$L$1040,'View 1 (cell ranges)'!$E93)</f>
        <v>494.98900000000003</v>
      </c>
      <c r="I93" s="21">
        <f>SUMIFS('Sales Data'!$S$2:$S$1040,'Sales Data'!$J$2:$J$1040,'View 1 (cell ranges)'!$C93,'Sales Data'!$K$2:$K$1040,'View 1 (cell ranges)'!$D93,'Sales Data'!$L$2:$L$1040,'View 1 (cell ranges)'!$E93)</f>
        <v>237.59560000000002</v>
      </c>
      <c r="J93" s="21">
        <f>SUMIFS('Sales Data'!$U$2:$U$1040,'Sales Data'!$J$2:$J$1040,'View 1 (cell ranges)'!$C93,'Sales Data'!$K$2:$K$1040,'View 1 (cell ranges)'!$D93,'Sales Data'!$L$2:$L$1040,'View 1 (cell ranges)'!$E93)</f>
        <v>180</v>
      </c>
      <c r="K93" s="21">
        <f>SUMIFS('Sales Data'!$V$2:$V$1040,'Sales Data'!$J$2:$J$1040,'View 1 (cell ranges)'!$C93,'Sales Data'!$K$2:$K$1040,'View 1 (cell ranges)'!$D93,'Sales Data'!$L$2:$L$1040,'View 1 (cell ranges)'!$E93)</f>
        <v>117966.26160000001</v>
      </c>
      <c r="L93" s="21">
        <f>SUMIFS('Sales Data'!$X$2:$X$1040,'Sales Data'!$J$2:$J$1040,'View 1 (cell ranges)'!$C93,'Sales Data'!$K$2:$K$1040,'View 1 (cell ranges)'!$D93,'Sales Data'!$L$2:$L$1040,'View 1 (cell ranges)'!$E93)</f>
        <v>9718.8547896</v>
      </c>
      <c r="M93" s="21">
        <f>SUMIFS('Sales Data'!$Z$2:$Z$1040,'Sales Data'!$J$2:$J$1040,'View 1 (cell ranges)'!$C93,'Sales Data'!$K$2:$K$1040,'View 1 (cell ranges)'!$D93,'Sales Data'!$L$2:$L$1040,'View 1 (cell ranges)'!$E93)</f>
        <v>108370.10681040002</v>
      </c>
    </row>
    <row r="94" spans="3:13" x14ac:dyDescent="0.3">
      <c r="C94" s="21" t="s">
        <v>250</v>
      </c>
      <c r="D94" s="21" t="s">
        <v>238</v>
      </c>
      <c r="E94" s="21" t="s">
        <v>588</v>
      </c>
      <c r="F94" s="21">
        <f>COUNTIFS('Sales Data'!$J$2:$J$1040,'View 1 (cell ranges)'!$C94,'Sales Data'!$K$2:$K$1040,'View 1 (cell ranges)'!$D94,'Sales Data'!$L$2:$L$1040,'View 1 (cell ranges)'!$E94)</f>
        <v>3</v>
      </c>
      <c r="G94" s="21">
        <f>_xlfn.MAXIFS('Sales Data'!$O$2:$O$1040,'Sales Data'!$J$2:$J$1040,'View 1 (cell ranges)'!$C94,'Sales Data'!$K$2:$K$1040,'View 1 (cell ranges)'!$D94,'Sales Data'!$L$2:$L$1040,'View 1 (cell ranges)'!$E94)</f>
        <v>415.78900000000004</v>
      </c>
      <c r="H94" s="21">
        <f>_xlfn.MINIFS('Sales Data'!$P$2:$P$1040,'Sales Data'!$J$2:$J$1040,'View 1 (cell ranges)'!$C94,'Sales Data'!$K$2:$K$1040,'View 1 (cell ranges)'!$D94,'Sales Data'!$L$2:$L$1040,'View 1 (cell ranges)'!$E94)</f>
        <v>494.98900000000003</v>
      </c>
      <c r="I94" s="21">
        <f>SUMIFS('Sales Data'!$S$2:$S$1040,'Sales Data'!$J$2:$J$1040,'View 1 (cell ranges)'!$C94,'Sales Data'!$K$2:$K$1040,'View 1 (cell ranges)'!$D94,'Sales Data'!$L$2:$L$1040,'View 1 (cell ranges)'!$E94)</f>
        <v>145.19736</v>
      </c>
      <c r="J94" s="21">
        <f>SUMIFS('Sales Data'!$U$2:$U$1040,'Sales Data'!$J$2:$J$1040,'View 1 (cell ranges)'!$C94,'Sales Data'!$K$2:$K$1040,'View 1 (cell ranges)'!$D94,'Sales Data'!$L$2:$L$1040,'View 1 (cell ranges)'!$E94)</f>
        <v>87</v>
      </c>
      <c r="K94" s="21">
        <f>SUMIFS('Sales Data'!$V$2:$V$1040,'Sales Data'!$J$2:$J$1040,'View 1 (cell ranges)'!$C94,'Sales Data'!$K$2:$K$1040,'View 1 (cell ranges)'!$D94,'Sales Data'!$L$2:$L$1040,'View 1 (cell ranges)'!$E94)</f>
        <v>59874.166440000008</v>
      </c>
      <c r="L94" s="21">
        <f>SUMIFS('Sales Data'!$X$2:$X$1040,'Sales Data'!$J$2:$J$1040,'View 1 (cell ranges)'!$C94,'Sales Data'!$K$2:$K$1040,'View 1 (cell ranges)'!$D94,'Sales Data'!$L$2:$L$1040,'View 1 (cell ranges)'!$E94)</f>
        <v>4861.2142656000005</v>
      </c>
      <c r="M94" s="21">
        <f>SUMIFS('Sales Data'!$Z$2:$Z$1040,'Sales Data'!$J$2:$J$1040,'View 1 (cell ranges)'!$C94,'Sales Data'!$K$2:$K$1040,'View 1 (cell ranges)'!$D94,'Sales Data'!$L$2:$L$1040,'View 1 (cell ranges)'!$E94)</f>
        <v>55086.572174400004</v>
      </c>
    </row>
    <row r="95" spans="3:13" x14ac:dyDescent="0.3">
      <c r="C95" s="21" t="s">
        <v>233</v>
      </c>
      <c r="D95" s="21" t="s">
        <v>305</v>
      </c>
      <c r="E95" s="21" t="s">
        <v>588</v>
      </c>
      <c r="F95" s="21">
        <f>COUNTIFS('Sales Data'!$J$2:$J$1040,'View 1 (cell ranges)'!$C95,'Sales Data'!$K$2:$K$1040,'View 1 (cell ranges)'!$D95,'Sales Data'!$L$2:$L$1040,'View 1 (cell ranges)'!$E95)</f>
        <v>1</v>
      </c>
      <c r="G95" s="21">
        <f>_xlfn.MAXIFS('Sales Data'!$O$2:$O$1040,'Sales Data'!$J$2:$J$1040,'View 1 (cell ranges)'!$C95,'Sales Data'!$K$2:$K$1040,'View 1 (cell ranges)'!$D95,'Sales Data'!$L$2:$L$1040,'View 1 (cell ranges)'!$E95)</f>
        <v>61.776000000000003</v>
      </c>
      <c r="H95" s="21">
        <f>_xlfn.MINIFS('Sales Data'!$P$2:$P$1040,'Sales Data'!$J$2:$J$1040,'View 1 (cell ranges)'!$C95,'Sales Data'!$K$2:$K$1040,'View 1 (cell ranges)'!$D95,'Sales Data'!$L$2:$L$1040,'View 1 (cell ranges)'!$E95)</f>
        <v>150.678</v>
      </c>
      <c r="I95" s="21">
        <f>SUMIFS('Sales Data'!$S$2:$S$1040,'Sales Data'!$J$2:$J$1040,'View 1 (cell ranges)'!$C95,'Sales Data'!$K$2:$K$1040,'View 1 (cell ranges)'!$D95,'Sales Data'!$L$2:$L$1040,'View 1 (cell ranges)'!$E95)</f>
        <v>12.05424</v>
      </c>
      <c r="J95" s="21">
        <f>SUMIFS('Sales Data'!$U$2:$U$1040,'Sales Data'!$J$2:$J$1040,'View 1 (cell ranges)'!$C95,'Sales Data'!$K$2:$K$1040,'View 1 (cell ranges)'!$D95,'Sales Data'!$L$2:$L$1040,'View 1 (cell ranges)'!$E95)</f>
        <v>46</v>
      </c>
      <c r="K95" s="21">
        <f>SUMIFS('Sales Data'!$V$2:$V$1040,'Sales Data'!$J$2:$J$1040,'View 1 (cell ranges)'!$C95,'Sales Data'!$K$2:$K$1040,'View 1 (cell ranges)'!$D95,'Sales Data'!$L$2:$L$1040,'View 1 (cell ranges)'!$E95)</f>
        <v>7485.6830400000008</v>
      </c>
      <c r="L95" s="21">
        <f>SUMIFS('Sales Data'!$X$2:$X$1040,'Sales Data'!$J$2:$J$1040,'View 1 (cell ranges)'!$C95,'Sales Data'!$K$2:$K$1040,'View 1 (cell ranges)'!$D95,'Sales Data'!$L$2:$L$1040,'View 1 (cell ranges)'!$E95)</f>
        <v>673.71147360000009</v>
      </c>
      <c r="M95" s="21">
        <f>SUMIFS('Sales Data'!$Z$2:$Z$1040,'Sales Data'!$J$2:$J$1040,'View 1 (cell ranges)'!$C95,'Sales Data'!$K$2:$K$1040,'View 1 (cell ranges)'!$D95,'Sales Data'!$L$2:$L$1040,'View 1 (cell ranges)'!$E95)</f>
        <v>6836.5115664000004</v>
      </c>
    </row>
    <row r="96" spans="3:13" x14ac:dyDescent="0.3">
      <c r="C96" s="21" t="s">
        <v>250</v>
      </c>
      <c r="D96" s="21" t="s">
        <v>305</v>
      </c>
      <c r="E96" s="21" t="s">
        <v>292</v>
      </c>
      <c r="F96" s="21">
        <f>COUNTIFS('Sales Data'!$J$2:$J$1040,'View 1 (cell ranges)'!$C96,'Sales Data'!$K$2:$K$1040,'View 1 (cell ranges)'!$D96,'Sales Data'!$L$2:$L$1040,'View 1 (cell ranges)'!$E96)</f>
        <v>1</v>
      </c>
      <c r="G96" s="21">
        <f>_xlfn.MAXIFS('Sales Data'!$O$2:$O$1040,'Sales Data'!$J$2:$J$1040,'View 1 (cell ranges)'!$C96,'Sales Data'!$K$2:$K$1040,'View 1 (cell ranges)'!$D96,'Sales Data'!$L$2:$L$1040,'View 1 (cell ranges)'!$E96)</f>
        <v>6.0500000000000007</v>
      </c>
      <c r="H96" s="21">
        <f>_xlfn.MINIFS('Sales Data'!$P$2:$P$1040,'Sales Data'!$J$2:$J$1040,'View 1 (cell ranges)'!$C96,'Sales Data'!$K$2:$K$1040,'View 1 (cell ranges)'!$D96,'Sales Data'!$L$2:$L$1040,'View 1 (cell ranges)'!$E96)</f>
        <v>13.442000000000002</v>
      </c>
      <c r="I96" s="21">
        <f>SUMIFS('Sales Data'!$S$2:$S$1040,'Sales Data'!$J$2:$J$1040,'View 1 (cell ranges)'!$C96,'Sales Data'!$K$2:$K$1040,'View 1 (cell ranges)'!$D96,'Sales Data'!$L$2:$L$1040,'View 1 (cell ranges)'!$E96)</f>
        <v>1.0753600000000001</v>
      </c>
      <c r="J96" s="21">
        <f>SUMIFS('Sales Data'!$U$2:$U$1040,'Sales Data'!$J$2:$J$1040,'View 1 (cell ranges)'!$C96,'Sales Data'!$K$2:$K$1040,'View 1 (cell ranges)'!$D96,'Sales Data'!$L$2:$L$1040,'View 1 (cell ranges)'!$E96)</f>
        <v>20</v>
      </c>
      <c r="K96" s="21">
        <f>SUMIFS('Sales Data'!$V$2:$V$1040,'Sales Data'!$J$2:$J$1040,'View 1 (cell ranges)'!$C96,'Sales Data'!$K$2:$K$1040,'View 1 (cell ranges)'!$D96,'Sales Data'!$L$2:$L$1040,'View 1 (cell ranges)'!$E96)</f>
        <v>290.34720000000004</v>
      </c>
      <c r="L96" s="21">
        <f>SUMIFS('Sales Data'!$X$2:$X$1040,'Sales Data'!$J$2:$J$1040,'View 1 (cell ranges)'!$C96,'Sales Data'!$K$2:$K$1040,'View 1 (cell ranges)'!$D96,'Sales Data'!$L$2:$L$1040,'View 1 (cell ranges)'!$E96)</f>
        <v>14.517360000000004</v>
      </c>
      <c r="M96" s="21">
        <f>SUMIFS('Sales Data'!$Z$2:$Z$1040,'Sales Data'!$J$2:$J$1040,'View 1 (cell ranges)'!$C96,'Sales Data'!$K$2:$K$1040,'View 1 (cell ranges)'!$D96,'Sales Data'!$L$2:$L$1040,'View 1 (cell ranges)'!$E96)</f>
        <v>278.72984000000002</v>
      </c>
    </row>
    <row r="97" spans="3:13" x14ac:dyDescent="0.3">
      <c r="C97" s="21" t="s">
        <v>266</v>
      </c>
      <c r="D97" s="21" t="s">
        <v>238</v>
      </c>
      <c r="E97" s="21" t="s">
        <v>292</v>
      </c>
      <c r="F97" s="21">
        <f>COUNTIFS('Sales Data'!$J$2:$J$1040,'View 1 (cell ranges)'!$C97,'Sales Data'!$K$2:$K$1040,'View 1 (cell ranges)'!$D97,'Sales Data'!$L$2:$L$1040,'View 1 (cell ranges)'!$E97)</f>
        <v>4</v>
      </c>
      <c r="G97" s="21">
        <f>_xlfn.MAXIFS('Sales Data'!$O$2:$O$1040,'Sales Data'!$J$2:$J$1040,'View 1 (cell ranges)'!$C97,'Sales Data'!$K$2:$K$1040,'View 1 (cell ranges)'!$D97,'Sales Data'!$L$2:$L$1040,'View 1 (cell ranges)'!$E97)</f>
        <v>22.198</v>
      </c>
      <c r="H97" s="21">
        <f>_xlfn.MINIFS('Sales Data'!$P$2:$P$1040,'Sales Data'!$J$2:$J$1040,'View 1 (cell ranges)'!$C97,'Sales Data'!$K$2:$K$1040,'View 1 (cell ranges)'!$D97,'Sales Data'!$L$2:$L$1040,'View 1 (cell ranges)'!$E97)</f>
        <v>8.9320000000000004</v>
      </c>
      <c r="I97" s="21">
        <f>SUMIFS('Sales Data'!$S$2:$S$1040,'Sales Data'!$J$2:$J$1040,'View 1 (cell ranges)'!$C97,'Sales Data'!$K$2:$K$1040,'View 1 (cell ranges)'!$D97,'Sales Data'!$L$2:$L$1040,'View 1 (cell ranges)'!$E97)</f>
        <v>10.062800000000001</v>
      </c>
      <c r="J97" s="21">
        <f>SUMIFS('Sales Data'!$U$2:$U$1040,'Sales Data'!$J$2:$J$1040,'View 1 (cell ranges)'!$C97,'Sales Data'!$K$2:$K$1040,'View 1 (cell ranges)'!$D97,'Sales Data'!$L$2:$L$1040,'View 1 (cell ranges)'!$E97)</f>
        <v>55</v>
      </c>
      <c r="K97" s="21">
        <f>SUMIFS('Sales Data'!$V$2:$V$1040,'Sales Data'!$J$2:$J$1040,'View 1 (cell ranges)'!$C97,'Sales Data'!$K$2:$K$1040,'View 1 (cell ranges)'!$D97,'Sales Data'!$L$2:$L$1040,'View 1 (cell ranges)'!$E97)</f>
        <v>2119.1662800000004</v>
      </c>
      <c r="L97" s="21">
        <f>SUMIFS('Sales Data'!$X$2:$X$1040,'Sales Data'!$J$2:$J$1040,'View 1 (cell ranges)'!$C97,'Sales Data'!$K$2:$K$1040,'View 1 (cell ranges)'!$D97,'Sales Data'!$L$2:$L$1040,'View 1 (cell ranges)'!$E97)</f>
        <v>121.997502</v>
      </c>
      <c r="M97" s="21">
        <f>SUMIFS('Sales Data'!$Z$2:$Z$1040,'Sales Data'!$J$2:$J$1040,'View 1 (cell ranges)'!$C97,'Sales Data'!$K$2:$K$1040,'View 1 (cell ranges)'!$D97,'Sales Data'!$L$2:$L$1040,'View 1 (cell ranges)'!$E97)</f>
        <v>2006.1687780000002</v>
      </c>
    </row>
    <row r="98" spans="3:13" x14ac:dyDescent="0.3">
      <c r="C98" s="21" t="s">
        <v>233</v>
      </c>
      <c r="D98" s="21" t="s">
        <v>238</v>
      </c>
      <c r="E98" s="21" t="s">
        <v>239</v>
      </c>
      <c r="F98" s="21">
        <f>COUNTIFS('Sales Data'!$J$2:$J$1040,'View 1 (cell ranges)'!$C98,'Sales Data'!$K$2:$K$1040,'View 1 (cell ranges)'!$D98,'Sales Data'!$L$2:$L$1040,'View 1 (cell ranges)'!$E98)</f>
        <v>2</v>
      </c>
      <c r="G98" s="21">
        <f>_xlfn.MAXIFS('Sales Data'!$O$2:$O$1040,'Sales Data'!$J$2:$J$1040,'View 1 (cell ranges)'!$C98,'Sales Data'!$K$2:$K$1040,'View 1 (cell ranges)'!$D98,'Sales Data'!$L$2:$L$1040,'View 1 (cell ranges)'!$E98)</f>
        <v>306.88900000000001</v>
      </c>
      <c r="H98" s="21">
        <f>_xlfn.MINIFS('Sales Data'!$P$2:$P$1040,'Sales Data'!$J$2:$J$1040,'View 1 (cell ranges)'!$C98,'Sales Data'!$K$2:$K$1040,'View 1 (cell ranges)'!$D98,'Sales Data'!$L$2:$L$1040,'View 1 (cell ranges)'!$E98)</f>
        <v>494.98900000000003</v>
      </c>
      <c r="I98" s="21">
        <f>SUMIFS('Sales Data'!$S$2:$S$1040,'Sales Data'!$J$2:$J$1040,'View 1 (cell ranges)'!$C98,'Sales Data'!$K$2:$K$1040,'View 1 (cell ranges)'!$D98,'Sales Data'!$L$2:$L$1040,'View 1 (cell ranges)'!$E98)</f>
        <v>79.198240000000013</v>
      </c>
      <c r="J98" s="21">
        <f>SUMIFS('Sales Data'!$U$2:$U$1040,'Sales Data'!$J$2:$J$1040,'View 1 (cell ranges)'!$C98,'Sales Data'!$K$2:$K$1040,'View 1 (cell ranges)'!$D98,'Sales Data'!$L$2:$L$1040,'View 1 (cell ranges)'!$E98)</f>
        <v>63</v>
      </c>
      <c r="K98" s="21">
        <f>SUMIFS('Sales Data'!$V$2:$V$1040,'Sales Data'!$J$2:$J$1040,'View 1 (cell ranges)'!$C98,'Sales Data'!$K$2:$K$1040,'View 1 (cell ranges)'!$D98,'Sales Data'!$L$2:$L$1040,'View 1 (cell ranges)'!$E98)</f>
        <v>33679.051560000007</v>
      </c>
      <c r="L98" s="21">
        <f>SUMIFS('Sales Data'!$X$2:$X$1040,'Sales Data'!$J$2:$J$1040,'View 1 (cell ranges)'!$C98,'Sales Data'!$K$2:$K$1040,'View 1 (cell ranges)'!$D98,'Sales Data'!$L$2:$L$1040,'View 1 (cell ranges)'!$E98)</f>
        <v>2646.2111940000004</v>
      </c>
      <c r="M98" s="21">
        <f>SUMIFS('Sales Data'!$Z$2:$Z$1040,'Sales Data'!$J$2:$J$1040,'View 1 (cell ranges)'!$C98,'Sales Data'!$K$2:$K$1040,'View 1 (cell ranges)'!$D98,'Sales Data'!$L$2:$L$1040,'View 1 (cell ranges)'!$E98)</f>
        <v>31130.940366000003</v>
      </c>
    </row>
    <row r="99" spans="3:13" x14ac:dyDescent="0.3">
      <c r="C99" s="21" t="s">
        <v>233</v>
      </c>
      <c r="D99" s="21" t="s">
        <v>238</v>
      </c>
      <c r="E99" s="21" t="s">
        <v>588</v>
      </c>
      <c r="F99" s="21">
        <f>COUNTIFS('Sales Data'!$J$2:$J$1040,'View 1 (cell ranges)'!$C99,'Sales Data'!$K$2:$K$1040,'View 1 (cell ranges)'!$D99,'Sales Data'!$L$2:$L$1040,'View 1 (cell ranges)'!$E99)</f>
        <v>2</v>
      </c>
      <c r="G99" s="21">
        <f>_xlfn.MAXIFS('Sales Data'!$O$2:$O$1040,'Sales Data'!$J$2:$J$1040,'View 1 (cell ranges)'!$C99,'Sales Data'!$K$2:$K$1040,'View 1 (cell ranges)'!$D99,'Sales Data'!$L$2:$L$1040,'View 1 (cell ranges)'!$E99)</f>
        <v>296.98900000000003</v>
      </c>
      <c r="H99" s="21">
        <f>_xlfn.MINIFS('Sales Data'!$P$2:$P$1040,'Sales Data'!$J$2:$J$1040,'View 1 (cell ranges)'!$C99,'Sales Data'!$K$2:$K$1040,'View 1 (cell ranges)'!$D99,'Sales Data'!$L$2:$L$1040,'View 1 (cell ranges)'!$E99)</f>
        <v>494.98900000000003</v>
      </c>
      <c r="I99" s="21">
        <f>SUMIFS('Sales Data'!$S$2:$S$1040,'Sales Data'!$J$2:$J$1040,'View 1 (cell ranges)'!$C99,'Sales Data'!$K$2:$K$1040,'View 1 (cell ranges)'!$D99,'Sales Data'!$L$2:$L$1040,'View 1 (cell ranges)'!$E99)</f>
        <v>79.198240000000013</v>
      </c>
      <c r="J99" s="21">
        <f>SUMIFS('Sales Data'!$U$2:$U$1040,'Sales Data'!$J$2:$J$1040,'View 1 (cell ranges)'!$C99,'Sales Data'!$K$2:$K$1040,'View 1 (cell ranges)'!$D99,'Sales Data'!$L$2:$L$1040,'View 1 (cell ranges)'!$E99)</f>
        <v>9</v>
      </c>
      <c r="K99" s="21">
        <f>SUMIFS('Sales Data'!$V$2:$V$1040,'Sales Data'!$J$2:$J$1040,'View 1 (cell ranges)'!$C99,'Sales Data'!$K$2:$K$1040,'View 1 (cell ranges)'!$D99,'Sales Data'!$L$2:$L$1040,'View 1 (cell ranges)'!$E99)</f>
        <v>4811.2930800000013</v>
      </c>
      <c r="L99" s="21">
        <f>SUMIFS('Sales Data'!$X$2:$X$1040,'Sales Data'!$J$2:$J$1040,'View 1 (cell ranges)'!$C99,'Sales Data'!$K$2:$K$1040,'View 1 (cell ranges)'!$D99,'Sales Data'!$L$2:$L$1040,'View 1 (cell ranges)'!$E99)</f>
        <v>379.55756520000006</v>
      </c>
      <c r="M99" s="21">
        <f>SUMIFS('Sales Data'!$Z$2:$Z$1040,'Sales Data'!$J$2:$J$1040,'View 1 (cell ranges)'!$C99,'Sales Data'!$K$2:$K$1040,'View 1 (cell ranges)'!$D99,'Sales Data'!$L$2:$L$1040,'View 1 (cell ranges)'!$E99)</f>
        <v>4480.8155148000014</v>
      </c>
    </row>
    <row r="100" spans="3:13" x14ac:dyDescent="0.3">
      <c r="C100" s="21" t="s">
        <v>266</v>
      </c>
      <c r="D100" s="21" t="s">
        <v>238</v>
      </c>
      <c r="E100" s="21" t="s">
        <v>588</v>
      </c>
      <c r="F100" s="21">
        <f>COUNTIFS('Sales Data'!$J$2:$J$1040,'View 1 (cell ranges)'!$C100,'Sales Data'!$K$2:$K$1040,'View 1 (cell ranges)'!$D100,'Sales Data'!$L$2:$L$1040,'View 1 (cell ranges)'!$E100)</f>
        <v>2</v>
      </c>
      <c r="G100" s="21">
        <f>_xlfn.MAXIFS('Sales Data'!$O$2:$O$1040,'Sales Data'!$J$2:$J$1040,'View 1 (cell ranges)'!$C100,'Sales Data'!$K$2:$K$1040,'View 1 (cell ranges)'!$D100,'Sales Data'!$L$2:$L$1040,'View 1 (cell ranges)'!$E100)</f>
        <v>415.78900000000004</v>
      </c>
      <c r="H100" s="21">
        <f>_xlfn.MINIFS('Sales Data'!$P$2:$P$1040,'Sales Data'!$J$2:$J$1040,'View 1 (cell ranges)'!$C100,'Sales Data'!$K$2:$K$1040,'View 1 (cell ranges)'!$D100,'Sales Data'!$L$2:$L$1040,'View 1 (cell ranges)'!$E100)</f>
        <v>494.98900000000003</v>
      </c>
      <c r="I100" s="21">
        <f>SUMIFS('Sales Data'!$S$2:$S$1040,'Sales Data'!$J$2:$J$1040,'View 1 (cell ranges)'!$C100,'Sales Data'!$K$2:$K$1040,'View 1 (cell ranges)'!$D100,'Sales Data'!$L$2:$L$1040,'View 1 (cell ranges)'!$E100)</f>
        <v>92.398240000000015</v>
      </c>
      <c r="J100" s="21">
        <f>SUMIFS('Sales Data'!$U$2:$U$1040,'Sales Data'!$J$2:$J$1040,'View 1 (cell ranges)'!$C100,'Sales Data'!$K$2:$K$1040,'View 1 (cell ranges)'!$D100,'Sales Data'!$L$2:$L$1040,'View 1 (cell ranges)'!$E100)</f>
        <v>74</v>
      </c>
      <c r="K100" s="21">
        <f>SUMIFS('Sales Data'!$V$2:$V$1040,'Sales Data'!$J$2:$J$1040,'View 1 (cell ranges)'!$C100,'Sales Data'!$K$2:$K$1040,'View 1 (cell ranges)'!$D100,'Sales Data'!$L$2:$L$1040,'View 1 (cell ranges)'!$E100)</f>
        <v>47222.120880000002</v>
      </c>
      <c r="L100" s="21">
        <f>SUMIFS('Sales Data'!$X$2:$X$1040,'Sales Data'!$J$2:$J$1040,'View 1 (cell ranges)'!$C100,'Sales Data'!$K$2:$K$1040,'View 1 (cell ranges)'!$D100,'Sales Data'!$L$2:$L$1040,'View 1 (cell ranges)'!$E100)</f>
        <v>3230.7112331999997</v>
      </c>
      <c r="M100" s="21">
        <f>SUMIFS('Sales Data'!$Z$2:$Z$1040,'Sales Data'!$J$2:$J$1040,'View 1 (cell ranges)'!$C100,'Sales Data'!$K$2:$K$1040,'View 1 (cell ranges)'!$D100,'Sales Data'!$L$2:$L$1040,'View 1 (cell ranges)'!$E100)</f>
        <v>44040.489646800008</v>
      </c>
    </row>
    <row r="101" spans="3:13" x14ac:dyDescent="0.3">
      <c r="C101" s="21" t="s">
        <v>250</v>
      </c>
      <c r="D101" s="21" t="s">
        <v>305</v>
      </c>
      <c r="E101" s="21" t="s">
        <v>588</v>
      </c>
      <c r="F101" s="21">
        <f>COUNTIFS('Sales Data'!$J$2:$J$1040,'View 1 (cell ranges)'!$C101,'Sales Data'!$K$2:$K$1040,'View 1 (cell ranges)'!$D101,'Sales Data'!$L$2:$L$1040,'View 1 (cell ranges)'!$E101)</f>
        <v>2</v>
      </c>
      <c r="G101" s="21">
        <f>_xlfn.MAXIFS('Sales Data'!$O$2:$O$1040,'Sales Data'!$J$2:$J$1040,'View 1 (cell ranges)'!$C101,'Sales Data'!$K$2:$K$1040,'View 1 (cell ranges)'!$D101,'Sales Data'!$L$2:$L$1040,'View 1 (cell ranges)'!$E101)</f>
        <v>61.776000000000003</v>
      </c>
      <c r="H101" s="21">
        <f>_xlfn.MINIFS('Sales Data'!$P$2:$P$1040,'Sales Data'!$J$2:$J$1040,'View 1 (cell ranges)'!$C101,'Sales Data'!$K$2:$K$1040,'View 1 (cell ranges)'!$D101,'Sales Data'!$L$2:$L$1040,'View 1 (cell ranges)'!$E101)</f>
        <v>150.678</v>
      </c>
      <c r="I101" s="21">
        <f>SUMIFS('Sales Data'!$S$2:$S$1040,'Sales Data'!$J$2:$J$1040,'View 1 (cell ranges)'!$C101,'Sales Data'!$K$2:$K$1040,'View 1 (cell ranges)'!$D101,'Sales Data'!$L$2:$L$1040,'View 1 (cell ranges)'!$E101)</f>
        <v>24.10848</v>
      </c>
      <c r="J101" s="21">
        <f>SUMIFS('Sales Data'!$U$2:$U$1040,'Sales Data'!$J$2:$J$1040,'View 1 (cell ranges)'!$C101,'Sales Data'!$K$2:$K$1040,'View 1 (cell ranges)'!$D101,'Sales Data'!$L$2:$L$1040,'View 1 (cell ranges)'!$E101)</f>
        <v>39</v>
      </c>
      <c r="K101" s="21">
        <f>SUMIFS('Sales Data'!$V$2:$V$1040,'Sales Data'!$J$2:$J$1040,'View 1 (cell ranges)'!$C101,'Sales Data'!$K$2:$K$1040,'View 1 (cell ranges)'!$D101,'Sales Data'!$L$2:$L$1040,'View 1 (cell ranges)'!$E101)</f>
        <v>6346.5573600000007</v>
      </c>
      <c r="L101" s="21">
        <f>SUMIFS('Sales Data'!$X$2:$X$1040,'Sales Data'!$J$2:$J$1040,'View 1 (cell ranges)'!$C101,'Sales Data'!$K$2:$K$1040,'View 1 (cell ranges)'!$D101,'Sales Data'!$L$2:$L$1040,'View 1 (cell ranges)'!$E101)</f>
        <v>250.60764960000006</v>
      </c>
      <c r="M101" s="21">
        <f>SUMIFS('Sales Data'!$Z$2:$Z$1040,'Sales Data'!$J$2:$J$1040,'View 1 (cell ranges)'!$C101,'Sales Data'!$K$2:$K$1040,'View 1 (cell ranges)'!$D101,'Sales Data'!$L$2:$L$1040,'View 1 (cell ranges)'!$E101)</f>
        <v>6145.0297104000001</v>
      </c>
    </row>
    <row r="102" spans="3:13" x14ac:dyDescent="0.3">
      <c r="C102" s="21" t="s">
        <v>233</v>
      </c>
      <c r="D102" s="21" t="s">
        <v>305</v>
      </c>
      <c r="E102" s="21" t="s">
        <v>292</v>
      </c>
      <c r="F102" s="21">
        <f>COUNTIFS('Sales Data'!$J$2:$J$1040,'View 1 (cell ranges)'!$C102,'Sales Data'!$K$2:$K$1040,'View 1 (cell ranges)'!$D102,'Sales Data'!$L$2:$L$1040,'View 1 (cell ranges)'!$E102)</f>
        <v>1</v>
      </c>
      <c r="G102" s="21">
        <f>_xlfn.MAXIFS('Sales Data'!$O$2:$O$1040,'Sales Data'!$J$2:$J$1040,'View 1 (cell ranges)'!$C102,'Sales Data'!$K$2:$K$1040,'View 1 (cell ranges)'!$D102,'Sales Data'!$L$2:$L$1040,'View 1 (cell ranges)'!$E102)</f>
        <v>6.0500000000000007</v>
      </c>
      <c r="H102" s="21">
        <f>_xlfn.MINIFS('Sales Data'!$P$2:$P$1040,'Sales Data'!$J$2:$J$1040,'View 1 (cell ranges)'!$C102,'Sales Data'!$K$2:$K$1040,'View 1 (cell ranges)'!$D102,'Sales Data'!$L$2:$L$1040,'View 1 (cell ranges)'!$E102)</f>
        <v>13.442000000000002</v>
      </c>
      <c r="I102" s="21">
        <f>SUMIFS('Sales Data'!$S$2:$S$1040,'Sales Data'!$J$2:$J$1040,'View 1 (cell ranges)'!$C102,'Sales Data'!$K$2:$K$1040,'View 1 (cell ranges)'!$D102,'Sales Data'!$L$2:$L$1040,'View 1 (cell ranges)'!$E102)</f>
        <v>1.0753600000000001</v>
      </c>
      <c r="J102" s="21">
        <f>SUMIFS('Sales Data'!$U$2:$U$1040,'Sales Data'!$J$2:$J$1040,'View 1 (cell ranges)'!$C102,'Sales Data'!$K$2:$K$1040,'View 1 (cell ranges)'!$D102,'Sales Data'!$L$2:$L$1040,'View 1 (cell ranges)'!$E102)</f>
        <v>12</v>
      </c>
      <c r="K102" s="21">
        <f>SUMIFS('Sales Data'!$V$2:$V$1040,'Sales Data'!$J$2:$J$1040,'View 1 (cell ranges)'!$C102,'Sales Data'!$K$2:$K$1040,'View 1 (cell ranges)'!$D102,'Sales Data'!$L$2:$L$1040,'View 1 (cell ranges)'!$E102)</f>
        <v>174.20832000000004</v>
      </c>
      <c r="L102" s="21">
        <f>SUMIFS('Sales Data'!$X$2:$X$1040,'Sales Data'!$J$2:$J$1040,'View 1 (cell ranges)'!$C102,'Sales Data'!$K$2:$K$1040,'View 1 (cell ranges)'!$D102,'Sales Data'!$L$2:$L$1040,'View 1 (cell ranges)'!$E102)</f>
        <v>3.4841664000000008</v>
      </c>
      <c r="M102" s="21">
        <f>SUMIFS('Sales Data'!$Z$2:$Z$1040,'Sales Data'!$J$2:$J$1040,'View 1 (cell ranges)'!$C102,'Sales Data'!$K$2:$K$1040,'View 1 (cell ranges)'!$D102,'Sales Data'!$L$2:$L$1040,'View 1 (cell ranges)'!$E102)</f>
        <v>173.62415360000006</v>
      </c>
    </row>
    <row r="103" spans="3:13" x14ac:dyDescent="0.3">
      <c r="C103" s="21" t="s">
        <v>254</v>
      </c>
      <c r="D103" s="21" t="s">
        <v>305</v>
      </c>
      <c r="E103" s="21" t="s">
        <v>588</v>
      </c>
      <c r="F103" s="21">
        <f>COUNTIFS('Sales Data'!$J$2:$J$1040,'View 1 (cell ranges)'!$C103,'Sales Data'!$K$2:$K$1040,'View 1 (cell ranges)'!$D103,'Sales Data'!$L$2:$L$1040,'View 1 (cell ranges)'!$E103)</f>
        <v>1</v>
      </c>
      <c r="G103" s="21">
        <f>_xlfn.MAXIFS('Sales Data'!$O$2:$O$1040,'Sales Data'!$J$2:$J$1040,'View 1 (cell ranges)'!$C103,'Sales Data'!$K$2:$K$1040,'View 1 (cell ranges)'!$D103,'Sales Data'!$L$2:$L$1040,'View 1 (cell ranges)'!$E103)</f>
        <v>61.776000000000003</v>
      </c>
      <c r="H103" s="21">
        <f>_xlfn.MINIFS('Sales Data'!$P$2:$P$1040,'Sales Data'!$J$2:$J$1040,'View 1 (cell ranges)'!$C103,'Sales Data'!$K$2:$K$1040,'View 1 (cell ranges)'!$D103,'Sales Data'!$L$2:$L$1040,'View 1 (cell ranges)'!$E103)</f>
        <v>150.678</v>
      </c>
      <c r="I103" s="21">
        <f>SUMIFS('Sales Data'!$S$2:$S$1040,'Sales Data'!$J$2:$J$1040,'View 1 (cell ranges)'!$C103,'Sales Data'!$K$2:$K$1040,'View 1 (cell ranges)'!$D103,'Sales Data'!$L$2:$L$1040,'View 1 (cell ranges)'!$E103)</f>
        <v>12.05424</v>
      </c>
      <c r="J103" s="21">
        <f>SUMIFS('Sales Data'!$U$2:$U$1040,'Sales Data'!$J$2:$J$1040,'View 1 (cell ranges)'!$C103,'Sales Data'!$K$2:$K$1040,'View 1 (cell ranges)'!$D103,'Sales Data'!$L$2:$L$1040,'View 1 (cell ranges)'!$E103)</f>
        <v>5</v>
      </c>
      <c r="K103" s="21">
        <f>SUMIFS('Sales Data'!$V$2:$V$1040,'Sales Data'!$J$2:$J$1040,'View 1 (cell ranges)'!$C103,'Sales Data'!$K$2:$K$1040,'View 1 (cell ranges)'!$D103,'Sales Data'!$L$2:$L$1040,'View 1 (cell ranges)'!$E103)</f>
        <v>813.66120000000012</v>
      </c>
      <c r="L103" s="21">
        <f>SUMIFS('Sales Data'!$X$2:$X$1040,'Sales Data'!$J$2:$J$1040,'View 1 (cell ranges)'!$C103,'Sales Data'!$K$2:$K$1040,'View 1 (cell ranges)'!$D103,'Sales Data'!$L$2:$L$1040,'View 1 (cell ranges)'!$E103)</f>
        <v>89.502732000000009</v>
      </c>
      <c r="M103" s="21">
        <f>SUMIFS('Sales Data'!$Z$2:$Z$1040,'Sales Data'!$J$2:$J$1040,'View 1 (cell ranges)'!$C103,'Sales Data'!$K$2:$K$1040,'View 1 (cell ranges)'!$D103,'Sales Data'!$L$2:$L$1040,'View 1 (cell ranges)'!$E103)</f>
        <v>748.69846800000005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8ED-3FD7-B94F-A645-F90ADD69243F}">
  <sheetPr>
    <tabColor theme="4" tint="-0.249977111117893"/>
  </sheetPr>
  <dimension ref="A1:AC720"/>
  <sheetViews>
    <sheetView topLeftCell="X599" workbookViewId="0">
      <selection activeCell="AD693" sqref="AD693"/>
    </sheetView>
  </sheetViews>
  <sheetFormatPr defaultColWidth="11.5546875" defaultRowHeight="14.4" x14ac:dyDescent="0.3"/>
  <cols>
    <col min="3" max="3" width="25.77734375" bestFit="1" customWidth="1"/>
    <col min="4" max="4" width="16.44140625" bestFit="1" customWidth="1"/>
    <col min="5" max="5" width="15.6640625" bestFit="1" customWidth="1"/>
    <col min="6" max="6" width="16.44140625" bestFit="1" customWidth="1"/>
    <col min="7" max="7" width="16" bestFit="1" customWidth="1"/>
    <col min="8" max="8" width="25.88671875" bestFit="1" customWidth="1"/>
    <col min="9" max="9" width="13.77734375" bestFit="1" customWidth="1"/>
    <col min="10" max="10" width="15.77734375" bestFit="1" customWidth="1"/>
    <col min="11" max="11" width="16.44140625" bestFit="1" customWidth="1"/>
    <col min="14" max="15" width="16.44140625" bestFit="1" customWidth="1"/>
    <col min="16" max="16" width="12.44140625" bestFit="1" customWidth="1"/>
    <col min="17" max="17" width="19" bestFit="1" customWidth="1"/>
    <col min="21" max="21" width="13.77734375" bestFit="1" customWidth="1"/>
    <col min="22" max="22" width="12.44140625" bestFit="1" customWidth="1"/>
    <col min="23" max="23" width="23" bestFit="1" customWidth="1"/>
    <col min="26" max="26" width="34.5546875" bestFit="1" customWidth="1"/>
    <col min="28" max="28" width="12.44140625" bestFit="1" customWidth="1"/>
    <col min="29" max="29" width="14.21875" bestFit="1" customWidth="1"/>
  </cols>
  <sheetData>
    <row r="1" spans="1:10" x14ac:dyDescent="0.3">
      <c r="A1" s="32" t="s">
        <v>2379</v>
      </c>
    </row>
    <row r="2" spans="1:10" x14ac:dyDescent="0.3">
      <c r="A2" s="32" t="s">
        <v>2380</v>
      </c>
    </row>
    <row r="3" spans="1:10" x14ac:dyDescent="0.3">
      <c r="C3" s="28" t="s">
        <v>2355</v>
      </c>
      <c r="D3" s="28" t="s">
        <v>2356</v>
      </c>
      <c r="E3" s="28" t="s">
        <v>2357</v>
      </c>
      <c r="F3" s="28" t="s">
        <v>2358</v>
      </c>
      <c r="G3" s="28" t="s">
        <v>2359</v>
      </c>
      <c r="H3" s="28" t="s">
        <v>2360</v>
      </c>
    </row>
    <row r="4" spans="1:10" x14ac:dyDescent="0.3">
      <c r="C4" s="27" t="s">
        <v>214</v>
      </c>
      <c r="D4" s="33">
        <f>_xlfn.MAXIFS([0]!Order_Date,City,'View 2 (named Ranges)'!$C4)</f>
        <v>42771</v>
      </c>
      <c r="E4" s="33">
        <f>_xlfn.MINIFS([0]!Order_Date,City,'View 2 (named Ranges)'!$C4)</f>
        <v>41314</v>
      </c>
      <c r="F4" s="22">
        <f>AVERAGEIFS([0]!Cost_Price,City,'View 2 (named Ranges)'!$C4)</f>
        <v>21.109494809688584</v>
      </c>
      <c r="G4" s="22">
        <f>SUMIFS([0]!Sub_Total,City,'View 2 (named Ranges)'!$C4)</f>
        <v>378898.48656000005</v>
      </c>
      <c r="H4" s="22">
        <f>_xlfn.MINIFS(Customer_Payable,City,'View 2 (named Ranges)'!$C4)</f>
        <v>7.8383008000000016</v>
      </c>
    </row>
    <row r="5" spans="1:10" x14ac:dyDescent="0.3">
      <c r="C5" s="27" t="s">
        <v>230</v>
      </c>
      <c r="D5" s="33">
        <f>_xlfn.MAXIFS([0]!Order_Date,City,'View 2 (named Ranges)'!$C5)</f>
        <v>42769</v>
      </c>
      <c r="E5" s="33">
        <f>_xlfn.MINIFS([0]!Order_Date,City,'View 2 (named Ranges)'!$C5)</f>
        <v>41315</v>
      </c>
      <c r="F5" s="22">
        <f>AVERAGEIFS([0]!Cost_Price,City,'View 2 (named Ranges)'!$C5)</f>
        <v>28.254524000000014</v>
      </c>
      <c r="G5" s="22">
        <f>SUMIFS([0]!Sub_Total,City,'View 2 (named Ranges)'!$C5)</f>
        <v>1158527.8616399998</v>
      </c>
      <c r="H5" s="22">
        <f>_xlfn.MINIFS(Customer_Payable,City,'View 2 (named Ranges)'!$C5)</f>
        <v>5.9192255999999999</v>
      </c>
    </row>
    <row r="11" spans="1:10" x14ac:dyDescent="0.3">
      <c r="C11" s="28" t="s">
        <v>2361</v>
      </c>
      <c r="D11" s="28" t="s">
        <v>2362</v>
      </c>
      <c r="E11" s="28" t="s">
        <v>2381</v>
      </c>
      <c r="F11" s="28" t="s">
        <v>2363</v>
      </c>
      <c r="G11" s="28" t="s">
        <v>2364</v>
      </c>
      <c r="H11" s="28" t="s">
        <v>2365</v>
      </c>
    </row>
    <row r="12" spans="1:10" x14ac:dyDescent="0.3">
      <c r="C12" s="27" t="s">
        <v>217</v>
      </c>
      <c r="D12" s="34">
        <f t="shared" ref="D12:D25" si="0">COUNTIFS(Account_Manager,$C12)</f>
        <v>128</v>
      </c>
      <c r="E12" s="22">
        <f t="shared" ref="E12:E25" si="1">_xlfn.MAXIFS(Tax_Amount,Account_Manager,$C12)</f>
        <v>52.799120000000002</v>
      </c>
      <c r="F12" s="22">
        <f t="shared" ref="F12:F25" si="2">_xlfn.MINIFS(Sub_Total,Account_Manager,$C12)</f>
        <v>6.7003200000000014</v>
      </c>
      <c r="G12" s="22">
        <f t="shared" ref="G12:G25" si="3">AVERAGEIFS(Order_Quantity,Account_Manager,$C12)</f>
        <v>28.828125</v>
      </c>
      <c r="H12" s="21">
        <f t="shared" ref="H12:H25" si="4">SUMIFS(Shipping_Cost,Account_Manager,$C12)</f>
        <v>809.29999999999973</v>
      </c>
    </row>
    <row r="13" spans="1:10" x14ac:dyDescent="0.3">
      <c r="C13" s="27" t="s">
        <v>225</v>
      </c>
      <c r="D13" s="34">
        <f t="shared" si="0"/>
        <v>159</v>
      </c>
      <c r="E13" s="22">
        <f t="shared" si="1"/>
        <v>44.085360000000009</v>
      </c>
      <c r="F13" s="22">
        <f t="shared" si="2"/>
        <v>8.1259200000000007</v>
      </c>
      <c r="G13" s="22">
        <f t="shared" si="3"/>
        <v>28.59748427672956</v>
      </c>
      <c r="H13" s="21">
        <f t="shared" si="4"/>
        <v>837.23999999999967</v>
      </c>
    </row>
    <row r="14" spans="1:10" x14ac:dyDescent="0.3">
      <c r="C14" s="27" t="s">
        <v>232</v>
      </c>
      <c r="D14" s="34">
        <f t="shared" si="0"/>
        <v>61</v>
      </c>
      <c r="E14" s="22">
        <f t="shared" si="1"/>
        <v>52.799120000000002</v>
      </c>
      <c r="F14" s="22">
        <f t="shared" si="2"/>
        <v>9.3020399999999999</v>
      </c>
      <c r="G14" s="22">
        <f t="shared" si="3"/>
        <v>24.934426229508198</v>
      </c>
      <c r="H14" s="21">
        <f t="shared" si="4"/>
        <v>505.85000000000014</v>
      </c>
    </row>
    <row r="15" spans="1:10" x14ac:dyDescent="0.3">
      <c r="C15" s="27" t="s">
        <v>245</v>
      </c>
      <c r="D15" s="34">
        <f t="shared" si="0"/>
        <v>65</v>
      </c>
      <c r="E15" s="22">
        <f t="shared" si="1"/>
        <v>47.136320000000005</v>
      </c>
      <c r="F15" s="22">
        <f t="shared" si="2"/>
        <v>12.545280000000002</v>
      </c>
      <c r="G15" s="22">
        <f t="shared" si="3"/>
        <v>25.53846153846154</v>
      </c>
      <c r="H15" s="21">
        <f t="shared" si="4"/>
        <v>403.36000000000013</v>
      </c>
      <c r="J15" s="35"/>
    </row>
    <row r="16" spans="1:10" x14ac:dyDescent="0.3">
      <c r="C16" s="27" t="s">
        <v>249</v>
      </c>
      <c r="D16" s="34">
        <f t="shared" si="0"/>
        <v>21</v>
      </c>
      <c r="E16" s="22">
        <f t="shared" si="1"/>
        <v>52.799120000000002</v>
      </c>
      <c r="F16" s="22">
        <f t="shared" si="2"/>
        <v>6.7716000000000012</v>
      </c>
      <c r="G16" s="22">
        <f t="shared" si="3"/>
        <v>31.095238095238095</v>
      </c>
      <c r="H16" s="21">
        <f t="shared" si="4"/>
        <v>187</v>
      </c>
    </row>
    <row r="17" spans="2:13" x14ac:dyDescent="0.3">
      <c r="C17" s="27" t="s">
        <v>258</v>
      </c>
      <c r="D17" s="34">
        <f t="shared" si="0"/>
        <v>87</v>
      </c>
      <c r="E17" s="22">
        <f t="shared" si="1"/>
        <v>39.599120000000006</v>
      </c>
      <c r="F17" s="22">
        <f t="shared" si="2"/>
        <v>10.977120000000001</v>
      </c>
      <c r="G17" s="22">
        <f t="shared" si="3"/>
        <v>28.896551724137932</v>
      </c>
      <c r="H17" s="21">
        <f t="shared" si="4"/>
        <v>462.37000000000006</v>
      </c>
    </row>
    <row r="18" spans="2:13" x14ac:dyDescent="0.3">
      <c r="C18" s="27" t="s">
        <v>270</v>
      </c>
      <c r="D18" s="34">
        <f t="shared" si="0"/>
        <v>75</v>
      </c>
      <c r="E18" s="22">
        <f t="shared" si="1"/>
        <v>52.799120000000002</v>
      </c>
      <c r="F18" s="22">
        <f t="shared" si="2"/>
        <v>5.2747200000000003</v>
      </c>
      <c r="G18" s="22">
        <f t="shared" si="3"/>
        <v>26.853333333333332</v>
      </c>
      <c r="H18" s="21">
        <f t="shared" si="4"/>
        <v>681.35999999999979</v>
      </c>
    </row>
    <row r="19" spans="2:13" x14ac:dyDescent="0.3">
      <c r="C19" s="27" t="s">
        <v>274</v>
      </c>
      <c r="D19" s="34">
        <f t="shared" si="0"/>
        <v>137</v>
      </c>
      <c r="E19" s="22">
        <f t="shared" si="1"/>
        <v>52.799120000000002</v>
      </c>
      <c r="F19" s="22">
        <f t="shared" si="2"/>
        <v>6.7003200000000014</v>
      </c>
      <c r="G19" s="22">
        <f t="shared" si="3"/>
        <v>28.087591240875913</v>
      </c>
      <c r="H19" s="21">
        <f t="shared" si="4"/>
        <v>668.63</v>
      </c>
    </row>
    <row r="20" spans="2:13" x14ac:dyDescent="0.3">
      <c r="C20" s="27" t="s">
        <v>281</v>
      </c>
      <c r="D20" s="34">
        <f t="shared" si="0"/>
        <v>64</v>
      </c>
      <c r="E20" s="22">
        <f t="shared" si="1"/>
        <v>52.799120000000002</v>
      </c>
      <c r="F20" s="22">
        <f t="shared" si="2"/>
        <v>17.962560000000003</v>
      </c>
      <c r="G20" s="22">
        <f t="shared" si="3"/>
        <v>30.875</v>
      </c>
      <c r="H20" s="21">
        <f t="shared" si="4"/>
        <v>336.03999999999996</v>
      </c>
    </row>
    <row r="21" spans="2:13" x14ac:dyDescent="0.3">
      <c r="C21" s="27" t="s">
        <v>291</v>
      </c>
      <c r="D21" s="34">
        <f t="shared" si="0"/>
        <v>9</v>
      </c>
      <c r="E21" s="22">
        <f t="shared" si="1"/>
        <v>39.599120000000006</v>
      </c>
      <c r="F21" s="22">
        <f t="shared" si="2"/>
        <v>28.108080000000001</v>
      </c>
      <c r="G21" s="22">
        <f t="shared" si="3"/>
        <v>21.888888888888889</v>
      </c>
      <c r="H21" s="21">
        <f t="shared" si="4"/>
        <v>76.8</v>
      </c>
    </row>
    <row r="22" spans="2:13" x14ac:dyDescent="0.3">
      <c r="C22" s="27" t="s">
        <v>312</v>
      </c>
      <c r="D22" s="34">
        <f t="shared" si="0"/>
        <v>70</v>
      </c>
      <c r="E22" s="22">
        <f t="shared" si="1"/>
        <v>47.136320000000005</v>
      </c>
      <c r="F22" s="22">
        <f t="shared" si="2"/>
        <v>5.9875200000000008</v>
      </c>
      <c r="G22" s="22">
        <f t="shared" si="3"/>
        <v>27.542857142857144</v>
      </c>
      <c r="H22" s="21">
        <f t="shared" si="4"/>
        <v>409.72000000000014</v>
      </c>
    </row>
    <row r="23" spans="2:13" x14ac:dyDescent="0.3">
      <c r="C23" s="27" t="s">
        <v>331</v>
      </c>
      <c r="D23" s="34">
        <f t="shared" si="0"/>
        <v>75</v>
      </c>
      <c r="E23" s="22">
        <f t="shared" si="1"/>
        <v>52.799120000000002</v>
      </c>
      <c r="F23" s="22">
        <f t="shared" si="2"/>
        <v>19.245600000000007</v>
      </c>
      <c r="G23" s="22">
        <f t="shared" si="3"/>
        <v>29.68</v>
      </c>
      <c r="H23" s="21">
        <f t="shared" si="4"/>
        <v>398.57000000000005</v>
      </c>
    </row>
    <row r="24" spans="2:13" x14ac:dyDescent="0.3">
      <c r="C24" s="27" t="s">
        <v>342</v>
      </c>
      <c r="D24" s="34">
        <f t="shared" si="0"/>
        <v>49</v>
      </c>
      <c r="E24" s="22">
        <f t="shared" si="1"/>
        <v>44.085360000000009</v>
      </c>
      <c r="F24" s="22">
        <f t="shared" si="2"/>
        <v>25.613280000000003</v>
      </c>
      <c r="G24" s="22">
        <f t="shared" si="3"/>
        <v>24.122448979591837</v>
      </c>
      <c r="H24" s="21">
        <f t="shared" si="4"/>
        <v>400.55000000000018</v>
      </c>
    </row>
    <row r="25" spans="2:13" x14ac:dyDescent="0.3">
      <c r="C25" s="27" t="s">
        <v>445</v>
      </c>
      <c r="D25" s="34">
        <f t="shared" si="0"/>
        <v>39</v>
      </c>
      <c r="E25" s="22">
        <f t="shared" si="1"/>
        <v>14.537599999999999</v>
      </c>
      <c r="F25" s="22">
        <f t="shared" si="2"/>
        <v>36.923040000000007</v>
      </c>
      <c r="G25" s="22">
        <f t="shared" si="3"/>
        <v>30.307692307692307</v>
      </c>
      <c r="H25" s="21">
        <f t="shared" si="4"/>
        <v>191.74</v>
      </c>
    </row>
    <row r="29" spans="2:13" x14ac:dyDescent="0.3">
      <c r="C29" s="32" t="s">
        <v>2366</v>
      </c>
      <c r="D29" s="32">
        <v>2016</v>
      </c>
      <c r="H29" s="32" t="s">
        <v>2366</v>
      </c>
      <c r="I29" s="32">
        <v>2014</v>
      </c>
    </row>
    <row r="30" spans="2:13" x14ac:dyDescent="0.3">
      <c r="B30" s="72" t="s">
        <v>2367</v>
      </c>
      <c r="C30" s="28" t="s">
        <v>2368</v>
      </c>
      <c r="D30" s="28" t="s">
        <v>214</v>
      </c>
      <c r="E30" s="28" t="s">
        <v>230</v>
      </c>
      <c r="G30" s="72" t="s">
        <v>2369</v>
      </c>
      <c r="H30" s="28" t="s">
        <v>2370</v>
      </c>
      <c r="I30" s="28" t="s">
        <v>218</v>
      </c>
      <c r="J30" s="28" t="s">
        <v>233</v>
      </c>
      <c r="K30" s="28" t="s">
        <v>250</v>
      </c>
      <c r="L30" s="28" t="s">
        <v>254</v>
      </c>
      <c r="M30" s="28" t="s">
        <v>266</v>
      </c>
    </row>
    <row r="31" spans="2:13" x14ac:dyDescent="0.3">
      <c r="B31" s="73"/>
      <c r="C31" s="27" t="s">
        <v>221</v>
      </c>
      <c r="D31" s="36">
        <f t="shared" ref="D31:E33" si="5">SUMIFS(Discount,Order_Year,$D$29,Ship_Mode,$C31,City,D$30)</f>
        <v>3826.7959356000001</v>
      </c>
      <c r="E31" s="36">
        <f t="shared" si="5"/>
        <v>10724.823846000005</v>
      </c>
      <c r="G31" s="73"/>
      <c r="H31" s="27" t="s">
        <v>219</v>
      </c>
      <c r="I31" s="22">
        <f t="shared" ref="I31:M33" si="6">_xlfn.MAXIFS(Retail_Price,Order_Year,$I$29,Product_Category,$H31,Order_Priority,I$30)</f>
        <v>457.46800000000002</v>
      </c>
      <c r="J31" s="22">
        <f t="shared" si="6"/>
        <v>59.510000000000005</v>
      </c>
      <c r="K31" s="22">
        <f t="shared" si="6"/>
        <v>181.72</v>
      </c>
      <c r="L31" s="22">
        <f t="shared" si="6"/>
        <v>231.60500000000002</v>
      </c>
      <c r="M31" s="22">
        <f t="shared" si="6"/>
        <v>92.378000000000014</v>
      </c>
    </row>
    <row r="32" spans="2:13" x14ac:dyDescent="0.3">
      <c r="B32" s="73"/>
      <c r="C32" s="27" t="s">
        <v>234</v>
      </c>
      <c r="D32" s="36">
        <f t="shared" si="5"/>
        <v>48.969716400000003</v>
      </c>
      <c r="E32" s="36">
        <f t="shared" si="5"/>
        <v>949.64312520000021</v>
      </c>
      <c r="G32" s="73"/>
      <c r="H32" s="27" t="s">
        <v>238</v>
      </c>
      <c r="I32" s="22">
        <f t="shared" si="6"/>
        <v>659.98900000000003</v>
      </c>
      <c r="J32" s="22">
        <f t="shared" si="6"/>
        <v>111.06700000000001</v>
      </c>
      <c r="K32" s="22">
        <f t="shared" si="6"/>
        <v>659.98900000000003</v>
      </c>
      <c r="L32" s="22">
        <f t="shared" si="6"/>
        <v>659.98900000000003</v>
      </c>
      <c r="M32" s="22">
        <f t="shared" si="6"/>
        <v>551.06700000000012</v>
      </c>
    </row>
    <row r="33" spans="2:29" x14ac:dyDescent="0.3">
      <c r="B33" s="74"/>
      <c r="C33" s="27" t="s">
        <v>240</v>
      </c>
      <c r="D33" s="36">
        <f t="shared" si="5"/>
        <v>1683.9525780000001</v>
      </c>
      <c r="E33" s="36">
        <f t="shared" si="5"/>
        <v>2730.9463632000006</v>
      </c>
      <c r="G33" s="74"/>
      <c r="H33" s="27" t="s">
        <v>305</v>
      </c>
      <c r="I33" s="22">
        <f t="shared" si="6"/>
        <v>20.515000000000001</v>
      </c>
      <c r="J33" s="22">
        <f t="shared" si="6"/>
        <v>150.678</v>
      </c>
      <c r="K33" s="22">
        <f t="shared" si="6"/>
        <v>13.442000000000002</v>
      </c>
      <c r="L33" s="22">
        <f t="shared" si="6"/>
        <v>13.442000000000002</v>
      </c>
      <c r="M33" s="22">
        <f t="shared" si="6"/>
        <v>150.678</v>
      </c>
    </row>
    <row r="34" spans="2:29" x14ac:dyDescent="0.3">
      <c r="J34" s="30"/>
    </row>
    <row r="39" spans="2:29" x14ac:dyDescent="0.3">
      <c r="Z39" t="s">
        <v>2371</v>
      </c>
    </row>
    <row r="40" spans="2:29" x14ac:dyDescent="0.3">
      <c r="C40" t="s">
        <v>2372</v>
      </c>
      <c r="I40" t="s">
        <v>2372</v>
      </c>
      <c r="N40" t="s">
        <v>2373</v>
      </c>
      <c r="T40" t="s">
        <v>2373</v>
      </c>
      <c r="Z40" s="37" t="s">
        <v>2374</v>
      </c>
      <c r="AA40" s="38">
        <v>90</v>
      </c>
    </row>
    <row r="41" spans="2:29" x14ac:dyDescent="0.3">
      <c r="C41" s="39" t="s">
        <v>191</v>
      </c>
      <c r="D41" s="39" t="s">
        <v>193</v>
      </c>
      <c r="E41" s="40" t="s">
        <v>2375</v>
      </c>
      <c r="I41" s="39" t="s">
        <v>192</v>
      </c>
      <c r="J41" s="39" t="s">
        <v>195</v>
      </c>
      <c r="K41" s="21" t="s">
        <v>2376</v>
      </c>
      <c r="N41" s="39" t="s">
        <v>193</v>
      </c>
      <c r="O41" s="39" t="s">
        <v>196</v>
      </c>
      <c r="P41" s="39" t="s">
        <v>197</v>
      </c>
      <c r="Q41" s="39" t="s">
        <v>2377</v>
      </c>
      <c r="T41" s="39" t="s">
        <v>191</v>
      </c>
      <c r="U41" s="39" t="s">
        <v>192</v>
      </c>
      <c r="V41" s="39" t="s">
        <v>197</v>
      </c>
      <c r="W41" s="39" t="s">
        <v>2378</v>
      </c>
      <c r="Z41" s="39" t="s">
        <v>194</v>
      </c>
      <c r="AA41" s="39" t="s">
        <v>190</v>
      </c>
      <c r="AB41" s="39" t="s">
        <v>197</v>
      </c>
      <c r="AC41" s="39" t="s">
        <v>2345</v>
      </c>
    </row>
    <row r="42" spans="2:29" x14ac:dyDescent="0.3">
      <c r="C42" s="27" t="s">
        <v>215</v>
      </c>
      <c r="D42" s="27" t="s">
        <v>217</v>
      </c>
      <c r="E42" s="22">
        <f t="shared" ref="E42:E56" si="7">SUMIFS(Sub_Total,State,$C42,Account_Manager,$D42)</f>
        <v>197145.91511999993</v>
      </c>
      <c r="I42" s="27" t="s">
        <v>216</v>
      </c>
      <c r="J42" s="27" t="s">
        <v>219</v>
      </c>
      <c r="K42" s="22">
        <f t="shared" ref="K42:K53" si="8">_xlfn.MAXIFS(Retail_Price,Customer_Type,$I42,Product_Category,$J42)</f>
        <v>457.46800000000002</v>
      </c>
      <c r="N42" s="27" t="s">
        <v>217</v>
      </c>
      <c r="O42" s="27" t="s">
        <v>220</v>
      </c>
      <c r="P42" s="27" t="s">
        <v>221</v>
      </c>
      <c r="Q42" s="22">
        <f t="shared" ref="Q42:Q73" si="9">AVERAGEIFS(Cost_Price,Account_Manager,$N42,Product_Container,$O42,Ship_Mode,$P42)</f>
        <v>20.434799999999999</v>
      </c>
      <c r="T42" s="27" t="s">
        <v>215</v>
      </c>
      <c r="U42" s="27" t="s">
        <v>216</v>
      </c>
      <c r="V42" s="27" t="s">
        <v>221</v>
      </c>
      <c r="W42" s="22">
        <f t="shared" ref="W42:W64" si="10">SUMIFS(Customer_Payable,State,$T42,Customer_Type,$U42,Ship_Mode,$V42)</f>
        <v>37360.5443332</v>
      </c>
      <c r="Z42" s="27" t="s">
        <v>218</v>
      </c>
      <c r="AA42" s="27" t="s">
        <v>214</v>
      </c>
      <c r="AB42" s="27" t="s">
        <v>221</v>
      </c>
      <c r="AC42" s="21">
        <f t="shared" ref="AC42:AC105" si="11">IF(COUNTIFS(Order_Priority,$Z42,City,$AA42,Ship_Mode,$AB42)&lt;90,Order_Quantity,0)</f>
        <v>43</v>
      </c>
    </row>
    <row r="43" spans="2:29" x14ac:dyDescent="0.3">
      <c r="C43" s="27" t="s">
        <v>215</v>
      </c>
      <c r="D43" s="27" t="s">
        <v>225</v>
      </c>
      <c r="E43" s="22">
        <f t="shared" si="7"/>
        <v>154336.9172400001</v>
      </c>
      <c r="I43" s="27" t="s">
        <v>231</v>
      </c>
      <c r="J43" s="27" t="s">
        <v>219</v>
      </c>
      <c r="K43" s="22">
        <f t="shared" si="8"/>
        <v>457.46800000000002</v>
      </c>
      <c r="N43" s="27" t="s">
        <v>225</v>
      </c>
      <c r="O43" s="27" t="s">
        <v>226</v>
      </c>
      <c r="P43" s="27" t="s">
        <v>221</v>
      </c>
      <c r="Q43" s="22">
        <f t="shared" si="9"/>
        <v>3.326620000000001</v>
      </c>
      <c r="T43" s="27" t="s">
        <v>230</v>
      </c>
      <c r="U43" s="27" t="s">
        <v>231</v>
      </c>
      <c r="V43" s="27" t="s">
        <v>234</v>
      </c>
      <c r="W43" s="22">
        <f t="shared" si="10"/>
        <v>61115.834518400006</v>
      </c>
      <c r="Z43" s="27" t="s">
        <v>218</v>
      </c>
      <c r="AA43" s="27" t="s">
        <v>214</v>
      </c>
      <c r="AB43" s="27" t="s">
        <v>221</v>
      </c>
      <c r="AC43" s="21">
        <f t="shared" si="11"/>
        <v>4</v>
      </c>
    </row>
    <row r="44" spans="2:29" x14ac:dyDescent="0.3">
      <c r="C44" s="27" t="s">
        <v>230</v>
      </c>
      <c r="D44" s="27" t="s">
        <v>232</v>
      </c>
      <c r="E44" s="22">
        <f t="shared" si="7"/>
        <v>118615.25412000001</v>
      </c>
      <c r="I44" s="27" t="s">
        <v>216</v>
      </c>
      <c r="J44" s="27" t="s">
        <v>238</v>
      </c>
      <c r="K44" s="22">
        <f t="shared" si="8"/>
        <v>659.98900000000003</v>
      </c>
      <c r="N44" s="27" t="s">
        <v>232</v>
      </c>
      <c r="O44" s="27" t="s">
        <v>226</v>
      </c>
      <c r="P44" s="27" t="s">
        <v>234</v>
      </c>
      <c r="Q44" s="22">
        <f t="shared" si="9"/>
        <v>1.4575</v>
      </c>
      <c r="T44" s="27" t="s">
        <v>215</v>
      </c>
      <c r="U44" s="27" t="s">
        <v>216</v>
      </c>
      <c r="V44" s="27" t="s">
        <v>240</v>
      </c>
      <c r="W44" s="22">
        <f t="shared" si="10"/>
        <v>1072.5759808</v>
      </c>
      <c r="Z44" s="27" t="s">
        <v>233</v>
      </c>
      <c r="AA44" s="27" t="s">
        <v>230</v>
      </c>
      <c r="AB44" s="27" t="s">
        <v>234</v>
      </c>
      <c r="AC44" s="21">
        <f t="shared" si="11"/>
        <v>36</v>
      </c>
    </row>
    <row r="45" spans="2:29" x14ac:dyDescent="0.3">
      <c r="C45" s="27" t="s">
        <v>230</v>
      </c>
      <c r="D45" s="27" t="s">
        <v>245</v>
      </c>
      <c r="E45" s="22">
        <f t="shared" si="7"/>
        <v>85477.479120000033</v>
      </c>
      <c r="I45" s="27" t="s">
        <v>244</v>
      </c>
      <c r="J45" s="27" t="s">
        <v>219</v>
      </c>
      <c r="K45" s="22">
        <f t="shared" si="8"/>
        <v>457.46800000000002</v>
      </c>
      <c r="N45" s="27" t="s">
        <v>217</v>
      </c>
      <c r="O45" s="27" t="s">
        <v>239</v>
      </c>
      <c r="P45" s="27" t="s">
        <v>240</v>
      </c>
      <c r="Q45" s="22">
        <f t="shared" si="9"/>
        <v>245.52</v>
      </c>
      <c r="T45" s="27" t="s">
        <v>230</v>
      </c>
      <c r="U45" s="27" t="s">
        <v>244</v>
      </c>
      <c r="V45" s="27" t="s">
        <v>221</v>
      </c>
      <c r="W45" s="22">
        <f t="shared" si="10"/>
        <v>136152.02513560001</v>
      </c>
      <c r="Z45" s="27" t="s">
        <v>218</v>
      </c>
      <c r="AA45" s="27" t="s">
        <v>214</v>
      </c>
      <c r="AB45" s="27" t="s">
        <v>240</v>
      </c>
      <c r="AC45" s="21">
        <f t="shared" si="11"/>
        <v>20</v>
      </c>
    </row>
    <row r="46" spans="2:29" x14ac:dyDescent="0.3">
      <c r="C46" s="27" t="s">
        <v>230</v>
      </c>
      <c r="D46" s="27" t="s">
        <v>249</v>
      </c>
      <c r="E46" s="22">
        <f t="shared" si="7"/>
        <v>95516.898840000009</v>
      </c>
      <c r="I46" s="27" t="s">
        <v>265</v>
      </c>
      <c r="J46" s="27" t="s">
        <v>219</v>
      </c>
      <c r="K46" s="22">
        <f t="shared" si="8"/>
        <v>457.46800000000002</v>
      </c>
      <c r="N46" s="27" t="s">
        <v>245</v>
      </c>
      <c r="O46" s="27" t="s">
        <v>226</v>
      </c>
      <c r="P46" s="27" t="s">
        <v>221</v>
      </c>
      <c r="Q46" s="22">
        <f t="shared" si="9"/>
        <v>2.2815833333333333</v>
      </c>
      <c r="T46" s="27" t="s">
        <v>230</v>
      </c>
      <c r="U46" s="27" t="s">
        <v>216</v>
      </c>
      <c r="V46" s="27" t="s">
        <v>221</v>
      </c>
      <c r="W46" s="22">
        <f t="shared" si="10"/>
        <v>242424.19427360001</v>
      </c>
      <c r="Z46" s="27" t="s">
        <v>233</v>
      </c>
      <c r="AA46" s="27" t="s">
        <v>230</v>
      </c>
      <c r="AB46" s="27" t="s">
        <v>221</v>
      </c>
      <c r="AC46" s="21">
        <f t="shared" si="11"/>
        <v>0</v>
      </c>
    </row>
    <row r="47" spans="2:29" x14ac:dyDescent="0.3">
      <c r="C47" s="27" t="s">
        <v>230</v>
      </c>
      <c r="D47" s="27" t="s">
        <v>258</v>
      </c>
      <c r="E47" s="22">
        <f t="shared" si="7"/>
        <v>105820.56540000002</v>
      </c>
      <c r="I47" s="27" t="s">
        <v>265</v>
      </c>
      <c r="J47" s="27" t="s">
        <v>305</v>
      </c>
      <c r="K47" s="22">
        <f t="shared" si="8"/>
        <v>150.678</v>
      </c>
      <c r="N47" s="27" t="s">
        <v>249</v>
      </c>
      <c r="O47" s="27" t="s">
        <v>220</v>
      </c>
      <c r="P47" s="27" t="s">
        <v>221</v>
      </c>
      <c r="Q47" s="22">
        <f t="shared" si="9"/>
        <v>30.940800000000003</v>
      </c>
      <c r="T47" s="27" t="s">
        <v>230</v>
      </c>
      <c r="U47" s="27" t="s">
        <v>231</v>
      </c>
      <c r="V47" s="27" t="s">
        <v>221</v>
      </c>
      <c r="W47" s="22">
        <f t="shared" si="10"/>
        <v>234648.04673920001</v>
      </c>
      <c r="Z47" s="27" t="s">
        <v>250</v>
      </c>
      <c r="AA47" s="27" t="s">
        <v>230</v>
      </c>
      <c r="AB47" s="27" t="s">
        <v>221</v>
      </c>
      <c r="AC47" s="21">
        <f t="shared" si="11"/>
        <v>0</v>
      </c>
    </row>
    <row r="48" spans="2:29" x14ac:dyDescent="0.3">
      <c r="C48" s="27" t="s">
        <v>230</v>
      </c>
      <c r="D48" s="27" t="s">
        <v>270</v>
      </c>
      <c r="E48" s="22">
        <f t="shared" si="7"/>
        <v>163594.85867999998</v>
      </c>
      <c r="I48" s="27" t="s">
        <v>244</v>
      </c>
      <c r="J48" s="27" t="s">
        <v>238</v>
      </c>
      <c r="K48" s="22">
        <f t="shared" si="8"/>
        <v>659.98900000000003</v>
      </c>
      <c r="N48" s="27" t="s">
        <v>217</v>
      </c>
      <c r="O48" s="27" t="s">
        <v>226</v>
      </c>
      <c r="P48" s="27" t="s">
        <v>221</v>
      </c>
      <c r="Q48" s="22">
        <f t="shared" si="9"/>
        <v>3.3760833333333333</v>
      </c>
      <c r="T48" s="27" t="s">
        <v>230</v>
      </c>
      <c r="U48" s="27" t="s">
        <v>265</v>
      </c>
      <c r="V48" s="27" t="s">
        <v>221</v>
      </c>
      <c r="W48" s="22">
        <f t="shared" si="10"/>
        <v>132587.16176320007</v>
      </c>
      <c r="Z48" s="27" t="s">
        <v>254</v>
      </c>
      <c r="AA48" s="27" t="s">
        <v>214</v>
      </c>
      <c r="AB48" s="27" t="s">
        <v>221</v>
      </c>
      <c r="AC48" s="21">
        <f t="shared" si="11"/>
        <v>17</v>
      </c>
    </row>
    <row r="49" spans="3:29" x14ac:dyDescent="0.3">
      <c r="C49" s="27" t="s">
        <v>230</v>
      </c>
      <c r="D49" s="27" t="s">
        <v>274</v>
      </c>
      <c r="E49" s="22">
        <f t="shared" si="7"/>
        <v>160249.84595999998</v>
      </c>
      <c r="I49" s="27" t="s">
        <v>231</v>
      </c>
      <c r="J49" s="27" t="s">
        <v>238</v>
      </c>
      <c r="K49" s="22">
        <f t="shared" si="8"/>
        <v>659.98900000000003</v>
      </c>
      <c r="N49" s="27" t="s">
        <v>258</v>
      </c>
      <c r="O49" s="27" t="s">
        <v>220</v>
      </c>
      <c r="P49" s="27" t="s">
        <v>221</v>
      </c>
      <c r="Q49" s="22">
        <f t="shared" si="9"/>
        <v>22.412041666666671</v>
      </c>
      <c r="T49" s="27" t="s">
        <v>215</v>
      </c>
      <c r="U49" s="27" t="s">
        <v>231</v>
      </c>
      <c r="V49" s="27" t="s">
        <v>221</v>
      </c>
      <c r="W49" s="22">
        <f t="shared" si="10"/>
        <v>69537.832899599991</v>
      </c>
      <c r="Z49" s="27" t="s">
        <v>233</v>
      </c>
      <c r="AA49" s="27" t="s">
        <v>230</v>
      </c>
      <c r="AB49" s="27" t="s">
        <v>221</v>
      </c>
      <c r="AC49" s="21">
        <f t="shared" si="11"/>
        <v>0</v>
      </c>
    </row>
    <row r="50" spans="3:29" x14ac:dyDescent="0.3">
      <c r="C50" s="27" t="s">
        <v>230</v>
      </c>
      <c r="D50" s="27" t="s">
        <v>281</v>
      </c>
      <c r="E50" s="22">
        <f t="shared" si="7"/>
        <v>108530.78544000002</v>
      </c>
      <c r="I50" s="27" t="s">
        <v>231</v>
      </c>
      <c r="J50" s="27" t="s">
        <v>305</v>
      </c>
      <c r="K50" s="22">
        <f t="shared" si="8"/>
        <v>150.678</v>
      </c>
      <c r="N50" s="27" t="s">
        <v>258</v>
      </c>
      <c r="O50" s="27" t="s">
        <v>226</v>
      </c>
      <c r="P50" s="27" t="s">
        <v>221</v>
      </c>
      <c r="Q50" s="22">
        <f t="shared" si="9"/>
        <v>3.8575263157894741</v>
      </c>
      <c r="T50" s="27" t="s">
        <v>215</v>
      </c>
      <c r="U50" s="27" t="s">
        <v>265</v>
      </c>
      <c r="V50" s="27" t="s">
        <v>221</v>
      </c>
      <c r="W50" s="22">
        <f t="shared" si="10"/>
        <v>73286.262643600014</v>
      </c>
      <c r="Z50" s="27" t="s">
        <v>233</v>
      </c>
      <c r="AA50" s="27" t="s">
        <v>230</v>
      </c>
      <c r="AB50" s="27" t="s">
        <v>221</v>
      </c>
      <c r="AC50" s="21">
        <f t="shared" si="11"/>
        <v>0</v>
      </c>
    </row>
    <row r="51" spans="3:29" x14ac:dyDescent="0.3">
      <c r="C51" s="27" t="s">
        <v>230</v>
      </c>
      <c r="D51" s="27" t="s">
        <v>291</v>
      </c>
      <c r="E51" s="22">
        <f t="shared" si="7"/>
        <v>9730.9555200000013</v>
      </c>
      <c r="I51" s="27" t="s">
        <v>265</v>
      </c>
      <c r="J51" s="27" t="s">
        <v>238</v>
      </c>
      <c r="K51" s="22">
        <f t="shared" si="8"/>
        <v>659.98900000000003</v>
      </c>
      <c r="N51" s="27" t="s">
        <v>232</v>
      </c>
      <c r="O51" s="27" t="s">
        <v>220</v>
      </c>
      <c r="P51" s="27" t="s">
        <v>221</v>
      </c>
      <c r="Q51" s="22">
        <f t="shared" si="9"/>
        <v>32.800370370370374</v>
      </c>
      <c r="T51" s="27" t="s">
        <v>230</v>
      </c>
      <c r="U51" s="27" t="s">
        <v>216</v>
      </c>
      <c r="V51" s="27" t="s">
        <v>234</v>
      </c>
      <c r="W51" s="22">
        <f t="shared" si="10"/>
        <v>33032.067284000012</v>
      </c>
      <c r="Z51" s="27" t="s">
        <v>266</v>
      </c>
      <c r="AA51" s="27" t="s">
        <v>230</v>
      </c>
      <c r="AB51" s="27" t="s">
        <v>221</v>
      </c>
      <c r="AC51" s="21">
        <f t="shared" si="11"/>
        <v>0</v>
      </c>
    </row>
    <row r="52" spans="3:29" x14ac:dyDescent="0.3">
      <c r="C52" s="27" t="s">
        <v>230</v>
      </c>
      <c r="D52" s="27" t="s">
        <v>312</v>
      </c>
      <c r="E52" s="22">
        <f t="shared" si="7"/>
        <v>91697.84712000002</v>
      </c>
      <c r="I52" s="27" t="s">
        <v>216</v>
      </c>
      <c r="J52" s="27" t="s">
        <v>305</v>
      </c>
      <c r="K52" s="22">
        <f t="shared" si="8"/>
        <v>150.678</v>
      </c>
      <c r="N52" s="27" t="s">
        <v>270</v>
      </c>
      <c r="O52" s="27" t="s">
        <v>220</v>
      </c>
      <c r="P52" s="27" t="s">
        <v>221</v>
      </c>
      <c r="Q52" s="22">
        <f t="shared" si="9"/>
        <v>16.828333333333337</v>
      </c>
      <c r="T52" s="27" t="s">
        <v>215</v>
      </c>
      <c r="U52" s="27" t="s">
        <v>231</v>
      </c>
      <c r="V52" s="27" t="s">
        <v>234</v>
      </c>
      <c r="W52" s="22">
        <f t="shared" si="10"/>
        <v>6779.1957860000011</v>
      </c>
      <c r="Z52" s="27" t="s">
        <v>266</v>
      </c>
      <c r="AA52" s="27" t="s">
        <v>230</v>
      </c>
      <c r="AB52" s="27" t="s">
        <v>221</v>
      </c>
      <c r="AC52" s="21">
        <f t="shared" si="11"/>
        <v>0</v>
      </c>
    </row>
    <row r="53" spans="3:29" x14ac:dyDescent="0.3">
      <c r="C53" s="27" t="s">
        <v>230</v>
      </c>
      <c r="D53" s="27" t="s">
        <v>331</v>
      </c>
      <c r="E53" s="22">
        <f t="shared" si="7"/>
        <v>114867.75564000005</v>
      </c>
      <c r="I53" s="27" t="s">
        <v>244</v>
      </c>
      <c r="J53" s="27" t="s">
        <v>305</v>
      </c>
      <c r="K53" s="22">
        <f t="shared" si="8"/>
        <v>20.515000000000001</v>
      </c>
      <c r="N53" s="27" t="s">
        <v>274</v>
      </c>
      <c r="O53" s="27" t="s">
        <v>226</v>
      </c>
      <c r="P53" s="27" t="s">
        <v>221</v>
      </c>
      <c r="Q53" s="22">
        <f t="shared" si="9"/>
        <v>3.2303333333333337</v>
      </c>
      <c r="T53" s="27" t="s">
        <v>215</v>
      </c>
      <c r="U53" s="27" t="s">
        <v>244</v>
      </c>
      <c r="V53" s="27" t="s">
        <v>221</v>
      </c>
      <c r="W53" s="22">
        <f t="shared" si="10"/>
        <v>48175.388553600023</v>
      </c>
      <c r="Z53" s="27" t="s">
        <v>250</v>
      </c>
      <c r="AA53" s="27" t="s">
        <v>230</v>
      </c>
      <c r="AB53" s="27" t="s">
        <v>221</v>
      </c>
      <c r="AC53" s="21">
        <f t="shared" si="11"/>
        <v>0</v>
      </c>
    </row>
    <row r="54" spans="3:29" x14ac:dyDescent="0.3">
      <c r="C54" s="27" t="s">
        <v>230</v>
      </c>
      <c r="D54" s="27" t="s">
        <v>342</v>
      </c>
      <c r="E54" s="22">
        <f t="shared" si="7"/>
        <v>79177.622040000046</v>
      </c>
      <c r="N54" s="27" t="s">
        <v>225</v>
      </c>
      <c r="O54" s="27" t="s">
        <v>220</v>
      </c>
      <c r="P54" s="27" t="s">
        <v>221</v>
      </c>
      <c r="Q54" s="22">
        <f t="shared" si="9"/>
        <v>14.447365079365083</v>
      </c>
      <c r="T54" s="27" t="s">
        <v>215</v>
      </c>
      <c r="U54" s="27" t="s">
        <v>216</v>
      </c>
      <c r="V54" s="27" t="s">
        <v>234</v>
      </c>
      <c r="W54" s="22">
        <f t="shared" si="10"/>
        <v>1291.8247624000003</v>
      </c>
      <c r="Z54" s="27" t="s">
        <v>250</v>
      </c>
      <c r="AA54" s="27" t="s">
        <v>214</v>
      </c>
      <c r="AB54" s="27" t="s">
        <v>221</v>
      </c>
      <c r="AC54" s="21">
        <f t="shared" si="11"/>
        <v>9</v>
      </c>
    </row>
    <row r="55" spans="3:29" x14ac:dyDescent="0.3">
      <c r="C55" s="27" t="s">
        <v>230</v>
      </c>
      <c r="D55" s="27" t="s">
        <v>445</v>
      </c>
      <c r="E55" s="22">
        <f t="shared" si="7"/>
        <v>25247.993760000001</v>
      </c>
      <c r="N55" s="27" t="s">
        <v>281</v>
      </c>
      <c r="O55" s="27" t="s">
        <v>220</v>
      </c>
      <c r="P55" s="27" t="s">
        <v>221</v>
      </c>
      <c r="Q55" s="22">
        <f t="shared" si="9"/>
        <v>28.526259259259259</v>
      </c>
      <c r="T55" s="27" t="s">
        <v>230</v>
      </c>
      <c r="U55" s="27" t="s">
        <v>244</v>
      </c>
      <c r="V55" s="27" t="s">
        <v>234</v>
      </c>
      <c r="W55" s="22">
        <f t="shared" si="10"/>
        <v>7043.1328308000002</v>
      </c>
      <c r="Z55" s="27" t="s">
        <v>250</v>
      </c>
      <c r="AA55" s="27" t="s">
        <v>230</v>
      </c>
      <c r="AB55" s="27" t="s">
        <v>221</v>
      </c>
      <c r="AC55" s="21">
        <f t="shared" si="11"/>
        <v>0</v>
      </c>
    </row>
    <row r="56" spans="3:29" x14ac:dyDescent="0.3">
      <c r="C56" s="27" t="s">
        <v>215</v>
      </c>
      <c r="D56" s="27" t="s">
        <v>342</v>
      </c>
      <c r="E56" s="22">
        <f t="shared" si="7"/>
        <v>27415.654200000008</v>
      </c>
      <c r="N56" s="27" t="s">
        <v>291</v>
      </c>
      <c r="O56" s="27" t="s">
        <v>292</v>
      </c>
      <c r="P56" s="27" t="s">
        <v>221</v>
      </c>
      <c r="Q56" s="22">
        <f t="shared" si="9"/>
        <v>2.9095000000000004</v>
      </c>
      <c r="T56" s="27" t="s">
        <v>230</v>
      </c>
      <c r="U56" s="27" t="s">
        <v>265</v>
      </c>
      <c r="V56" s="27" t="s">
        <v>234</v>
      </c>
      <c r="W56" s="22">
        <f t="shared" si="10"/>
        <v>14137.187304400006</v>
      </c>
      <c r="Z56" s="27" t="s">
        <v>218</v>
      </c>
      <c r="AA56" s="27" t="s">
        <v>230</v>
      </c>
      <c r="AB56" s="27" t="s">
        <v>221</v>
      </c>
      <c r="AC56" s="21">
        <f t="shared" si="11"/>
        <v>0</v>
      </c>
    </row>
    <row r="57" spans="3:29" x14ac:dyDescent="0.3">
      <c r="N57" s="27" t="s">
        <v>274</v>
      </c>
      <c r="O57" s="27" t="s">
        <v>292</v>
      </c>
      <c r="P57" s="27" t="s">
        <v>221</v>
      </c>
      <c r="Q57" s="22">
        <f t="shared" si="9"/>
        <v>5.6570000000000009</v>
      </c>
      <c r="T57" s="27" t="s">
        <v>215</v>
      </c>
      <c r="U57" s="27" t="s">
        <v>244</v>
      </c>
      <c r="V57" s="27" t="s">
        <v>234</v>
      </c>
      <c r="W57" s="22">
        <f t="shared" si="10"/>
        <v>4826.7092279999988</v>
      </c>
      <c r="Z57" s="27" t="s">
        <v>233</v>
      </c>
      <c r="AA57" s="27" t="s">
        <v>214</v>
      </c>
      <c r="AB57" s="27" t="s">
        <v>221</v>
      </c>
      <c r="AC57" s="21">
        <f t="shared" si="11"/>
        <v>49</v>
      </c>
    </row>
    <row r="58" spans="3:29" x14ac:dyDescent="0.3">
      <c r="N58" s="27" t="s">
        <v>312</v>
      </c>
      <c r="O58" s="27" t="s">
        <v>220</v>
      </c>
      <c r="P58" s="27" t="s">
        <v>221</v>
      </c>
      <c r="Q58" s="22">
        <f t="shared" si="9"/>
        <v>25.278000000000006</v>
      </c>
      <c r="T58" s="27" t="s">
        <v>215</v>
      </c>
      <c r="U58" s="27" t="s">
        <v>265</v>
      </c>
      <c r="V58" s="27" t="s">
        <v>234</v>
      </c>
      <c r="W58" s="22">
        <f t="shared" si="10"/>
        <v>10831.623457600002</v>
      </c>
      <c r="Z58" s="27" t="s">
        <v>233</v>
      </c>
      <c r="AA58" s="27" t="s">
        <v>230</v>
      </c>
      <c r="AB58" s="27" t="s">
        <v>221</v>
      </c>
      <c r="AC58" s="21">
        <f t="shared" si="11"/>
        <v>0</v>
      </c>
    </row>
    <row r="59" spans="3:29" x14ac:dyDescent="0.3">
      <c r="N59" s="27" t="s">
        <v>274</v>
      </c>
      <c r="O59" s="27" t="s">
        <v>220</v>
      </c>
      <c r="P59" s="27" t="s">
        <v>221</v>
      </c>
      <c r="Q59" s="22">
        <f t="shared" si="9"/>
        <v>24.305254901960783</v>
      </c>
      <c r="T59" s="27" t="s">
        <v>230</v>
      </c>
      <c r="U59" s="27" t="s">
        <v>231</v>
      </c>
      <c r="V59" s="27" t="s">
        <v>240</v>
      </c>
      <c r="W59" s="22">
        <f t="shared" si="10"/>
        <v>41729.619059200013</v>
      </c>
      <c r="Z59" s="27" t="s">
        <v>254</v>
      </c>
      <c r="AA59" s="27" t="s">
        <v>214</v>
      </c>
      <c r="AB59" s="27" t="s">
        <v>221</v>
      </c>
      <c r="AC59" s="21">
        <f t="shared" si="11"/>
        <v>4</v>
      </c>
    </row>
    <row r="60" spans="3:29" x14ac:dyDescent="0.3">
      <c r="N60" s="27" t="s">
        <v>245</v>
      </c>
      <c r="O60" s="27" t="s">
        <v>292</v>
      </c>
      <c r="P60" s="27" t="s">
        <v>221</v>
      </c>
      <c r="Q60" s="22">
        <f t="shared" si="9"/>
        <v>7.7788333333333339</v>
      </c>
      <c r="T60" s="27" t="s">
        <v>230</v>
      </c>
      <c r="U60" s="27" t="s">
        <v>244</v>
      </c>
      <c r="V60" s="27" t="s">
        <v>240</v>
      </c>
      <c r="W60" s="22">
        <f t="shared" si="10"/>
        <v>20182.183321200006</v>
      </c>
      <c r="Z60" s="27" t="s">
        <v>250</v>
      </c>
      <c r="AA60" s="27" t="s">
        <v>230</v>
      </c>
      <c r="AB60" s="27" t="s">
        <v>221</v>
      </c>
      <c r="AC60" s="21">
        <f t="shared" si="11"/>
        <v>0</v>
      </c>
    </row>
    <row r="61" spans="3:29" x14ac:dyDescent="0.3">
      <c r="N61" s="27" t="s">
        <v>331</v>
      </c>
      <c r="O61" s="27" t="s">
        <v>332</v>
      </c>
      <c r="P61" s="27" t="s">
        <v>221</v>
      </c>
      <c r="Q61" s="22">
        <f t="shared" si="9"/>
        <v>9.7020000000000017</v>
      </c>
      <c r="T61" s="27" t="s">
        <v>230</v>
      </c>
      <c r="U61" s="27" t="s">
        <v>216</v>
      </c>
      <c r="V61" s="27" t="s">
        <v>240</v>
      </c>
      <c r="W61" s="22">
        <f t="shared" si="10"/>
        <v>35286.711693600002</v>
      </c>
      <c r="Z61" s="27" t="s">
        <v>254</v>
      </c>
      <c r="AA61" s="27" t="s">
        <v>230</v>
      </c>
      <c r="AB61" s="27" t="s">
        <v>221</v>
      </c>
      <c r="AC61" s="21">
        <f t="shared" si="11"/>
        <v>0</v>
      </c>
    </row>
    <row r="62" spans="3:29" x14ac:dyDescent="0.3">
      <c r="N62" s="27" t="s">
        <v>258</v>
      </c>
      <c r="O62" s="27" t="s">
        <v>220</v>
      </c>
      <c r="P62" s="27" t="s">
        <v>234</v>
      </c>
      <c r="Q62" s="22">
        <f t="shared" si="9"/>
        <v>6.2516666666666678</v>
      </c>
      <c r="T62" s="27" t="s">
        <v>230</v>
      </c>
      <c r="U62" s="27" t="s">
        <v>265</v>
      </c>
      <c r="V62" s="27" t="s">
        <v>240</v>
      </c>
      <c r="W62" s="22">
        <f t="shared" si="10"/>
        <v>127607.07300920002</v>
      </c>
      <c r="Z62" s="27" t="s">
        <v>254</v>
      </c>
      <c r="AA62" s="27" t="s">
        <v>230</v>
      </c>
      <c r="AB62" s="27" t="s">
        <v>221</v>
      </c>
      <c r="AC62" s="21">
        <f t="shared" si="11"/>
        <v>0</v>
      </c>
    </row>
    <row r="63" spans="3:29" x14ac:dyDescent="0.3">
      <c r="N63" s="27" t="s">
        <v>342</v>
      </c>
      <c r="O63" s="27" t="s">
        <v>220</v>
      </c>
      <c r="P63" s="27" t="s">
        <v>221</v>
      </c>
      <c r="Q63" s="22">
        <f t="shared" si="9"/>
        <v>49.263260869565201</v>
      </c>
      <c r="T63" s="27" t="s">
        <v>215</v>
      </c>
      <c r="U63" s="27" t="s">
        <v>231</v>
      </c>
      <c r="V63" s="27" t="s">
        <v>240</v>
      </c>
      <c r="W63" s="22">
        <f t="shared" si="10"/>
        <v>78861.051283600013</v>
      </c>
      <c r="Z63" s="27" t="s">
        <v>218</v>
      </c>
      <c r="AA63" s="27" t="s">
        <v>230</v>
      </c>
      <c r="AB63" s="27" t="s">
        <v>221</v>
      </c>
      <c r="AC63" s="21">
        <f t="shared" si="11"/>
        <v>0</v>
      </c>
    </row>
    <row r="64" spans="3:29" x14ac:dyDescent="0.3">
      <c r="N64" s="27" t="s">
        <v>217</v>
      </c>
      <c r="O64" s="27" t="s">
        <v>220</v>
      </c>
      <c r="P64" s="27" t="s">
        <v>234</v>
      </c>
      <c r="Q64" s="22">
        <f t="shared" si="9"/>
        <v>19.058285714285716</v>
      </c>
      <c r="T64" s="27" t="s">
        <v>215</v>
      </c>
      <c r="U64" s="27" t="s">
        <v>244</v>
      </c>
      <c r="V64" s="27" t="s">
        <v>240</v>
      </c>
      <c r="W64" s="22">
        <f t="shared" si="10"/>
        <v>25089.554968000008</v>
      </c>
      <c r="Z64" s="27" t="s">
        <v>266</v>
      </c>
      <c r="AA64" s="27" t="s">
        <v>230</v>
      </c>
      <c r="AB64" s="27" t="s">
        <v>221</v>
      </c>
      <c r="AC64" s="21">
        <f t="shared" si="11"/>
        <v>0</v>
      </c>
    </row>
    <row r="65" spans="14:29" x14ac:dyDescent="0.3">
      <c r="N65" s="27" t="s">
        <v>331</v>
      </c>
      <c r="O65" s="27" t="s">
        <v>220</v>
      </c>
      <c r="P65" s="27" t="s">
        <v>221</v>
      </c>
      <c r="Q65" s="22">
        <f t="shared" si="9"/>
        <v>24.528058823529413</v>
      </c>
      <c r="Z65" s="27" t="s">
        <v>254</v>
      </c>
      <c r="AA65" s="27" t="s">
        <v>230</v>
      </c>
      <c r="AB65" s="27" t="s">
        <v>221</v>
      </c>
      <c r="AC65" s="21">
        <f t="shared" si="11"/>
        <v>0</v>
      </c>
    </row>
    <row r="66" spans="14:29" x14ac:dyDescent="0.3">
      <c r="N66" s="27" t="s">
        <v>217</v>
      </c>
      <c r="O66" s="27" t="s">
        <v>292</v>
      </c>
      <c r="P66" s="27" t="s">
        <v>221</v>
      </c>
      <c r="Q66" s="22">
        <f t="shared" si="9"/>
        <v>7.0249999999999995</v>
      </c>
      <c r="Z66" s="27" t="s">
        <v>250</v>
      </c>
      <c r="AA66" s="27" t="s">
        <v>230</v>
      </c>
      <c r="AB66" s="27" t="s">
        <v>221</v>
      </c>
      <c r="AC66" s="21">
        <f t="shared" si="11"/>
        <v>0</v>
      </c>
    </row>
    <row r="67" spans="14:29" x14ac:dyDescent="0.3">
      <c r="N67" s="27" t="s">
        <v>281</v>
      </c>
      <c r="O67" s="27" t="s">
        <v>226</v>
      </c>
      <c r="P67" s="27" t="s">
        <v>221</v>
      </c>
      <c r="Q67" s="22">
        <f t="shared" si="9"/>
        <v>2.8661875000000001</v>
      </c>
      <c r="Z67" s="27" t="s">
        <v>266</v>
      </c>
      <c r="AA67" s="27" t="s">
        <v>230</v>
      </c>
      <c r="AB67" s="27" t="s">
        <v>221</v>
      </c>
      <c r="AC67" s="21">
        <f t="shared" si="11"/>
        <v>0</v>
      </c>
    </row>
    <row r="68" spans="14:29" x14ac:dyDescent="0.3">
      <c r="N68" s="27" t="s">
        <v>312</v>
      </c>
      <c r="O68" s="27" t="s">
        <v>292</v>
      </c>
      <c r="P68" s="27" t="s">
        <v>221</v>
      </c>
      <c r="Q68" s="22">
        <f t="shared" si="9"/>
        <v>7.5504000000000016</v>
      </c>
      <c r="Z68" s="27" t="s">
        <v>266</v>
      </c>
      <c r="AA68" s="27" t="s">
        <v>214</v>
      </c>
      <c r="AB68" s="27" t="s">
        <v>221</v>
      </c>
      <c r="AC68" s="21">
        <f t="shared" si="11"/>
        <v>35</v>
      </c>
    </row>
    <row r="69" spans="14:29" x14ac:dyDescent="0.3">
      <c r="N69" s="27" t="s">
        <v>312</v>
      </c>
      <c r="O69" s="27" t="s">
        <v>332</v>
      </c>
      <c r="P69" s="27" t="s">
        <v>234</v>
      </c>
      <c r="Q69" s="22">
        <f t="shared" si="9"/>
        <v>9.7020000000000017</v>
      </c>
      <c r="Z69" s="27" t="s">
        <v>266</v>
      </c>
      <c r="AA69" s="27" t="s">
        <v>214</v>
      </c>
      <c r="AB69" s="27" t="s">
        <v>221</v>
      </c>
      <c r="AC69" s="21">
        <f t="shared" si="11"/>
        <v>31</v>
      </c>
    </row>
    <row r="70" spans="14:29" x14ac:dyDescent="0.3">
      <c r="N70" s="27" t="s">
        <v>225</v>
      </c>
      <c r="O70" s="27" t="s">
        <v>226</v>
      </c>
      <c r="P70" s="27" t="s">
        <v>234</v>
      </c>
      <c r="Q70" s="22">
        <f t="shared" si="9"/>
        <v>2.2377142857142855</v>
      </c>
      <c r="Z70" s="27" t="s">
        <v>233</v>
      </c>
      <c r="AA70" s="27" t="s">
        <v>230</v>
      </c>
      <c r="AB70" s="27" t="s">
        <v>221</v>
      </c>
      <c r="AC70" s="21">
        <f t="shared" si="11"/>
        <v>0</v>
      </c>
    </row>
    <row r="71" spans="14:29" x14ac:dyDescent="0.3">
      <c r="N71" s="27" t="s">
        <v>270</v>
      </c>
      <c r="O71" s="27" t="s">
        <v>226</v>
      </c>
      <c r="P71" s="27" t="s">
        <v>221</v>
      </c>
      <c r="Q71" s="22">
        <f t="shared" si="9"/>
        <v>3.608000000000001</v>
      </c>
      <c r="Z71" s="27" t="s">
        <v>218</v>
      </c>
      <c r="AA71" s="27" t="s">
        <v>230</v>
      </c>
      <c r="AB71" s="27" t="s">
        <v>234</v>
      </c>
      <c r="AC71" s="21">
        <f t="shared" si="11"/>
        <v>36</v>
      </c>
    </row>
    <row r="72" spans="14:29" x14ac:dyDescent="0.3">
      <c r="N72" s="27" t="s">
        <v>274</v>
      </c>
      <c r="O72" s="27" t="s">
        <v>220</v>
      </c>
      <c r="P72" s="27" t="s">
        <v>234</v>
      </c>
      <c r="Q72" s="22">
        <f t="shared" si="9"/>
        <v>15.602583333333333</v>
      </c>
      <c r="Z72" s="27" t="s">
        <v>250</v>
      </c>
      <c r="AA72" s="27" t="s">
        <v>230</v>
      </c>
      <c r="AB72" s="27" t="s">
        <v>221</v>
      </c>
      <c r="AC72" s="21">
        <f t="shared" si="11"/>
        <v>0</v>
      </c>
    </row>
    <row r="73" spans="14:29" x14ac:dyDescent="0.3">
      <c r="N73" s="27" t="s">
        <v>274</v>
      </c>
      <c r="O73" s="27" t="s">
        <v>332</v>
      </c>
      <c r="P73" s="27" t="s">
        <v>221</v>
      </c>
      <c r="Q73" s="22">
        <f t="shared" si="9"/>
        <v>10.301500000000001</v>
      </c>
      <c r="Z73" s="27" t="s">
        <v>250</v>
      </c>
      <c r="AA73" s="27" t="s">
        <v>214</v>
      </c>
      <c r="AB73" s="27" t="s">
        <v>234</v>
      </c>
      <c r="AC73" s="21">
        <f t="shared" si="11"/>
        <v>40</v>
      </c>
    </row>
    <row r="74" spans="14:29" x14ac:dyDescent="0.3">
      <c r="N74" s="27" t="s">
        <v>281</v>
      </c>
      <c r="O74" s="27" t="s">
        <v>292</v>
      </c>
      <c r="P74" s="27" t="s">
        <v>221</v>
      </c>
      <c r="Q74" s="22">
        <f t="shared" ref="Q74:Q105" si="12">AVERAGEIFS(Cost_Price,Account_Manager,$N74,Product_Container,$O74,Ship_Mode,$P74)</f>
        <v>4.3402857142857139</v>
      </c>
      <c r="Z74" s="27" t="s">
        <v>266</v>
      </c>
      <c r="AA74" s="27" t="s">
        <v>230</v>
      </c>
      <c r="AB74" s="27" t="s">
        <v>221</v>
      </c>
      <c r="AC74" s="21">
        <f t="shared" si="11"/>
        <v>0</v>
      </c>
    </row>
    <row r="75" spans="14:29" x14ac:dyDescent="0.3">
      <c r="N75" s="27" t="s">
        <v>245</v>
      </c>
      <c r="O75" s="27" t="s">
        <v>220</v>
      </c>
      <c r="P75" s="27" t="s">
        <v>221</v>
      </c>
      <c r="Q75" s="22">
        <f t="shared" si="12"/>
        <v>17.542516129032261</v>
      </c>
      <c r="Z75" s="27" t="s">
        <v>266</v>
      </c>
      <c r="AA75" s="27" t="s">
        <v>230</v>
      </c>
      <c r="AB75" s="27" t="s">
        <v>221</v>
      </c>
      <c r="AC75" s="21">
        <f t="shared" si="11"/>
        <v>0</v>
      </c>
    </row>
    <row r="76" spans="14:29" x14ac:dyDescent="0.3">
      <c r="N76" s="27" t="s">
        <v>312</v>
      </c>
      <c r="O76" s="27" t="s">
        <v>226</v>
      </c>
      <c r="P76" s="27" t="s">
        <v>221</v>
      </c>
      <c r="Q76" s="22">
        <f t="shared" si="12"/>
        <v>2.7649285714285718</v>
      </c>
      <c r="Z76" s="27" t="s">
        <v>266</v>
      </c>
      <c r="AA76" s="27" t="s">
        <v>214</v>
      </c>
      <c r="AB76" s="27" t="s">
        <v>221</v>
      </c>
      <c r="AC76" s="21">
        <f t="shared" si="11"/>
        <v>4</v>
      </c>
    </row>
    <row r="77" spans="14:29" x14ac:dyDescent="0.3">
      <c r="N77" s="27" t="s">
        <v>331</v>
      </c>
      <c r="O77" s="27" t="s">
        <v>220</v>
      </c>
      <c r="P77" s="27" t="s">
        <v>234</v>
      </c>
      <c r="Q77" s="22">
        <f t="shared" si="12"/>
        <v>6.5692000000000004</v>
      </c>
      <c r="Z77" s="27" t="s">
        <v>266</v>
      </c>
      <c r="AA77" s="27" t="s">
        <v>214</v>
      </c>
      <c r="AB77" s="27" t="s">
        <v>221</v>
      </c>
      <c r="AC77" s="21">
        <f t="shared" si="11"/>
        <v>41</v>
      </c>
    </row>
    <row r="78" spans="14:29" x14ac:dyDescent="0.3">
      <c r="N78" s="27" t="s">
        <v>445</v>
      </c>
      <c r="O78" s="27" t="s">
        <v>226</v>
      </c>
      <c r="P78" s="27" t="s">
        <v>221</v>
      </c>
      <c r="Q78" s="22">
        <f t="shared" si="12"/>
        <v>4.2770000000000001</v>
      </c>
      <c r="Z78" s="27" t="s">
        <v>233</v>
      </c>
      <c r="AA78" s="27" t="s">
        <v>230</v>
      </c>
      <c r="AB78" s="27" t="s">
        <v>221</v>
      </c>
      <c r="AC78" s="21">
        <f t="shared" si="11"/>
        <v>0</v>
      </c>
    </row>
    <row r="79" spans="14:29" x14ac:dyDescent="0.3">
      <c r="N79" s="27" t="s">
        <v>331</v>
      </c>
      <c r="O79" s="27" t="s">
        <v>226</v>
      </c>
      <c r="P79" s="27" t="s">
        <v>221</v>
      </c>
      <c r="Q79" s="22">
        <f t="shared" si="12"/>
        <v>3.0585000000000004</v>
      </c>
      <c r="Z79" s="27" t="s">
        <v>233</v>
      </c>
      <c r="AA79" s="27" t="s">
        <v>230</v>
      </c>
      <c r="AB79" s="27" t="s">
        <v>221</v>
      </c>
      <c r="AC79" s="21">
        <f t="shared" si="11"/>
        <v>0</v>
      </c>
    </row>
    <row r="80" spans="14:29" x14ac:dyDescent="0.3">
      <c r="N80" s="27" t="s">
        <v>258</v>
      </c>
      <c r="O80" s="27" t="s">
        <v>226</v>
      </c>
      <c r="P80" s="27" t="s">
        <v>234</v>
      </c>
      <c r="Q80" s="22">
        <f t="shared" si="12"/>
        <v>8.8528000000000002</v>
      </c>
      <c r="Z80" s="27" t="s">
        <v>233</v>
      </c>
      <c r="AA80" s="27" t="s">
        <v>230</v>
      </c>
      <c r="AB80" s="27" t="s">
        <v>221</v>
      </c>
      <c r="AC80" s="21">
        <f t="shared" si="11"/>
        <v>0</v>
      </c>
    </row>
    <row r="81" spans="14:29" x14ac:dyDescent="0.3">
      <c r="N81" s="27" t="s">
        <v>232</v>
      </c>
      <c r="O81" s="27" t="s">
        <v>332</v>
      </c>
      <c r="P81" s="27" t="s">
        <v>221</v>
      </c>
      <c r="Q81" s="22">
        <f t="shared" si="12"/>
        <v>8.7119999999999997</v>
      </c>
      <c r="Z81" s="27" t="s">
        <v>250</v>
      </c>
      <c r="AA81" s="27" t="s">
        <v>230</v>
      </c>
      <c r="AB81" s="27" t="s">
        <v>221</v>
      </c>
      <c r="AC81" s="21">
        <f t="shared" si="11"/>
        <v>0</v>
      </c>
    </row>
    <row r="82" spans="14:29" x14ac:dyDescent="0.3">
      <c r="N82" s="27" t="s">
        <v>258</v>
      </c>
      <c r="O82" s="27" t="s">
        <v>292</v>
      </c>
      <c r="P82" s="27" t="s">
        <v>234</v>
      </c>
      <c r="Q82" s="22">
        <f t="shared" si="12"/>
        <v>10.268500000000003</v>
      </c>
      <c r="Z82" s="27" t="s">
        <v>254</v>
      </c>
      <c r="AA82" s="27" t="s">
        <v>214</v>
      </c>
      <c r="AB82" s="27" t="s">
        <v>221</v>
      </c>
      <c r="AC82" s="21">
        <f t="shared" si="11"/>
        <v>12</v>
      </c>
    </row>
    <row r="83" spans="14:29" x14ac:dyDescent="0.3">
      <c r="N83" s="27" t="s">
        <v>225</v>
      </c>
      <c r="O83" s="27" t="s">
        <v>220</v>
      </c>
      <c r="P83" s="27" t="s">
        <v>234</v>
      </c>
      <c r="Q83" s="22">
        <f t="shared" si="12"/>
        <v>15.634666666666668</v>
      </c>
      <c r="Z83" s="27" t="s">
        <v>266</v>
      </c>
      <c r="AA83" s="27" t="s">
        <v>230</v>
      </c>
      <c r="AB83" s="27" t="s">
        <v>221</v>
      </c>
      <c r="AC83" s="21">
        <f t="shared" si="11"/>
        <v>0</v>
      </c>
    </row>
    <row r="84" spans="14:29" x14ac:dyDescent="0.3">
      <c r="N84" s="41" t="s">
        <v>225</v>
      </c>
      <c r="O84" s="41" t="s">
        <v>332</v>
      </c>
      <c r="P84" s="41" t="s">
        <v>221</v>
      </c>
      <c r="Q84" s="22">
        <f t="shared" si="12"/>
        <v>9.7020000000000017</v>
      </c>
      <c r="Z84" s="27" t="s">
        <v>233</v>
      </c>
      <c r="AA84" s="27" t="s">
        <v>230</v>
      </c>
      <c r="AB84" s="27" t="s">
        <v>234</v>
      </c>
      <c r="AC84" s="21">
        <f t="shared" si="11"/>
        <v>36</v>
      </c>
    </row>
    <row r="85" spans="14:29" x14ac:dyDescent="0.3">
      <c r="N85" s="27" t="s">
        <v>217</v>
      </c>
      <c r="O85" s="27" t="s">
        <v>292</v>
      </c>
      <c r="P85" s="27" t="s">
        <v>234</v>
      </c>
      <c r="Q85" s="22">
        <f t="shared" si="12"/>
        <v>2.9095000000000004</v>
      </c>
      <c r="Z85" s="27" t="s">
        <v>233</v>
      </c>
      <c r="AA85" s="27" t="s">
        <v>214</v>
      </c>
      <c r="AB85" s="27" t="s">
        <v>221</v>
      </c>
      <c r="AC85" s="21">
        <f t="shared" si="11"/>
        <v>27</v>
      </c>
    </row>
    <row r="86" spans="14:29" x14ac:dyDescent="0.3">
      <c r="N86" s="27" t="s">
        <v>291</v>
      </c>
      <c r="O86" s="27" t="s">
        <v>239</v>
      </c>
      <c r="P86" s="27" t="s">
        <v>240</v>
      </c>
      <c r="Q86" s="22">
        <f t="shared" si="12"/>
        <v>306.88900000000001</v>
      </c>
      <c r="Z86" s="27" t="s">
        <v>266</v>
      </c>
      <c r="AA86" s="27" t="s">
        <v>230</v>
      </c>
      <c r="AB86" s="27" t="s">
        <v>221</v>
      </c>
      <c r="AC86" s="21">
        <f t="shared" si="11"/>
        <v>0</v>
      </c>
    </row>
    <row r="87" spans="14:29" x14ac:dyDescent="0.3">
      <c r="N87" s="27" t="s">
        <v>245</v>
      </c>
      <c r="O87" s="27" t="s">
        <v>220</v>
      </c>
      <c r="P87" s="27" t="s">
        <v>234</v>
      </c>
      <c r="Q87" s="22">
        <f t="shared" si="12"/>
        <v>6.2700000000000014</v>
      </c>
      <c r="Z87" s="27" t="s">
        <v>250</v>
      </c>
      <c r="AA87" s="27" t="s">
        <v>214</v>
      </c>
      <c r="AB87" s="27" t="s">
        <v>234</v>
      </c>
      <c r="AC87" s="21">
        <f t="shared" si="11"/>
        <v>5</v>
      </c>
    </row>
    <row r="88" spans="14:29" x14ac:dyDescent="0.3">
      <c r="N88" s="27" t="s">
        <v>245</v>
      </c>
      <c r="O88" s="27" t="s">
        <v>239</v>
      </c>
      <c r="P88" s="27" t="s">
        <v>240</v>
      </c>
      <c r="Q88" s="22">
        <f t="shared" si="12"/>
        <v>178.85725000000002</v>
      </c>
      <c r="Z88" s="27" t="s">
        <v>218</v>
      </c>
      <c r="AA88" s="27" t="s">
        <v>214</v>
      </c>
      <c r="AB88" s="27" t="s">
        <v>221</v>
      </c>
      <c r="AC88" s="21">
        <f t="shared" si="11"/>
        <v>3</v>
      </c>
    </row>
    <row r="89" spans="14:29" x14ac:dyDescent="0.3">
      <c r="N89" s="27" t="s">
        <v>312</v>
      </c>
      <c r="O89" s="27" t="s">
        <v>226</v>
      </c>
      <c r="P89" s="27" t="s">
        <v>234</v>
      </c>
      <c r="Q89" s="22">
        <f t="shared" si="12"/>
        <v>1.9030000000000002</v>
      </c>
      <c r="Z89" s="27" t="s">
        <v>266</v>
      </c>
      <c r="AA89" s="27" t="s">
        <v>230</v>
      </c>
      <c r="AB89" s="27" t="s">
        <v>221</v>
      </c>
      <c r="AC89" s="21">
        <f t="shared" si="11"/>
        <v>0</v>
      </c>
    </row>
    <row r="90" spans="14:29" x14ac:dyDescent="0.3">
      <c r="N90" s="27" t="s">
        <v>217</v>
      </c>
      <c r="O90" s="27" t="s">
        <v>588</v>
      </c>
      <c r="P90" s="27" t="s">
        <v>221</v>
      </c>
      <c r="Q90" s="22">
        <f t="shared" si="12"/>
        <v>167.74340000000001</v>
      </c>
      <c r="Z90" s="27" t="s">
        <v>218</v>
      </c>
      <c r="AA90" s="27" t="s">
        <v>230</v>
      </c>
      <c r="AB90" s="27" t="s">
        <v>234</v>
      </c>
      <c r="AC90" s="21">
        <f t="shared" si="11"/>
        <v>46</v>
      </c>
    </row>
    <row r="91" spans="14:29" x14ac:dyDescent="0.3">
      <c r="N91" s="27" t="s">
        <v>270</v>
      </c>
      <c r="O91" s="27" t="s">
        <v>239</v>
      </c>
      <c r="P91" s="27" t="s">
        <v>240</v>
      </c>
      <c r="Q91" s="22">
        <f t="shared" si="12"/>
        <v>180.31200000000001</v>
      </c>
      <c r="Z91" s="27" t="s">
        <v>218</v>
      </c>
      <c r="AA91" s="27" t="s">
        <v>230</v>
      </c>
      <c r="AB91" s="27" t="s">
        <v>221</v>
      </c>
      <c r="AC91" s="21">
        <f t="shared" si="11"/>
        <v>0</v>
      </c>
    </row>
    <row r="92" spans="14:29" x14ac:dyDescent="0.3">
      <c r="N92" s="27" t="s">
        <v>270</v>
      </c>
      <c r="O92" s="27" t="s">
        <v>220</v>
      </c>
      <c r="P92" s="27" t="s">
        <v>234</v>
      </c>
      <c r="Q92" s="22">
        <f t="shared" si="12"/>
        <v>63.504833333333345</v>
      </c>
      <c r="Z92" s="27" t="s">
        <v>266</v>
      </c>
      <c r="AA92" s="27" t="s">
        <v>214</v>
      </c>
      <c r="AB92" s="27" t="s">
        <v>221</v>
      </c>
      <c r="AC92" s="21">
        <f t="shared" si="11"/>
        <v>21</v>
      </c>
    </row>
    <row r="93" spans="14:29" x14ac:dyDescent="0.3">
      <c r="N93" s="27" t="s">
        <v>270</v>
      </c>
      <c r="O93" s="27" t="s">
        <v>226</v>
      </c>
      <c r="P93" s="27" t="s">
        <v>234</v>
      </c>
      <c r="Q93" s="22">
        <f t="shared" si="12"/>
        <v>3.1295000000000002</v>
      </c>
      <c r="Z93" s="27" t="s">
        <v>218</v>
      </c>
      <c r="AA93" s="27" t="s">
        <v>230</v>
      </c>
      <c r="AB93" s="27" t="s">
        <v>221</v>
      </c>
      <c r="AC93" s="21">
        <f t="shared" si="11"/>
        <v>0</v>
      </c>
    </row>
    <row r="94" spans="14:29" x14ac:dyDescent="0.3">
      <c r="N94" s="27" t="s">
        <v>312</v>
      </c>
      <c r="O94" s="27" t="s">
        <v>588</v>
      </c>
      <c r="P94" s="27" t="s">
        <v>234</v>
      </c>
      <c r="Q94" s="22">
        <f t="shared" si="12"/>
        <v>61.776000000000003</v>
      </c>
      <c r="Z94" s="27" t="s">
        <v>266</v>
      </c>
      <c r="AA94" s="27" t="s">
        <v>230</v>
      </c>
      <c r="AB94" s="27" t="s">
        <v>221</v>
      </c>
      <c r="AC94" s="21">
        <f t="shared" si="11"/>
        <v>0</v>
      </c>
    </row>
    <row r="95" spans="14:29" x14ac:dyDescent="0.3">
      <c r="N95" s="27" t="s">
        <v>270</v>
      </c>
      <c r="O95" s="27" t="s">
        <v>292</v>
      </c>
      <c r="P95" s="27" t="s">
        <v>221</v>
      </c>
      <c r="Q95" s="22">
        <f t="shared" si="12"/>
        <v>6.8530000000000015</v>
      </c>
      <c r="Z95" s="27" t="s">
        <v>218</v>
      </c>
      <c r="AA95" s="27" t="s">
        <v>214</v>
      </c>
      <c r="AB95" s="27" t="s">
        <v>221</v>
      </c>
      <c r="AC95" s="21">
        <f t="shared" si="11"/>
        <v>36</v>
      </c>
    </row>
    <row r="96" spans="14:29" x14ac:dyDescent="0.3">
      <c r="N96" s="27" t="s">
        <v>312</v>
      </c>
      <c r="O96" s="27" t="s">
        <v>220</v>
      </c>
      <c r="P96" s="27" t="s">
        <v>234</v>
      </c>
      <c r="Q96" s="22">
        <f t="shared" si="12"/>
        <v>3.6850000000000001</v>
      </c>
      <c r="Z96" s="27" t="s">
        <v>233</v>
      </c>
      <c r="AA96" s="27" t="s">
        <v>230</v>
      </c>
      <c r="AB96" s="27" t="s">
        <v>234</v>
      </c>
      <c r="AC96" s="21">
        <f t="shared" si="11"/>
        <v>23</v>
      </c>
    </row>
    <row r="97" spans="14:29" x14ac:dyDescent="0.3">
      <c r="N97" s="27" t="s">
        <v>225</v>
      </c>
      <c r="O97" s="27" t="s">
        <v>292</v>
      </c>
      <c r="P97" s="27" t="s">
        <v>221</v>
      </c>
      <c r="Q97" s="22">
        <f t="shared" si="12"/>
        <v>4.9096666666666673</v>
      </c>
      <c r="Z97" s="27" t="s">
        <v>233</v>
      </c>
      <c r="AA97" s="27" t="s">
        <v>214</v>
      </c>
      <c r="AB97" s="27" t="s">
        <v>221</v>
      </c>
      <c r="AC97" s="21">
        <f t="shared" si="11"/>
        <v>28</v>
      </c>
    </row>
    <row r="98" spans="14:29" x14ac:dyDescent="0.3">
      <c r="N98" s="27" t="s">
        <v>217</v>
      </c>
      <c r="O98" s="27" t="s">
        <v>226</v>
      </c>
      <c r="P98" s="27" t="s">
        <v>234</v>
      </c>
      <c r="Q98" s="22">
        <f t="shared" si="12"/>
        <v>2.9397500000000001</v>
      </c>
      <c r="Z98" s="27" t="s">
        <v>250</v>
      </c>
      <c r="AA98" s="27" t="s">
        <v>230</v>
      </c>
      <c r="AB98" s="27" t="s">
        <v>234</v>
      </c>
      <c r="AC98" s="21">
        <f t="shared" si="11"/>
        <v>43</v>
      </c>
    </row>
    <row r="99" spans="14:29" x14ac:dyDescent="0.3">
      <c r="N99" s="27" t="s">
        <v>249</v>
      </c>
      <c r="O99" s="27" t="s">
        <v>292</v>
      </c>
      <c r="P99" s="27" t="s">
        <v>234</v>
      </c>
      <c r="Q99" s="22">
        <f t="shared" si="12"/>
        <v>2.75</v>
      </c>
      <c r="Z99" s="27" t="s">
        <v>250</v>
      </c>
      <c r="AA99" s="27" t="s">
        <v>230</v>
      </c>
      <c r="AB99" s="27" t="s">
        <v>221</v>
      </c>
      <c r="AC99" s="21">
        <f t="shared" si="11"/>
        <v>0</v>
      </c>
    </row>
    <row r="100" spans="14:29" x14ac:dyDescent="0.3">
      <c r="N100" s="27" t="s">
        <v>232</v>
      </c>
      <c r="O100" s="27" t="s">
        <v>220</v>
      </c>
      <c r="P100" s="27" t="s">
        <v>234</v>
      </c>
      <c r="Q100" s="22">
        <f t="shared" si="12"/>
        <v>47.302200000000006</v>
      </c>
      <c r="Z100" s="27" t="s">
        <v>254</v>
      </c>
      <c r="AA100" s="27" t="s">
        <v>230</v>
      </c>
      <c r="AB100" s="27" t="s">
        <v>221</v>
      </c>
      <c r="AC100" s="21">
        <f t="shared" si="11"/>
        <v>0</v>
      </c>
    </row>
    <row r="101" spans="14:29" x14ac:dyDescent="0.3">
      <c r="N101" s="27" t="s">
        <v>445</v>
      </c>
      <c r="O101" s="27" t="s">
        <v>220</v>
      </c>
      <c r="P101" s="27" t="s">
        <v>221</v>
      </c>
      <c r="Q101" s="22">
        <f t="shared" si="12"/>
        <v>16.686043478260871</v>
      </c>
      <c r="Z101" s="27" t="s">
        <v>218</v>
      </c>
      <c r="AA101" s="27" t="s">
        <v>230</v>
      </c>
      <c r="AB101" s="27" t="s">
        <v>234</v>
      </c>
      <c r="AC101" s="21">
        <f t="shared" si="11"/>
        <v>8</v>
      </c>
    </row>
    <row r="102" spans="14:29" x14ac:dyDescent="0.3">
      <c r="N102" s="27" t="s">
        <v>291</v>
      </c>
      <c r="O102" s="27" t="s">
        <v>332</v>
      </c>
      <c r="P102" s="27" t="s">
        <v>221</v>
      </c>
      <c r="Q102" s="22">
        <f t="shared" si="12"/>
        <v>10.301500000000001</v>
      </c>
      <c r="Z102" s="27" t="s">
        <v>250</v>
      </c>
      <c r="AA102" s="27" t="s">
        <v>230</v>
      </c>
      <c r="AB102" s="27" t="s">
        <v>234</v>
      </c>
      <c r="AC102" s="21">
        <f t="shared" si="11"/>
        <v>22</v>
      </c>
    </row>
    <row r="103" spans="14:29" x14ac:dyDescent="0.3">
      <c r="N103" s="41" t="s">
        <v>225</v>
      </c>
      <c r="O103" s="41" t="s">
        <v>292</v>
      </c>
      <c r="P103" s="41" t="s">
        <v>234</v>
      </c>
      <c r="Q103" s="22">
        <f t="shared" si="12"/>
        <v>16.302000000000003</v>
      </c>
      <c r="Z103" s="27" t="s">
        <v>250</v>
      </c>
      <c r="AA103" s="27" t="s">
        <v>230</v>
      </c>
      <c r="AB103" s="27" t="s">
        <v>221</v>
      </c>
      <c r="AC103" s="21">
        <f t="shared" si="11"/>
        <v>0</v>
      </c>
    </row>
    <row r="104" spans="14:29" x14ac:dyDescent="0.3">
      <c r="N104" s="42" t="s">
        <v>281</v>
      </c>
      <c r="O104" s="42" t="s">
        <v>332</v>
      </c>
      <c r="P104" s="42" t="s">
        <v>221</v>
      </c>
      <c r="Q104" s="22">
        <f t="shared" si="12"/>
        <v>10.301500000000001</v>
      </c>
      <c r="Z104" s="27" t="s">
        <v>266</v>
      </c>
      <c r="AA104" s="27" t="s">
        <v>230</v>
      </c>
      <c r="AB104" s="27" t="s">
        <v>221</v>
      </c>
      <c r="AC104" s="21">
        <f t="shared" si="11"/>
        <v>0</v>
      </c>
    </row>
    <row r="105" spans="14:29" x14ac:dyDescent="0.3">
      <c r="N105" s="27" t="s">
        <v>249</v>
      </c>
      <c r="O105" s="27" t="s">
        <v>226</v>
      </c>
      <c r="P105" s="27" t="s">
        <v>221</v>
      </c>
      <c r="Q105" s="22">
        <f t="shared" si="12"/>
        <v>3.2523333333333331</v>
      </c>
      <c r="Z105" s="27" t="s">
        <v>254</v>
      </c>
      <c r="AA105" s="27" t="s">
        <v>214</v>
      </c>
      <c r="AB105" s="27" t="s">
        <v>221</v>
      </c>
      <c r="AC105" s="21">
        <f t="shared" si="11"/>
        <v>15</v>
      </c>
    </row>
    <row r="106" spans="14:29" x14ac:dyDescent="0.3">
      <c r="N106" s="27" t="s">
        <v>331</v>
      </c>
      <c r="O106" s="27" t="s">
        <v>292</v>
      </c>
      <c r="P106" s="27" t="s">
        <v>221</v>
      </c>
      <c r="Q106" s="22">
        <f t="shared" ref="Q106:Q137" si="13">AVERAGEIFS(Cost_Price,Account_Manager,$N106,Product_Container,$O106,Ship_Mode,$P106)</f>
        <v>10.259333333333334</v>
      </c>
      <c r="Z106" s="41" t="s">
        <v>254</v>
      </c>
      <c r="AA106" s="41" t="s">
        <v>230</v>
      </c>
      <c r="AB106" s="41" t="s">
        <v>221</v>
      </c>
      <c r="AC106" s="21">
        <f t="shared" ref="AC106:AC169" si="14">IF(COUNTIFS(Order_Priority,$Z106,City,$AA106,Ship_Mode,$AB106)&lt;90,Order_Quantity,0)</f>
        <v>0</v>
      </c>
    </row>
    <row r="107" spans="14:29" x14ac:dyDescent="0.3">
      <c r="N107" s="27" t="s">
        <v>342</v>
      </c>
      <c r="O107" s="27" t="s">
        <v>292</v>
      </c>
      <c r="P107" s="27" t="s">
        <v>221</v>
      </c>
      <c r="Q107" s="22">
        <f t="shared" si="13"/>
        <v>3.5016666666666669</v>
      </c>
      <c r="Z107" s="27" t="s">
        <v>266</v>
      </c>
      <c r="AA107" s="27" t="s">
        <v>230</v>
      </c>
      <c r="AB107" s="27" t="s">
        <v>221</v>
      </c>
      <c r="AC107" s="21">
        <f t="shared" si="14"/>
        <v>0</v>
      </c>
    </row>
    <row r="108" spans="14:29" x14ac:dyDescent="0.3">
      <c r="N108" s="41" t="s">
        <v>232</v>
      </c>
      <c r="O108" s="41" t="s">
        <v>292</v>
      </c>
      <c r="P108" s="41" t="s">
        <v>221</v>
      </c>
      <c r="Q108" s="22">
        <f t="shared" si="13"/>
        <v>7.3846666666666678</v>
      </c>
      <c r="Z108" s="27" t="s">
        <v>233</v>
      </c>
      <c r="AA108" s="27" t="s">
        <v>230</v>
      </c>
      <c r="AB108" s="27" t="s">
        <v>234</v>
      </c>
      <c r="AC108" s="21">
        <f t="shared" si="14"/>
        <v>25</v>
      </c>
    </row>
    <row r="109" spans="14:29" x14ac:dyDescent="0.3">
      <c r="N109" s="27" t="s">
        <v>232</v>
      </c>
      <c r="O109" s="27" t="s">
        <v>239</v>
      </c>
      <c r="P109" s="27" t="s">
        <v>240</v>
      </c>
      <c r="Q109" s="22">
        <f t="shared" si="13"/>
        <v>195.679</v>
      </c>
      <c r="Z109" s="27" t="s">
        <v>254</v>
      </c>
      <c r="AA109" s="27" t="s">
        <v>230</v>
      </c>
      <c r="AB109" s="27" t="s">
        <v>221</v>
      </c>
      <c r="AC109" s="21">
        <f t="shared" si="14"/>
        <v>0</v>
      </c>
    </row>
    <row r="110" spans="14:29" x14ac:dyDescent="0.3">
      <c r="N110" s="27" t="s">
        <v>258</v>
      </c>
      <c r="O110" s="27" t="s">
        <v>292</v>
      </c>
      <c r="P110" s="27" t="s">
        <v>221</v>
      </c>
      <c r="Q110" s="22">
        <f t="shared" si="13"/>
        <v>9.3170000000000002</v>
      </c>
      <c r="Z110" s="42" t="s">
        <v>250</v>
      </c>
      <c r="AA110" s="42" t="s">
        <v>230</v>
      </c>
      <c r="AB110" s="42" t="s">
        <v>221</v>
      </c>
      <c r="AC110" s="21">
        <f t="shared" si="14"/>
        <v>0</v>
      </c>
    </row>
    <row r="111" spans="14:29" x14ac:dyDescent="0.3">
      <c r="N111" s="42" t="s">
        <v>342</v>
      </c>
      <c r="O111" s="42" t="s">
        <v>226</v>
      </c>
      <c r="P111" s="42" t="s">
        <v>221</v>
      </c>
      <c r="Q111" s="22">
        <f t="shared" si="13"/>
        <v>1.7893333333333337</v>
      </c>
      <c r="Z111" s="27" t="s">
        <v>266</v>
      </c>
      <c r="AA111" s="27" t="s">
        <v>230</v>
      </c>
      <c r="AB111" s="27" t="s">
        <v>221</v>
      </c>
      <c r="AC111" s="21">
        <f t="shared" si="14"/>
        <v>0</v>
      </c>
    </row>
    <row r="112" spans="14:29" x14ac:dyDescent="0.3">
      <c r="N112" s="27" t="s">
        <v>232</v>
      </c>
      <c r="O112" s="27" t="s">
        <v>226</v>
      </c>
      <c r="P112" s="27" t="s">
        <v>221</v>
      </c>
      <c r="Q112" s="22">
        <f t="shared" si="13"/>
        <v>2.1940769230769233</v>
      </c>
      <c r="Z112" s="27" t="s">
        <v>266</v>
      </c>
      <c r="AA112" s="27" t="s">
        <v>230</v>
      </c>
      <c r="AB112" s="27" t="s">
        <v>221</v>
      </c>
      <c r="AC112" s="21">
        <f t="shared" si="14"/>
        <v>0</v>
      </c>
    </row>
    <row r="113" spans="14:29" x14ac:dyDescent="0.3">
      <c r="N113" s="27" t="s">
        <v>225</v>
      </c>
      <c r="O113" s="27" t="s">
        <v>588</v>
      </c>
      <c r="P113" s="27" t="s">
        <v>234</v>
      </c>
      <c r="Q113" s="22">
        <f t="shared" si="13"/>
        <v>61.776000000000003</v>
      </c>
      <c r="Z113" s="27" t="s">
        <v>250</v>
      </c>
      <c r="AA113" s="27" t="s">
        <v>230</v>
      </c>
      <c r="AB113" s="27" t="s">
        <v>221</v>
      </c>
      <c r="AC113" s="21">
        <f t="shared" si="14"/>
        <v>0</v>
      </c>
    </row>
    <row r="114" spans="14:29" x14ac:dyDescent="0.3">
      <c r="N114" s="42" t="s">
        <v>274</v>
      </c>
      <c r="O114" s="42" t="s">
        <v>292</v>
      </c>
      <c r="P114" s="42" t="s">
        <v>234</v>
      </c>
      <c r="Q114" s="22">
        <f t="shared" si="13"/>
        <v>3.7253333333333334</v>
      </c>
      <c r="Z114" s="27" t="s">
        <v>254</v>
      </c>
      <c r="AA114" s="27" t="s">
        <v>230</v>
      </c>
      <c r="AB114" s="27" t="s">
        <v>221</v>
      </c>
      <c r="AC114" s="21">
        <f t="shared" si="14"/>
        <v>0</v>
      </c>
    </row>
    <row r="115" spans="14:29" x14ac:dyDescent="0.3">
      <c r="N115" s="27" t="s">
        <v>274</v>
      </c>
      <c r="O115" s="27" t="s">
        <v>239</v>
      </c>
      <c r="P115" s="27" t="s">
        <v>240</v>
      </c>
      <c r="Q115" s="22">
        <f t="shared" si="13"/>
        <v>215.82000000000002</v>
      </c>
      <c r="Z115" s="27" t="s">
        <v>250</v>
      </c>
      <c r="AA115" s="27" t="s">
        <v>230</v>
      </c>
      <c r="AB115" s="27" t="s">
        <v>221</v>
      </c>
      <c r="AC115" s="21">
        <f t="shared" si="14"/>
        <v>0</v>
      </c>
    </row>
    <row r="116" spans="14:29" x14ac:dyDescent="0.3">
      <c r="N116" s="27" t="s">
        <v>342</v>
      </c>
      <c r="O116" s="27" t="s">
        <v>220</v>
      </c>
      <c r="P116" s="27" t="s">
        <v>234</v>
      </c>
      <c r="Q116" s="22">
        <f t="shared" si="13"/>
        <v>11.787285714285714</v>
      </c>
      <c r="Z116" s="27" t="s">
        <v>218</v>
      </c>
      <c r="AA116" s="27" t="s">
        <v>214</v>
      </c>
      <c r="AB116" s="27" t="s">
        <v>234</v>
      </c>
      <c r="AC116" s="21">
        <f t="shared" si="14"/>
        <v>33</v>
      </c>
    </row>
    <row r="117" spans="14:29" x14ac:dyDescent="0.3">
      <c r="N117" s="41" t="s">
        <v>270</v>
      </c>
      <c r="O117" s="41" t="s">
        <v>588</v>
      </c>
      <c r="P117" s="41" t="s">
        <v>221</v>
      </c>
      <c r="Q117" s="22">
        <f t="shared" si="13"/>
        <v>194.23525000000001</v>
      </c>
      <c r="Z117" s="27" t="s">
        <v>254</v>
      </c>
      <c r="AA117" s="27" t="s">
        <v>214</v>
      </c>
      <c r="AB117" s="27" t="s">
        <v>221</v>
      </c>
      <c r="AC117" s="21">
        <f t="shared" si="14"/>
        <v>32</v>
      </c>
    </row>
    <row r="118" spans="14:29" x14ac:dyDescent="0.3">
      <c r="N118" s="27" t="s">
        <v>274</v>
      </c>
      <c r="O118" s="27" t="s">
        <v>226</v>
      </c>
      <c r="P118" s="27" t="s">
        <v>234</v>
      </c>
      <c r="Q118" s="22">
        <f t="shared" si="13"/>
        <v>2.1135714285714284</v>
      </c>
      <c r="Z118" s="27" t="s">
        <v>250</v>
      </c>
      <c r="AA118" s="27" t="s">
        <v>230</v>
      </c>
      <c r="AB118" s="27" t="s">
        <v>221</v>
      </c>
      <c r="AC118" s="21">
        <f t="shared" si="14"/>
        <v>0</v>
      </c>
    </row>
    <row r="119" spans="14:29" x14ac:dyDescent="0.3">
      <c r="N119" s="27" t="s">
        <v>217</v>
      </c>
      <c r="O119" s="27" t="s">
        <v>332</v>
      </c>
      <c r="P119" s="27" t="s">
        <v>221</v>
      </c>
      <c r="Q119" s="22">
        <f t="shared" si="13"/>
        <v>9.4545000000000012</v>
      </c>
      <c r="Z119" s="27" t="s">
        <v>250</v>
      </c>
      <c r="AA119" s="27" t="s">
        <v>230</v>
      </c>
      <c r="AB119" s="27" t="s">
        <v>221</v>
      </c>
      <c r="AC119" s="21">
        <f t="shared" si="14"/>
        <v>0</v>
      </c>
    </row>
    <row r="120" spans="14:29" x14ac:dyDescent="0.3">
      <c r="N120" s="27" t="s">
        <v>445</v>
      </c>
      <c r="O120" s="27" t="s">
        <v>292</v>
      </c>
      <c r="P120" s="27" t="s">
        <v>221</v>
      </c>
      <c r="Q120" s="22">
        <f t="shared" si="13"/>
        <v>3.9416666666666664</v>
      </c>
      <c r="Z120" s="27" t="s">
        <v>218</v>
      </c>
      <c r="AA120" s="27" t="s">
        <v>214</v>
      </c>
      <c r="AB120" s="27" t="s">
        <v>234</v>
      </c>
      <c r="AC120" s="21">
        <f t="shared" si="14"/>
        <v>13</v>
      </c>
    </row>
    <row r="121" spans="14:29" x14ac:dyDescent="0.3">
      <c r="N121" s="27" t="s">
        <v>342</v>
      </c>
      <c r="O121" s="27" t="s">
        <v>239</v>
      </c>
      <c r="P121" s="27" t="s">
        <v>240</v>
      </c>
      <c r="Q121" s="22">
        <f t="shared" si="13"/>
        <v>327.03000000000003</v>
      </c>
      <c r="Z121" s="27" t="s">
        <v>218</v>
      </c>
      <c r="AA121" s="27" t="s">
        <v>230</v>
      </c>
      <c r="AB121" s="27" t="s">
        <v>221</v>
      </c>
      <c r="AC121" s="21">
        <f t="shared" si="14"/>
        <v>0</v>
      </c>
    </row>
    <row r="122" spans="14:29" x14ac:dyDescent="0.3">
      <c r="N122" s="27" t="s">
        <v>274</v>
      </c>
      <c r="O122" s="27" t="s">
        <v>588</v>
      </c>
      <c r="P122" s="27" t="s">
        <v>221</v>
      </c>
      <c r="Q122" s="22">
        <f t="shared" si="13"/>
        <v>415.78900000000004</v>
      </c>
      <c r="Z122" s="27" t="s">
        <v>218</v>
      </c>
      <c r="AA122" s="27" t="s">
        <v>230</v>
      </c>
      <c r="AB122" s="27" t="s">
        <v>221</v>
      </c>
      <c r="AC122" s="21">
        <f t="shared" si="14"/>
        <v>0</v>
      </c>
    </row>
    <row r="123" spans="14:29" x14ac:dyDescent="0.3">
      <c r="N123" s="27" t="s">
        <v>291</v>
      </c>
      <c r="O123" s="27" t="s">
        <v>292</v>
      </c>
      <c r="P123" s="27" t="s">
        <v>234</v>
      </c>
      <c r="Q123" s="22">
        <f t="shared" si="13"/>
        <v>3.762</v>
      </c>
      <c r="Z123" s="27" t="s">
        <v>233</v>
      </c>
      <c r="AA123" s="27" t="s">
        <v>230</v>
      </c>
      <c r="AB123" s="27" t="s">
        <v>221</v>
      </c>
      <c r="AC123" s="21">
        <f t="shared" si="14"/>
        <v>0</v>
      </c>
    </row>
    <row r="124" spans="14:29" x14ac:dyDescent="0.3">
      <c r="N124" s="27" t="s">
        <v>281</v>
      </c>
      <c r="O124" s="27" t="s">
        <v>226</v>
      </c>
      <c r="P124" s="27" t="s">
        <v>234</v>
      </c>
      <c r="Q124" s="22">
        <f t="shared" si="13"/>
        <v>2.0432500000000005</v>
      </c>
      <c r="Z124" s="27" t="s">
        <v>254</v>
      </c>
      <c r="AA124" s="27" t="s">
        <v>230</v>
      </c>
      <c r="AB124" s="27" t="s">
        <v>234</v>
      </c>
      <c r="AC124" s="21">
        <f t="shared" si="14"/>
        <v>25</v>
      </c>
    </row>
    <row r="125" spans="14:29" x14ac:dyDescent="0.3">
      <c r="N125" s="27" t="s">
        <v>249</v>
      </c>
      <c r="O125" s="27" t="s">
        <v>239</v>
      </c>
      <c r="P125" s="27" t="s">
        <v>240</v>
      </c>
      <c r="Q125" s="22">
        <f t="shared" si="13"/>
        <v>306.88900000000001</v>
      </c>
      <c r="Z125" s="27" t="s">
        <v>254</v>
      </c>
      <c r="AA125" s="27" t="s">
        <v>230</v>
      </c>
      <c r="AB125" s="27" t="s">
        <v>221</v>
      </c>
      <c r="AC125" s="21">
        <f t="shared" si="14"/>
        <v>0</v>
      </c>
    </row>
    <row r="126" spans="14:29" x14ac:dyDescent="0.3">
      <c r="N126" s="27" t="s">
        <v>281</v>
      </c>
      <c r="O126" s="27" t="s">
        <v>220</v>
      </c>
      <c r="P126" s="27" t="s">
        <v>234</v>
      </c>
      <c r="Q126" s="22">
        <f t="shared" si="13"/>
        <v>31.719600000000003</v>
      </c>
      <c r="Z126" s="27" t="s">
        <v>250</v>
      </c>
      <c r="AA126" s="27" t="s">
        <v>214</v>
      </c>
      <c r="AB126" s="27" t="s">
        <v>221</v>
      </c>
      <c r="AC126" s="21">
        <f t="shared" si="14"/>
        <v>10</v>
      </c>
    </row>
    <row r="127" spans="14:29" x14ac:dyDescent="0.3">
      <c r="N127" s="27" t="s">
        <v>342</v>
      </c>
      <c r="O127" s="27" t="s">
        <v>588</v>
      </c>
      <c r="P127" s="27" t="s">
        <v>234</v>
      </c>
      <c r="Q127" s="22">
        <f t="shared" si="13"/>
        <v>61.776000000000003</v>
      </c>
      <c r="Z127" s="27" t="s">
        <v>266</v>
      </c>
      <c r="AA127" s="27" t="s">
        <v>230</v>
      </c>
      <c r="AB127" s="27" t="s">
        <v>221</v>
      </c>
      <c r="AC127" s="21">
        <f t="shared" si="14"/>
        <v>0</v>
      </c>
    </row>
    <row r="128" spans="14:29" x14ac:dyDescent="0.3">
      <c r="N128" s="27" t="s">
        <v>445</v>
      </c>
      <c r="O128" s="27" t="s">
        <v>226</v>
      </c>
      <c r="P128" s="27" t="s">
        <v>234</v>
      </c>
      <c r="Q128" s="22">
        <f t="shared" si="13"/>
        <v>1.7600000000000002</v>
      </c>
      <c r="Z128" s="27" t="s">
        <v>254</v>
      </c>
      <c r="AA128" s="27" t="s">
        <v>230</v>
      </c>
      <c r="AB128" s="27" t="s">
        <v>221</v>
      </c>
      <c r="AC128" s="21">
        <f t="shared" si="14"/>
        <v>0</v>
      </c>
    </row>
    <row r="129" spans="14:29" x14ac:dyDescent="0.3">
      <c r="N129" s="27" t="s">
        <v>270</v>
      </c>
      <c r="O129" s="27" t="s">
        <v>588</v>
      </c>
      <c r="P129" s="27" t="s">
        <v>234</v>
      </c>
      <c r="Q129" s="22">
        <f t="shared" si="13"/>
        <v>415.78900000000004</v>
      </c>
      <c r="Z129" s="27" t="s">
        <v>218</v>
      </c>
      <c r="AA129" s="27" t="s">
        <v>230</v>
      </c>
      <c r="AB129" s="27" t="s">
        <v>234</v>
      </c>
      <c r="AC129" s="21">
        <f t="shared" si="14"/>
        <v>52</v>
      </c>
    </row>
    <row r="130" spans="14:29" x14ac:dyDescent="0.3">
      <c r="N130" s="27" t="s">
        <v>232</v>
      </c>
      <c r="O130" s="27" t="s">
        <v>588</v>
      </c>
      <c r="P130" s="27" t="s">
        <v>221</v>
      </c>
      <c r="Q130" s="22">
        <f t="shared" si="13"/>
        <v>297.78466666666668</v>
      </c>
      <c r="Z130" s="27" t="s">
        <v>266</v>
      </c>
      <c r="AA130" s="27" t="s">
        <v>230</v>
      </c>
      <c r="AB130" s="27" t="s">
        <v>221</v>
      </c>
      <c r="AC130" s="21">
        <f t="shared" si="14"/>
        <v>0</v>
      </c>
    </row>
    <row r="131" spans="14:29" x14ac:dyDescent="0.3">
      <c r="N131" s="27" t="s">
        <v>225</v>
      </c>
      <c r="O131" s="27" t="s">
        <v>239</v>
      </c>
      <c r="P131" s="27" t="s">
        <v>240</v>
      </c>
      <c r="Q131" s="22">
        <f t="shared" si="13"/>
        <v>260.86225000000002</v>
      </c>
      <c r="Z131" s="27" t="s">
        <v>233</v>
      </c>
      <c r="AA131" s="27" t="s">
        <v>214</v>
      </c>
      <c r="AB131" s="27" t="s">
        <v>221</v>
      </c>
      <c r="AC131" s="21">
        <f t="shared" si="14"/>
        <v>39</v>
      </c>
    </row>
    <row r="132" spans="14:29" x14ac:dyDescent="0.3">
      <c r="N132" s="27" t="s">
        <v>249</v>
      </c>
      <c r="O132" s="27" t="s">
        <v>220</v>
      </c>
      <c r="P132" s="27" t="s">
        <v>234</v>
      </c>
      <c r="Q132" s="22">
        <f t="shared" si="13"/>
        <v>2.4750000000000001</v>
      </c>
      <c r="Z132" s="27" t="s">
        <v>266</v>
      </c>
      <c r="AA132" s="27" t="s">
        <v>214</v>
      </c>
      <c r="AB132" s="27" t="s">
        <v>234</v>
      </c>
      <c r="AC132" s="21">
        <f t="shared" si="14"/>
        <v>14</v>
      </c>
    </row>
    <row r="133" spans="14:29" x14ac:dyDescent="0.3">
      <c r="N133" s="27" t="s">
        <v>342</v>
      </c>
      <c r="O133" s="27" t="s">
        <v>588</v>
      </c>
      <c r="P133" s="27" t="s">
        <v>221</v>
      </c>
      <c r="Q133" s="22">
        <f t="shared" si="13"/>
        <v>237.60000000000002</v>
      </c>
      <c r="Z133" s="41" t="s">
        <v>266</v>
      </c>
      <c r="AA133" s="41" t="s">
        <v>214</v>
      </c>
      <c r="AB133" s="41" t="s">
        <v>221</v>
      </c>
      <c r="AC133" s="21">
        <f t="shared" si="14"/>
        <v>15</v>
      </c>
    </row>
    <row r="134" spans="14:29" x14ac:dyDescent="0.3">
      <c r="N134" s="27" t="s">
        <v>258</v>
      </c>
      <c r="O134" s="27" t="s">
        <v>332</v>
      </c>
      <c r="P134" s="27" t="s">
        <v>221</v>
      </c>
      <c r="Q134" s="22">
        <f t="shared" si="13"/>
        <v>9.7020000000000017</v>
      </c>
      <c r="Z134" s="27" t="s">
        <v>250</v>
      </c>
      <c r="AA134" s="27" t="s">
        <v>230</v>
      </c>
      <c r="AB134" s="27" t="s">
        <v>221</v>
      </c>
      <c r="AC134" s="21">
        <f t="shared" si="14"/>
        <v>0</v>
      </c>
    </row>
    <row r="135" spans="14:29" x14ac:dyDescent="0.3">
      <c r="N135" s="27" t="s">
        <v>291</v>
      </c>
      <c r="O135" s="27" t="s">
        <v>226</v>
      </c>
      <c r="P135" s="27" t="s">
        <v>234</v>
      </c>
      <c r="Q135" s="22">
        <f t="shared" si="13"/>
        <v>1.9360000000000002</v>
      </c>
      <c r="Z135" s="27" t="s">
        <v>233</v>
      </c>
      <c r="AA135" s="27" t="s">
        <v>230</v>
      </c>
      <c r="AB135" s="27" t="s">
        <v>221</v>
      </c>
      <c r="AC135" s="21">
        <f t="shared" si="14"/>
        <v>0</v>
      </c>
    </row>
    <row r="136" spans="14:29" x14ac:dyDescent="0.3">
      <c r="N136" s="27" t="s">
        <v>331</v>
      </c>
      <c r="O136" s="27" t="s">
        <v>226</v>
      </c>
      <c r="P136" s="27" t="s">
        <v>234</v>
      </c>
      <c r="Q136" s="22">
        <f t="shared" si="13"/>
        <v>2.5300000000000002</v>
      </c>
      <c r="Z136" s="27" t="s">
        <v>266</v>
      </c>
      <c r="AA136" s="27" t="s">
        <v>214</v>
      </c>
      <c r="AB136" s="27" t="s">
        <v>221</v>
      </c>
      <c r="AC136" s="21">
        <f t="shared" si="14"/>
        <v>7</v>
      </c>
    </row>
    <row r="137" spans="14:29" x14ac:dyDescent="0.3">
      <c r="N137" s="27" t="s">
        <v>281</v>
      </c>
      <c r="O137" s="27" t="s">
        <v>588</v>
      </c>
      <c r="P137" s="27" t="s">
        <v>221</v>
      </c>
      <c r="Q137" s="22">
        <f t="shared" si="13"/>
        <v>356.38900000000001</v>
      </c>
      <c r="Z137" s="27" t="s">
        <v>233</v>
      </c>
      <c r="AA137" s="27" t="s">
        <v>230</v>
      </c>
      <c r="AB137" s="27" t="s">
        <v>221</v>
      </c>
      <c r="AC137" s="21">
        <f t="shared" si="14"/>
        <v>0</v>
      </c>
    </row>
    <row r="138" spans="14:29" x14ac:dyDescent="0.3">
      <c r="N138" s="27" t="s">
        <v>225</v>
      </c>
      <c r="O138" s="27" t="s">
        <v>588</v>
      </c>
      <c r="P138" s="27" t="s">
        <v>221</v>
      </c>
      <c r="Q138" s="22">
        <f t="shared" ref="Q138:Q156" si="15">AVERAGEIFS(Cost_Price,Account_Manager,$N138,Product_Container,$O138,Ship_Mode,$P138)</f>
        <v>237.60000000000002</v>
      </c>
      <c r="Z138" s="27" t="s">
        <v>233</v>
      </c>
      <c r="AA138" s="27" t="s">
        <v>230</v>
      </c>
      <c r="AB138" s="27" t="s">
        <v>221</v>
      </c>
      <c r="AC138" s="21">
        <f t="shared" si="14"/>
        <v>0</v>
      </c>
    </row>
    <row r="139" spans="14:29" x14ac:dyDescent="0.3">
      <c r="N139" s="27" t="s">
        <v>217</v>
      </c>
      <c r="O139" s="27" t="s">
        <v>332</v>
      </c>
      <c r="P139" s="27" t="s">
        <v>234</v>
      </c>
      <c r="Q139" s="22">
        <f t="shared" si="15"/>
        <v>9.7020000000000017</v>
      </c>
      <c r="Z139" s="27" t="s">
        <v>218</v>
      </c>
      <c r="AA139" s="27" t="s">
        <v>214</v>
      </c>
      <c r="AB139" s="27" t="s">
        <v>221</v>
      </c>
      <c r="AC139" s="21">
        <f t="shared" si="14"/>
        <v>44</v>
      </c>
    </row>
    <row r="140" spans="14:29" x14ac:dyDescent="0.3">
      <c r="N140" s="27" t="s">
        <v>331</v>
      </c>
      <c r="O140" s="27" t="s">
        <v>588</v>
      </c>
      <c r="P140" s="27" t="s">
        <v>221</v>
      </c>
      <c r="Q140" s="22">
        <f t="shared" si="15"/>
        <v>415.78900000000004</v>
      </c>
      <c r="Z140" s="27" t="s">
        <v>254</v>
      </c>
      <c r="AA140" s="27" t="s">
        <v>214</v>
      </c>
      <c r="AB140" s="27" t="s">
        <v>234</v>
      </c>
      <c r="AC140" s="21">
        <f t="shared" si="14"/>
        <v>34</v>
      </c>
    </row>
    <row r="141" spans="14:29" x14ac:dyDescent="0.3">
      <c r="N141" s="27" t="s">
        <v>245</v>
      </c>
      <c r="O141" s="27" t="s">
        <v>588</v>
      </c>
      <c r="P141" s="27" t="s">
        <v>221</v>
      </c>
      <c r="Q141" s="22">
        <f t="shared" si="15"/>
        <v>237.60000000000002</v>
      </c>
      <c r="Z141" s="27" t="s">
        <v>233</v>
      </c>
      <c r="AA141" s="27" t="s">
        <v>214</v>
      </c>
      <c r="AB141" s="27" t="s">
        <v>234</v>
      </c>
      <c r="AC141" s="21">
        <f t="shared" si="14"/>
        <v>47</v>
      </c>
    </row>
    <row r="142" spans="14:29" x14ac:dyDescent="0.3">
      <c r="N142" s="27" t="s">
        <v>281</v>
      </c>
      <c r="O142" s="27" t="s">
        <v>292</v>
      </c>
      <c r="P142" s="27" t="s">
        <v>234</v>
      </c>
      <c r="Q142" s="22">
        <f t="shared" si="15"/>
        <v>5.7090000000000005</v>
      </c>
      <c r="Z142" s="27" t="s">
        <v>233</v>
      </c>
      <c r="AA142" s="27" t="s">
        <v>214</v>
      </c>
      <c r="AB142" s="27" t="s">
        <v>234</v>
      </c>
      <c r="AC142" s="21">
        <f t="shared" si="14"/>
        <v>10</v>
      </c>
    </row>
    <row r="143" spans="14:29" x14ac:dyDescent="0.3">
      <c r="N143" s="27" t="s">
        <v>245</v>
      </c>
      <c r="O143" s="27" t="s">
        <v>226</v>
      </c>
      <c r="P143" s="27" t="s">
        <v>234</v>
      </c>
      <c r="Q143" s="22">
        <f t="shared" si="15"/>
        <v>2.2825000000000002</v>
      </c>
      <c r="Z143" s="27" t="s">
        <v>218</v>
      </c>
      <c r="AA143" s="27" t="s">
        <v>230</v>
      </c>
      <c r="AB143" s="27" t="s">
        <v>240</v>
      </c>
      <c r="AC143" s="21">
        <f t="shared" si="14"/>
        <v>14</v>
      </c>
    </row>
    <row r="144" spans="14:29" x14ac:dyDescent="0.3">
      <c r="N144" s="27" t="s">
        <v>331</v>
      </c>
      <c r="O144" s="27" t="s">
        <v>292</v>
      </c>
      <c r="P144" s="27" t="s">
        <v>234</v>
      </c>
      <c r="Q144" s="22">
        <f t="shared" si="15"/>
        <v>18.480000000000004</v>
      </c>
      <c r="Z144" s="27" t="s">
        <v>218</v>
      </c>
      <c r="AA144" s="27" t="s">
        <v>230</v>
      </c>
      <c r="AB144" s="27" t="s">
        <v>234</v>
      </c>
      <c r="AC144" s="21">
        <f t="shared" si="14"/>
        <v>34</v>
      </c>
    </row>
    <row r="145" spans="14:29" x14ac:dyDescent="0.3">
      <c r="N145" s="27" t="s">
        <v>245</v>
      </c>
      <c r="O145" s="27" t="s">
        <v>292</v>
      </c>
      <c r="P145" s="27" t="s">
        <v>234</v>
      </c>
      <c r="Q145" s="22">
        <f t="shared" si="15"/>
        <v>4.6090000000000009</v>
      </c>
      <c r="Z145" s="27" t="s">
        <v>266</v>
      </c>
      <c r="AA145" s="27" t="s">
        <v>214</v>
      </c>
      <c r="AB145" s="27" t="s">
        <v>221</v>
      </c>
      <c r="AC145" s="21">
        <f t="shared" si="14"/>
        <v>45</v>
      </c>
    </row>
    <row r="146" spans="14:29" x14ac:dyDescent="0.3">
      <c r="N146" s="27" t="s">
        <v>445</v>
      </c>
      <c r="O146" s="27" t="s">
        <v>220</v>
      </c>
      <c r="P146" s="27" t="s">
        <v>234</v>
      </c>
      <c r="Q146" s="22">
        <f t="shared" si="15"/>
        <v>4.3890000000000002</v>
      </c>
      <c r="Z146" s="27" t="s">
        <v>233</v>
      </c>
      <c r="AA146" s="27" t="s">
        <v>230</v>
      </c>
      <c r="AB146" s="27" t="s">
        <v>221</v>
      </c>
      <c r="AC146" s="21">
        <f t="shared" si="14"/>
        <v>0</v>
      </c>
    </row>
    <row r="147" spans="14:29" x14ac:dyDescent="0.3">
      <c r="N147" s="27" t="s">
        <v>312</v>
      </c>
      <c r="O147" s="27" t="s">
        <v>588</v>
      </c>
      <c r="P147" s="27" t="s">
        <v>221</v>
      </c>
      <c r="Q147" s="22">
        <f t="shared" si="15"/>
        <v>61.776000000000003</v>
      </c>
      <c r="Z147" s="27" t="s">
        <v>254</v>
      </c>
      <c r="AA147" s="27" t="s">
        <v>230</v>
      </c>
      <c r="AB147" s="27" t="s">
        <v>221</v>
      </c>
      <c r="AC147" s="21">
        <f t="shared" si="14"/>
        <v>0</v>
      </c>
    </row>
    <row r="148" spans="14:29" x14ac:dyDescent="0.3">
      <c r="N148" s="27" t="s">
        <v>291</v>
      </c>
      <c r="O148" s="27" t="s">
        <v>226</v>
      </c>
      <c r="P148" s="27" t="s">
        <v>221</v>
      </c>
      <c r="Q148" s="22">
        <f t="shared" si="15"/>
        <v>1.9360000000000002</v>
      </c>
      <c r="Z148" s="27" t="s">
        <v>254</v>
      </c>
      <c r="AA148" s="27" t="s">
        <v>214</v>
      </c>
      <c r="AB148" s="27" t="s">
        <v>221</v>
      </c>
      <c r="AC148" s="21">
        <f t="shared" si="14"/>
        <v>39</v>
      </c>
    </row>
    <row r="149" spans="14:29" x14ac:dyDescent="0.3">
      <c r="N149" s="27" t="s">
        <v>249</v>
      </c>
      <c r="O149" s="27" t="s">
        <v>588</v>
      </c>
      <c r="P149" s="27" t="s">
        <v>221</v>
      </c>
      <c r="Q149" s="22">
        <f t="shared" si="15"/>
        <v>415.78900000000004</v>
      </c>
      <c r="Z149" s="27" t="s">
        <v>266</v>
      </c>
      <c r="AA149" s="27" t="s">
        <v>230</v>
      </c>
      <c r="AB149" s="27" t="s">
        <v>221</v>
      </c>
      <c r="AC149" s="21">
        <f t="shared" si="14"/>
        <v>0</v>
      </c>
    </row>
    <row r="150" spans="14:29" x14ac:dyDescent="0.3">
      <c r="N150" s="27" t="s">
        <v>312</v>
      </c>
      <c r="O150" s="27" t="s">
        <v>239</v>
      </c>
      <c r="P150" s="27" t="s">
        <v>240</v>
      </c>
      <c r="Q150" s="22">
        <f t="shared" si="15"/>
        <v>241.57100000000003</v>
      </c>
      <c r="Z150" s="27" t="s">
        <v>266</v>
      </c>
      <c r="AA150" s="27" t="s">
        <v>214</v>
      </c>
      <c r="AB150" s="27" t="s">
        <v>221</v>
      </c>
      <c r="AC150" s="21">
        <f t="shared" si="14"/>
        <v>26</v>
      </c>
    </row>
    <row r="151" spans="14:29" x14ac:dyDescent="0.3">
      <c r="N151" s="27" t="s">
        <v>312</v>
      </c>
      <c r="O151" s="27" t="s">
        <v>332</v>
      </c>
      <c r="P151" s="27" t="s">
        <v>221</v>
      </c>
      <c r="Q151" s="22">
        <f t="shared" si="15"/>
        <v>9.7020000000000017</v>
      </c>
      <c r="Z151" s="27" t="s">
        <v>266</v>
      </c>
      <c r="AA151" s="27" t="s">
        <v>230</v>
      </c>
      <c r="AB151" s="27" t="s">
        <v>240</v>
      </c>
      <c r="AC151" s="21">
        <f t="shared" si="14"/>
        <v>29</v>
      </c>
    </row>
    <row r="152" spans="14:29" x14ac:dyDescent="0.3">
      <c r="N152" s="27" t="s">
        <v>258</v>
      </c>
      <c r="O152" s="27" t="s">
        <v>239</v>
      </c>
      <c r="P152" s="27" t="s">
        <v>240</v>
      </c>
      <c r="Q152" s="22">
        <f t="shared" si="15"/>
        <v>306.88900000000001</v>
      </c>
      <c r="Z152" s="27" t="s">
        <v>250</v>
      </c>
      <c r="AA152" s="27" t="s">
        <v>230</v>
      </c>
      <c r="AB152" s="27" t="s">
        <v>221</v>
      </c>
      <c r="AC152" s="21">
        <f t="shared" si="14"/>
        <v>0</v>
      </c>
    </row>
    <row r="153" spans="14:29" x14ac:dyDescent="0.3">
      <c r="N153" s="27" t="s">
        <v>342</v>
      </c>
      <c r="O153" s="27" t="s">
        <v>292</v>
      </c>
      <c r="P153" s="27" t="s">
        <v>234</v>
      </c>
      <c r="Q153" s="22">
        <f t="shared" si="15"/>
        <v>6.0500000000000007</v>
      </c>
      <c r="Z153" s="27" t="s">
        <v>250</v>
      </c>
      <c r="AA153" s="27" t="s">
        <v>230</v>
      </c>
      <c r="AB153" s="27" t="s">
        <v>221</v>
      </c>
      <c r="AC153" s="21">
        <f t="shared" si="14"/>
        <v>0</v>
      </c>
    </row>
    <row r="154" spans="14:29" x14ac:dyDescent="0.3">
      <c r="N154" s="27" t="s">
        <v>342</v>
      </c>
      <c r="O154" s="27" t="s">
        <v>332</v>
      </c>
      <c r="P154" s="27" t="s">
        <v>221</v>
      </c>
      <c r="Q154" s="22">
        <f t="shared" si="15"/>
        <v>9.7020000000000017</v>
      </c>
      <c r="Z154" s="27" t="s">
        <v>266</v>
      </c>
      <c r="AA154" s="27" t="s">
        <v>230</v>
      </c>
      <c r="AB154" s="27" t="s">
        <v>234</v>
      </c>
      <c r="AC154" s="21">
        <f t="shared" si="14"/>
        <v>36</v>
      </c>
    </row>
    <row r="155" spans="14:29" x14ac:dyDescent="0.3">
      <c r="N155" s="27" t="s">
        <v>270</v>
      </c>
      <c r="O155" s="27" t="s">
        <v>292</v>
      </c>
      <c r="P155" s="27" t="s">
        <v>234</v>
      </c>
      <c r="Q155" s="22">
        <f t="shared" si="15"/>
        <v>5.7090000000000005</v>
      </c>
      <c r="Z155" s="27" t="s">
        <v>233</v>
      </c>
      <c r="AA155" s="27" t="s">
        <v>214</v>
      </c>
      <c r="AB155" s="27" t="s">
        <v>221</v>
      </c>
      <c r="AC155" s="21">
        <f t="shared" si="14"/>
        <v>48</v>
      </c>
    </row>
    <row r="156" spans="14:29" x14ac:dyDescent="0.3">
      <c r="N156" s="27" t="s">
        <v>291</v>
      </c>
      <c r="O156" s="27" t="s">
        <v>220</v>
      </c>
      <c r="P156" s="27" t="s">
        <v>221</v>
      </c>
      <c r="Q156" s="22">
        <f t="shared" si="15"/>
        <v>15.004000000000001</v>
      </c>
      <c r="Z156" s="27" t="s">
        <v>218</v>
      </c>
      <c r="AA156" s="27" t="s">
        <v>214</v>
      </c>
      <c r="AB156" s="27" t="s">
        <v>221</v>
      </c>
      <c r="AC156" s="21">
        <f t="shared" si="14"/>
        <v>5</v>
      </c>
    </row>
    <row r="157" spans="14:29" x14ac:dyDescent="0.3">
      <c r="Z157" s="27" t="s">
        <v>266</v>
      </c>
      <c r="AA157" s="27" t="s">
        <v>230</v>
      </c>
      <c r="AB157" s="27" t="s">
        <v>234</v>
      </c>
      <c r="AC157" s="21">
        <f t="shared" si="14"/>
        <v>18</v>
      </c>
    </row>
    <row r="158" spans="14:29" x14ac:dyDescent="0.3">
      <c r="Z158" s="27" t="s">
        <v>266</v>
      </c>
      <c r="AA158" s="27" t="s">
        <v>230</v>
      </c>
      <c r="AB158" s="27" t="s">
        <v>221</v>
      </c>
      <c r="AC158" s="21">
        <f t="shared" si="14"/>
        <v>0</v>
      </c>
    </row>
    <row r="159" spans="14:29" x14ac:dyDescent="0.3">
      <c r="Z159" s="27" t="s">
        <v>254</v>
      </c>
      <c r="AA159" s="27" t="s">
        <v>214</v>
      </c>
      <c r="AB159" s="27" t="s">
        <v>221</v>
      </c>
      <c r="AC159" s="21">
        <f t="shared" si="14"/>
        <v>45</v>
      </c>
    </row>
    <row r="160" spans="14:29" x14ac:dyDescent="0.3">
      <c r="Z160" s="27" t="s">
        <v>254</v>
      </c>
      <c r="AA160" s="27" t="s">
        <v>230</v>
      </c>
      <c r="AB160" s="27" t="s">
        <v>240</v>
      </c>
      <c r="AC160" s="21">
        <f t="shared" si="14"/>
        <v>29</v>
      </c>
    </row>
    <row r="161" spans="26:29" x14ac:dyDescent="0.3">
      <c r="Z161" s="27" t="s">
        <v>218</v>
      </c>
      <c r="AA161" s="27" t="s">
        <v>214</v>
      </c>
      <c r="AB161" s="27" t="s">
        <v>221</v>
      </c>
      <c r="AC161" s="21">
        <f t="shared" si="14"/>
        <v>25</v>
      </c>
    </row>
    <row r="162" spans="26:29" x14ac:dyDescent="0.3">
      <c r="Z162" s="27" t="s">
        <v>254</v>
      </c>
      <c r="AA162" s="27" t="s">
        <v>214</v>
      </c>
      <c r="AB162" s="27" t="s">
        <v>221</v>
      </c>
      <c r="AC162" s="21">
        <f t="shared" si="14"/>
        <v>17</v>
      </c>
    </row>
    <row r="163" spans="26:29" x14ac:dyDescent="0.3">
      <c r="Z163" s="27" t="s">
        <v>218</v>
      </c>
      <c r="AA163" s="27" t="s">
        <v>230</v>
      </c>
      <c r="AB163" s="27" t="s">
        <v>234</v>
      </c>
      <c r="AC163" s="21">
        <f t="shared" si="14"/>
        <v>21</v>
      </c>
    </row>
    <row r="164" spans="26:29" x14ac:dyDescent="0.3">
      <c r="Z164" s="27" t="s">
        <v>254</v>
      </c>
      <c r="AA164" s="27" t="s">
        <v>230</v>
      </c>
      <c r="AB164" s="27" t="s">
        <v>221</v>
      </c>
      <c r="AC164" s="21">
        <f t="shared" si="14"/>
        <v>0</v>
      </c>
    </row>
    <row r="165" spans="26:29" x14ac:dyDescent="0.3">
      <c r="Z165" s="27" t="s">
        <v>218</v>
      </c>
      <c r="AA165" s="27" t="s">
        <v>230</v>
      </c>
      <c r="AB165" s="27" t="s">
        <v>234</v>
      </c>
      <c r="AC165" s="21">
        <f t="shared" si="14"/>
        <v>18</v>
      </c>
    </row>
    <row r="166" spans="26:29" x14ac:dyDescent="0.3">
      <c r="Z166" s="27" t="s">
        <v>218</v>
      </c>
      <c r="AA166" s="27" t="s">
        <v>230</v>
      </c>
      <c r="AB166" s="27" t="s">
        <v>234</v>
      </c>
      <c r="AC166" s="21">
        <f t="shared" si="14"/>
        <v>48</v>
      </c>
    </row>
    <row r="167" spans="26:29" x14ac:dyDescent="0.3">
      <c r="Z167" s="27" t="s">
        <v>254</v>
      </c>
      <c r="AA167" s="27" t="s">
        <v>230</v>
      </c>
      <c r="AB167" s="27" t="s">
        <v>221</v>
      </c>
      <c r="AC167" s="21">
        <f t="shared" si="14"/>
        <v>0</v>
      </c>
    </row>
    <row r="168" spans="26:29" x14ac:dyDescent="0.3">
      <c r="Z168" s="27" t="s">
        <v>266</v>
      </c>
      <c r="AA168" s="27" t="s">
        <v>230</v>
      </c>
      <c r="AB168" s="27" t="s">
        <v>221</v>
      </c>
      <c r="AC168" s="21">
        <f t="shared" si="14"/>
        <v>0</v>
      </c>
    </row>
    <row r="169" spans="26:29" x14ac:dyDescent="0.3">
      <c r="Z169" s="27" t="s">
        <v>266</v>
      </c>
      <c r="AA169" s="27" t="s">
        <v>230</v>
      </c>
      <c r="AB169" s="27" t="s">
        <v>221</v>
      </c>
      <c r="AC169" s="21">
        <f t="shared" si="14"/>
        <v>0</v>
      </c>
    </row>
    <row r="170" spans="26:29" x14ac:dyDescent="0.3">
      <c r="Z170" s="42" t="s">
        <v>250</v>
      </c>
      <c r="AA170" s="42" t="s">
        <v>230</v>
      </c>
      <c r="AB170" s="42" t="s">
        <v>221</v>
      </c>
      <c r="AC170" s="21">
        <f t="shared" ref="AC170:AC233" si="16">IF(COUNTIFS(Order_Priority,$Z170,City,$AA170,Ship_Mode,$AB170)&lt;90,Order_Quantity,0)</f>
        <v>0</v>
      </c>
    </row>
    <row r="171" spans="26:29" x14ac:dyDescent="0.3">
      <c r="Z171" s="27" t="s">
        <v>266</v>
      </c>
      <c r="AA171" s="27" t="s">
        <v>230</v>
      </c>
      <c r="AB171" s="27" t="s">
        <v>221</v>
      </c>
      <c r="AC171" s="21">
        <f t="shared" si="16"/>
        <v>0</v>
      </c>
    </row>
    <row r="172" spans="26:29" x14ac:dyDescent="0.3">
      <c r="Z172" s="27" t="s">
        <v>266</v>
      </c>
      <c r="AA172" s="27" t="s">
        <v>230</v>
      </c>
      <c r="AB172" s="27" t="s">
        <v>221</v>
      </c>
      <c r="AC172" s="21">
        <f t="shared" si="16"/>
        <v>0</v>
      </c>
    </row>
    <row r="173" spans="26:29" x14ac:dyDescent="0.3">
      <c r="Z173" s="27" t="s">
        <v>254</v>
      </c>
      <c r="AA173" s="27" t="s">
        <v>230</v>
      </c>
      <c r="AB173" s="27" t="s">
        <v>221</v>
      </c>
      <c r="AC173" s="21">
        <f t="shared" si="16"/>
        <v>0</v>
      </c>
    </row>
    <row r="174" spans="26:29" x14ac:dyDescent="0.3">
      <c r="Z174" s="27" t="s">
        <v>250</v>
      </c>
      <c r="AA174" s="27" t="s">
        <v>230</v>
      </c>
      <c r="AB174" s="27" t="s">
        <v>234</v>
      </c>
      <c r="AC174" s="21">
        <f t="shared" si="16"/>
        <v>40</v>
      </c>
    </row>
    <row r="175" spans="26:29" x14ac:dyDescent="0.3">
      <c r="Z175" s="27" t="s">
        <v>233</v>
      </c>
      <c r="AA175" s="27" t="s">
        <v>230</v>
      </c>
      <c r="AB175" s="27" t="s">
        <v>221</v>
      </c>
      <c r="AC175" s="21">
        <f t="shared" si="16"/>
        <v>0</v>
      </c>
    </row>
    <row r="176" spans="26:29" x14ac:dyDescent="0.3">
      <c r="Z176" s="27" t="s">
        <v>254</v>
      </c>
      <c r="AA176" s="27" t="s">
        <v>214</v>
      </c>
      <c r="AB176" s="27" t="s">
        <v>221</v>
      </c>
      <c r="AC176" s="21">
        <f t="shared" si="16"/>
        <v>50</v>
      </c>
    </row>
    <row r="177" spans="26:29" x14ac:dyDescent="0.3">
      <c r="Z177" s="27" t="s">
        <v>266</v>
      </c>
      <c r="AA177" s="27" t="s">
        <v>214</v>
      </c>
      <c r="AB177" s="27" t="s">
        <v>234</v>
      </c>
      <c r="AC177" s="21">
        <f t="shared" si="16"/>
        <v>38</v>
      </c>
    </row>
    <row r="178" spans="26:29" x14ac:dyDescent="0.3">
      <c r="Z178" s="27" t="s">
        <v>266</v>
      </c>
      <c r="AA178" s="27" t="s">
        <v>230</v>
      </c>
      <c r="AB178" s="27" t="s">
        <v>221</v>
      </c>
      <c r="AC178" s="21">
        <f t="shared" si="16"/>
        <v>0</v>
      </c>
    </row>
    <row r="179" spans="26:29" x14ac:dyDescent="0.3">
      <c r="Z179" s="27" t="s">
        <v>233</v>
      </c>
      <c r="AA179" s="27" t="s">
        <v>230</v>
      </c>
      <c r="AB179" s="27" t="s">
        <v>221</v>
      </c>
      <c r="AC179" s="21">
        <f t="shared" si="16"/>
        <v>0</v>
      </c>
    </row>
    <row r="180" spans="26:29" x14ac:dyDescent="0.3">
      <c r="Z180" s="27" t="s">
        <v>250</v>
      </c>
      <c r="AA180" s="27" t="s">
        <v>230</v>
      </c>
      <c r="AB180" s="27" t="s">
        <v>221</v>
      </c>
      <c r="AC180" s="21">
        <f t="shared" si="16"/>
        <v>0</v>
      </c>
    </row>
    <row r="181" spans="26:29" x14ac:dyDescent="0.3">
      <c r="Z181" s="27" t="s">
        <v>254</v>
      </c>
      <c r="AA181" s="27" t="s">
        <v>230</v>
      </c>
      <c r="AB181" s="27" t="s">
        <v>234</v>
      </c>
      <c r="AC181" s="21">
        <f t="shared" si="16"/>
        <v>35</v>
      </c>
    </row>
    <row r="182" spans="26:29" x14ac:dyDescent="0.3">
      <c r="Z182" s="27" t="s">
        <v>218</v>
      </c>
      <c r="AA182" s="27" t="s">
        <v>230</v>
      </c>
      <c r="AB182" s="27" t="s">
        <v>221</v>
      </c>
      <c r="AC182" s="21">
        <f t="shared" si="16"/>
        <v>0</v>
      </c>
    </row>
    <row r="183" spans="26:29" x14ac:dyDescent="0.3">
      <c r="Z183" s="27" t="s">
        <v>254</v>
      </c>
      <c r="AA183" s="27" t="s">
        <v>230</v>
      </c>
      <c r="AB183" s="27" t="s">
        <v>234</v>
      </c>
      <c r="AC183" s="21">
        <f t="shared" si="16"/>
        <v>29</v>
      </c>
    </row>
    <row r="184" spans="26:29" x14ac:dyDescent="0.3">
      <c r="Z184" s="27" t="s">
        <v>218</v>
      </c>
      <c r="AA184" s="27" t="s">
        <v>230</v>
      </c>
      <c r="AB184" s="27" t="s">
        <v>221</v>
      </c>
      <c r="AC184" s="21">
        <f t="shared" si="16"/>
        <v>0</v>
      </c>
    </row>
    <row r="185" spans="26:29" x14ac:dyDescent="0.3">
      <c r="Z185" s="27" t="s">
        <v>233</v>
      </c>
      <c r="AA185" s="27" t="s">
        <v>230</v>
      </c>
      <c r="AB185" s="27" t="s">
        <v>221</v>
      </c>
      <c r="AC185" s="21">
        <f t="shared" si="16"/>
        <v>0</v>
      </c>
    </row>
    <row r="186" spans="26:29" x14ac:dyDescent="0.3">
      <c r="Z186" s="27" t="s">
        <v>254</v>
      </c>
      <c r="AA186" s="27" t="s">
        <v>230</v>
      </c>
      <c r="AB186" s="27" t="s">
        <v>221</v>
      </c>
      <c r="AC186" s="21">
        <f t="shared" si="16"/>
        <v>0</v>
      </c>
    </row>
    <row r="187" spans="26:29" x14ac:dyDescent="0.3">
      <c r="Z187" s="27" t="s">
        <v>250</v>
      </c>
      <c r="AA187" s="27" t="s">
        <v>230</v>
      </c>
      <c r="AB187" s="27" t="s">
        <v>221</v>
      </c>
      <c r="AC187" s="21">
        <f t="shared" si="16"/>
        <v>0</v>
      </c>
    </row>
    <row r="188" spans="26:29" x14ac:dyDescent="0.3">
      <c r="Z188" s="27" t="s">
        <v>254</v>
      </c>
      <c r="AA188" s="27" t="s">
        <v>230</v>
      </c>
      <c r="AB188" s="27" t="s">
        <v>221</v>
      </c>
      <c r="AC188" s="21">
        <f t="shared" si="16"/>
        <v>0</v>
      </c>
    </row>
    <row r="189" spans="26:29" x14ac:dyDescent="0.3">
      <c r="Z189" s="41" t="s">
        <v>250</v>
      </c>
      <c r="AA189" s="41" t="s">
        <v>214</v>
      </c>
      <c r="AB189" s="41" t="s">
        <v>234</v>
      </c>
      <c r="AC189" s="21">
        <f t="shared" si="16"/>
        <v>47</v>
      </c>
    </row>
    <row r="190" spans="26:29" x14ac:dyDescent="0.3">
      <c r="Z190" s="27" t="s">
        <v>218</v>
      </c>
      <c r="AA190" s="27" t="s">
        <v>230</v>
      </c>
      <c r="AB190" s="27" t="s">
        <v>234</v>
      </c>
      <c r="AC190" s="21">
        <f t="shared" si="16"/>
        <v>42</v>
      </c>
    </row>
    <row r="191" spans="26:29" x14ac:dyDescent="0.3">
      <c r="Z191" s="27" t="s">
        <v>218</v>
      </c>
      <c r="AA191" s="27" t="s">
        <v>230</v>
      </c>
      <c r="AB191" s="27" t="s">
        <v>221</v>
      </c>
      <c r="AC191" s="21">
        <f t="shared" si="16"/>
        <v>0</v>
      </c>
    </row>
    <row r="192" spans="26:29" x14ac:dyDescent="0.3">
      <c r="Z192" s="27" t="s">
        <v>254</v>
      </c>
      <c r="AA192" s="27" t="s">
        <v>230</v>
      </c>
      <c r="AB192" s="27" t="s">
        <v>221</v>
      </c>
      <c r="AC192" s="21">
        <f t="shared" si="16"/>
        <v>0</v>
      </c>
    </row>
    <row r="193" spans="26:29" x14ac:dyDescent="0.3">
      <c r="Z193" s="42" t="s">
        <v>250</v>
      </c>
      <c r="AA193" s="42" t="s">
        <v>230</v>
      </c>
      <c r="AB193" s="42" t="s">
        <v>221</v>
      </c>
      <c r="AC193" s="21">
        <f t="shared" si="16"/>
        <v>0</v>
      </c>
    </row>
    <row r="194" spans="26:29" x14ac:dyDescent="0.3">
      <c r="Z194" s="27" t="s">
        <v>250</v>
      </c>
      <c r="AA194" s="27" t="s">
        <v>230</v>
      </c>
      <c r="AB194" s="27" t="s">
        <v>221</v>
      </c>
      <c r="AC194" s="21">
        <f t="shared" si="16"/>
        <v>0</v>
      </c>
    </row>
    <row r="195" spans="26:29" x14ac:dyDescent="0.3">
      <c r="Z195" s="27" t="s">
        <v>266</v>
      </c>
      <c r="AA195" s="27" t="s">
        <v>214</v>
      </c>
      <c r="AB195" s="27" t="s">
        <v>221</v>
      </c>
      <c r="AC195" s="21">
        <f t="shared" si="16"/>
        <v>19</v>
      </c>
    </row>
    <row r="196" spans="26:29" x14ac:dyDescent="0.3">
      <c r="Z196" s="27" t="s">
        <v>233</v>
      </c>
      <c r="AA196" s="27" t="s">
        <v>230</v>
      </c>
      <c r="AB196" s="27" t="s">
        <v>221</v>
      </c>
      <c r="AC196" s="21">
        <f t="shared" si="16"/>
        <v>0</v>
      </c>
    </row>
    <row r="197" spans="26:29" x14ac:dyDescent="0.3">
      <c r="Z197" s="27" t="s">
        <v>233</v>
      </c>
      <c r="AA197" s="27" t="s">
        <v>230</v>
      </c>
      <c r="AB197" s="27" t="s">
        <v>221</v>
      </c>
      <c r="AC197" s="21">
        <f t="shared" si="16"/>
        <v>0</v>
      </c>
    </row>
    <row r="198" spans="26:29" x14ac:dyDescent="0.3">
      <c r="Z198" s="42" t="s">
        <v>233</v>
      </c>
      <c r="AA198" s="42" t="s">
        <v>230</v>
      </c>
      <c r="AB198" s="42" t="s">
        <v>221</v>
      </c>
      <c r="AC198" s="21">
        <f t="shared" si="16"/>
        <v>0</v>
      </c>
    </row>
    <row r="199" spans="26:29" x14ac:dyDescent="0.3">
      <c r="Z199" s="27" t="s">
        <v>233</v>
      </c>
      <c r="AA199" s="27" t="s">
        <v>230</v>
      </c>
      <c r="AB199" s="27" t="s">
        <v>234</v>
      </c>
      <c r="AC199" s="21">
        <f t="shared" si="16"/>
        <v>4</v>
      </c>
    </row>
    <row r="200" spans="26:29" x14ac:dyDescent="0.3">
      <c r="Z200" s="27" t="s">
        <v>250</v>
      </c>
      <c r="AA200" s="27" t="s">
        <v>230</v>
      </c>
      <c r="AB200" s="27" t="s">
        <v>221</v>
      </c>
      <c r="AC200" s="21">
        <f t="shared" si="16"/>
        <v>0</v>
      </c>
    </row>
    <row r="201" spans="26:29" x14ac:dyDescent="0.3">
      <c r="Z201" s="27" t="s">
        <v>266</v>
      </c>
      <c r="AA201" s="27" t="s">
        <v>230</v>
      </c>
      <c r="AB201" s="27" t="s">
        <v>221</v>
      </c>
      <c r="AC201" s="21">
        <f t="shared" si="16"/>
        <v>0</v>
      </c>
    </row>
    <row r="202" spans="26:29" x14ac:dyDescent="0.3">
      <c r="Z202" s="27" t="s">
        <v>266</v>
      </c>
      <c r="AA202" s="27" t="s">
        <v>230</v>
      </c>
      <c r="AB202" s="27" t="s">
        <v>221</v>
      </c>
      <c r="AC202" s="21">
        <f t="shared" si="16"/>
        <v>0</v>
      </c>
    </row>
    <row r="203" spans="26:29" x14ac:dyDescent="0.3">
      <c r="Z203" s="27" t="s">
        <v>218</v>
      </c>
      <c r="AA203" s="27" t="s">
        <v>230</v>
      </c>
      <c r="AB203" s="27" t="s">
        <v>221</v>
      </c>
      <c r="AC203" s="21">
        <f t="shared" si="16"/>
        <v>0</v>
      </c>
    </row>
    <row r="204" spans="26:29" x14ac:dyDescent="0.3">
      <c r="Z204" s="27" t="s">
        <v>218</v>
      </c>
      <c r="AA204" s="27" t="s">
        <v>230</v>
      </c>
      <c r="AB204" s="27" t="s">
        <v>221</v>
      </c>
      <c r="AC204" s="21">
        <f t="shared" si="16"/>
        <v>0</v>
      </c>
    </row>
    <row r="205" spans="26:29" x14ac:dyDescent="0.3">
      <c r="Z205" s="27" t="s">
        <v>266</v>
      </c>
      <c r="AA205" s="27" t="s">
        <v>230</v>
      </c>
      <c r="AB205" s="27" t="s">
        <v>221</v>
      </c>
      <c r="AC205" s="21">
        <f t="shared" si="16"/>
        <v>0</v>
      </c>
    </row>
    <row r="206" spans="26:29" x14ac:dyDescent="0.3">
      <c r="Z206" s="27" t="s">
        <v>218</v>
      </c>
      <c r="AA206" s="27" t="s">
        <v>214</v>
      </c>
      <c r="AB206" s="27" t="s">
        <v>221</v>
      </c>
      <c r="AC206" s="21">
        <f t="shared" si="16"/>
        <v>17</v>
      </c>
    </row>
    <row r="207" spans="26:29" x14ac:dyDescent="0.3">
      <c r="Z207" s="27" t="s">
        <v>218</v>
      </c>
      <c r="AA207" s="27" t="s">
        <v>214</v>
      </c>
      <c r="AB207" s="27" t="s">
        <v>234</v>
      </c>
      <c r="AC207" s="21">
        <f t="shared" si="16"/>
        <v>21</v>
      </c>
    </row>
    <row r="208" spans="26:29" x14ac:dyDescent="0.3">
      <c r="Z208" s="27" t="s">
        <v>233</v>
      </c>
      <c r="AA208" s="27" t="s">
        <v>230</v>
      </c>
      <c r="AB208" s="27" t="s">
        <v>221</v>
      </c>
      <c r="AC208" s="21">
        <f t="shared" si="16"/>
        <v>0</v>
      </c>
    </row>
    <row r="209" spans="26:29" x14ac:dyDescent="0.3">
      <c r="Z209" s="27" t="s">
        <v>233</v>
      </c>
      <c r="AA209" s="27" t="s">
        <v>230</v>
      </c>
      <c r="AB209" s="27" t="s">
        <v>221</v>
      </c>
      <c r="AC209" s="21">
        <f t="shared" si="16"/>
        <v>0</v>
      </c>
    </row>
    <row r="210" spans="26:29" x14ac:dyDescent="0.3">
      <c r="Z210" s="27" t="s">
        <v>233</v>
      </c>
      <c r="AA210" s="27" t="s">
        <v>230</v>
      </c>
      <c r="AB210" s="27" t="s">
        <v>221</v>
      </c>
      <c r="AC210" s="21">
        <f t="shared" si="16"/>
        <v>0</v>
      </c>
    </row>
    <row r="211" spans="26:29" x14ac:dyDescent="0.3">
      <c r="Z211" s="27" t="s">
        <v>233</v>
      </c>
      <c r="AA211" s="27" t="s">
        <v>230</v>
      </c>
      <c r="AB211" s="27" t="s">
        <v>221</v>
      </c>
      <c r="AC211" s="21">
        <f t="shared" si="16"/>
        <v>0</v>
      </c>
    </row>
    <row r="212" spans="26:29" x14ac:dyDescent="0.3">
      <c r="Z212" s="27" t="s">
        <v>250</v>
      </c>
      <c r="AA212" s="27" t="s">
        <v>230</v>
      </c>
      <c r="AB212" s="27" t="s">
        <v>234</v>
      </c>
      <c r="AC212" s="21">
        <f t="shared" si="16"/>
        <v>27</v>
      </c>
    </row>
    <row r="213" spans="26:29" x14ac:dyDescent="0.3">
      <c r="Z213" s="27" t="s">
        <v>254</v>
      </c>
      <c r="AA213" s="27" t="s">
        <v>214</v>
      </c>
      <c r="AB213" s="27" t="s">
        <v>221</v>
      </c>
      <c r="AC213" s="21">
        <f t="shared" si="16"/>
        <v>49</v>
      </c>
    </row>
    <row r="214" spans="26:29" x14ac:dyDescent="0.3">
      <c r="Z214" s="27" t="s">
        <v>250</v>
      </c>
      <c r="AA214" s="27" t="s">
        <v>214</v>
      </c>
      <c r="AB214" s="27" t="s">
        <v>221</v>
      </c>
      <c r="AC214" s="21">
        <f t="shared" si="16"/>
        <v>11</v>
      </c>
    </row>
    <row r="215" spans="26:29" x14ac:dyDescent="0.3">
      <c r="Z215" s="27" t="s">
        <v>233</v>
      </c>
      <c r="AA215" s="27" t="s">
        <v>230</v>
      </c>
      <c r="AB215" s="27" t="s">
        <v>221</v>
      </c>
      <c r="AC215" s="21">
        <f t="shared" si="16"/>
        <v>0</v>
      </c>
    </row>
    <row r="216" spans="26:29" x14ac:dyDescent="0.3">
      <c r="Z216" s="41" t="s">
        <v>266</v>
      </c>
      <c r="AA216" s="41" t="s">
        <v>230</v>
      </c>
      <c r="AB216" s="41" t="s">
        <v>221</v>
      </c>
      <c r="AC216" s="21">
        <f t="shared" si="16"/>
        <v>0</v>
      </c>
    </row>
    <row r="217" spans="26:29" x14ac:dyDescent="0.3">
      <c r="Z217" s="27" t="s">
        <v>233</v>
      </c>
      <c r="AA217" s="27" t="s">
        <v>230</v>
      </c>
      <c r="AB217" s="27" t="s">
        <v>234</v>
      </c>
      <c r="AC217" s="21">
        <f t="shared" si="16"/>
        <v>32</v>
      </c>
    </row>
    <row r="218" spans="26:29" x14ac:dyDescent="0.3">
      <c r="Z218" s="27" t="s">
        <v>233</v>
      </c>
      <c r="AA218" s="27" t="s">
        <v>214</v>
      </c>
      <c r="AB218" s="27" t="s">
        <v>221</v>
      </c>
      <c r="AC218" s="21">
        <f t="shared" si="16"/>
        <v>18</v>
      </c>
    </row>
    <row r="219" spans="26:29" x14ac:dyDescent="0.3">
      <c r="Z219" s="27" t="s">
        <v>218</v>
      </c>
      <c r="AA219" s="27" t="s">
        <v>214</v>
      </c>
      <c r="AB219" s="27" t="s">
        <v>221</v>
      </c>
      <c r="AC219" s="21">
        <f t="shared" si="16"/>
        <v>11</v>
      </c>
    </row>
    <row r="220" spans="26:29" x14ac:dyDescent="0.3">
      <c r="Z220" s="27" t="s">
        <v>254</v>
      </c>
      <c r="AA220" s="27" t="s">
        <v>230</v>
      </c>
      <c r="AB220" s="27" t="s">
        <v>221</v>
      </c>
      <c r="AC220" s="21">
        <f t="shared" si="16"/>
        <v>0</v>
      </c>
    </row>
    <row r="221" spans="26:29" x14ac:dyDescent="0.3">
      <c r="Z221" s="27" t="s">
        <v>218</v>
      </c>
      <c r="AA221" s="27" t="s">
        <v>230</v>
      </c>
      <c r="AB221" s="27" t="s">
        <v>221</v>
      </c>
      <c r="AC221" s="21">
        <f t="shared" si="16"/>
        <v>0</v>
      </c>
    </row>
    <row r="222" spans="26:29" x14ac:dyDescent="0.3">
      <c r="Z222" s="27" t="s">
        <v>250</v>
      </c>
      <c r="AA222" s="27" t="s">
        <v>230</v>
      </c>
      <c r="AB222" s="27" t="s">
        <v>221</v>
      </c>
      <c r="AC222" s="21">
        <f t="shared" si="16"/>
        <v>0</v>
      </c>
    </row>
    <row r="223" spans="26:29" x14ac:dyDescent="0.3">
      <c r="Z223" s="27" t="s">
        <v>254</v>
      </c>
      <c r="AA223" s="27" t="s">
        <v>230</v>
      </c>
      <c r="AB223" s="27" t="s">
        <v>240</v>
      </c>
      <c r="AC223" s="21">
        <f t="shared" si="16"/>
        <v>15</v>
      </c>
    </row>
    <row r="224" spans="26:29" x14ac:dyDescent="0.3">
      <c r="Z224" s="27" t="s">
        <v>266</v>
      </c>
      <c r="AA224" s="27" t="s">
        <v>230</v>
      </c>
      <c r="AB224" s="27" t="s">
        <v>221</v>
      </c>
      <c r="AC224" s="21">
        <f t="shared" si="16"/>
        <v>0</v>
      </c>
    </row>
    <row r="225" spans="26:29" x14ac:dyDescent="0.3">
      <c r="Z225" s="27" t="s">
        <v>250</v>
      </c>
      <c r="AA225" s="27" t="s">
        <v>230</v>
      </c>
      <c r="AB225" s="27" t="s">
        <v>234</v>
      </c>
      <c r="AC225" s="21">
        <f t="shared" si="16"/>
        <v>43</v>
      </c>
    </row>
    <row r="226" spans="26:29" x14ac:dyDescent="0.3">
      <c r="Z226" s="27" t="s">
        <v>233</v>
      </c>
      <c r="AA226" s="27" t="s">
        <v>214</v>
      </c>
      <c r="AB226" s="27" t="s">
        <v>221</v>
      </c>
      <c r="AC226" s="21">
        <f t="shared" si="16"/>
        <v>39</v>
      </c>
    </row>
    <row r="227" spans="26:29" x14ac:dyDescent="0.3">
      <c r="Z227" s="27" t="s">
        <v>218</v>
      </c>
      <c r="AA227" s="27" t="s">
        <v>230</v>
      </c>
      <c r="AB227" s="27" t="s">
        <v>240</v>
      </c>
      <c r="AC227" s="21">
        <f t="shared" si="16"/>
        <v>28</v>
      </c>
    </row>
    <row r="228" spans="26:29" x14ac:dyDescent="0.3">
      <c r="Z228" s="27" t="s">
        <v>266</v>
      </c>
      <c r="AA228" s="27" t="s">
        <v>214</v>
      </c>
      <c r="AB228" s="27" t="s">
        <v>234</v>
      </c>
      <c r="AC228" s="21">
        <f t="shared" si="16"/>
        <v>3</v>
      </c>
    </row>
    <row r="229" spans="26:29" x14ac:dyDescent="0.3">
      <c r="Z229" s="42" t="s">
        <v>254</v>
      </c>
      <c r="AA229" s="42" t="s">
        <v>230</v>
      </c>
      <c r="AB229" s="42" t="s">
        <v>221</v>
      </c>
      <c r="AC229" s="21">
        <f t="shared" si="16"/>
        <v>0</v>
      </c>
    </row>
    <row r="230" spans="26:29" x14ac:dyDescent="0.3">
      <c r="Z230" s="27" t="s">
        <v>233</v>
      </c>
      <c r="AA230" s="27" t="s">
        <v>230</v>
      </c>
      <c r="AB230" s="27" t="s">
        <v>221</v>
      </c>
      <c r="AC230" s="21">
        <f t="shared" si="16"/>
        <v>0</v>
      </c>
    </row>
    <row r="231" spans="26:29" x14ac:dyDescent="0.3">
      <c r="Z231" s="27" t="s">
        <v>266</v>
      </c>
      <c r="AA231" s="27" t="s">
        <v>230</v>
      </c>
      <c r="AB231" s="27" t="s">
        <v>221</v>
      </c>
      <c r="AC231" s="21">
        <f t="shared" si="16"/>
        <v>0</v>
      </c>
    </row>
    <row r="232" spans="26:29" x14ac:dyDescent="0.3">
      <c r="Z232" s="27" t="s">
        <v>254</v>
      </c>
      <c r="AA232" s="27" t="s">
        <v>214</v>
      </c>
      <c r="AB232" s="27" t="s">
        <v>221</v>
      </c>
      <c r="AC232" s="21">
        <f t="shared" si="16"/>
        <v>44</v>
      </c>
    </row>
    <row r="233" spans="26:29" x14ac:dyDescent="0.3">
      <c r="Z233" s="27" t="s">
        <v>254</v>
      </c>
      <c r="AA233" s="27" t="s">
        <v>230</v>
      </c>
      <c r="AB233" s="27" t="s">
        <v>221</v>
      </c>
      <c r="AC233" s="21">
        <f t="shared" si="16"/>
        <v>0</v>
      </c>
    </row>
    <row r="234" spans="26:29" x14ac:dyDescent="0.3">
      <c r="Z234" s="27" t="s">
        <v>233</v>
      </c>
      <c r="AA234" s="27" t="s">
        <v>214</v>
      </c>
      <c r="AB234" s="27" t="s">
        <v>221</v>
      </c>
      <c r="AC234" s="21">
        <f t="shared" ref="AC234:AC297" si="17">IF(COUNTIFS(Order_Priority,$Z234,City,$AA234,Ship_Mode,$AB234)&lt;90,Order_Quantity,0)</f>
        <v>49</v>
      </c>
    </row>
    <row r="235" spans="26:29" x14ac:dyDescent="0.3">
      <c r="Z235" s="27" t="s">
        <v>233</v>
      </c>
      <c r="AA235" s="27" t="s">
        <v>230</v>
      </c>
      <c r="AB235" s="27" t="s">
        <v>221</v>
      </c>
      <c r="AC235" s="21">
        <f t="shared" si="17"/>
        <v>0</v>
      </c>
    </row>
    <row r="236" spans="26:29" x14ac:dyDescent="0.3">
      <c r="Z236" s="27" t="s">
        <v>218</v>
      </c>
      <c r="AA236" s="27" t="s">
        <v>214</v>
      </c>
      <c r="AB236" s="27" t="s">
        <v>221</v>
      </c>
      <c r="AC236" s="21">
        <f t="shared" si="17"/>
        <v>48</v>
      </c>
    </row>
    <row r="237" spans="26:29" x14ac:dyDescent="0.3">
      <c r="Z237" s="27" t="s">
        <v>250</v>
      </c>
      <c r="AA237" s="27" t="s">
        <v>214</v>
      </c>
      <c r="AB237" s="27" t="s">
        <v>221</v>
      </c>
      <c r="AC237" s="21">
        <f t="shared" si="17"/>
        <v>11</v>
      </c>
    </row>
    <row r="238" spans="26:29" x14ac:dyDescent="0.3">
      <c r="Z238" s="42" t="s">
        <v>233</v>
      </c>
      <c r="AA238" s="42" t="s">
        <v>230</v>
      </c>
      <c r="AB238" s="42" t="s">
        <v>221</v>
      </c>
      <c r="AC238" s="21">
        <f t="shared" si="17"/>
        <v>0</v>
      </c>
    </row>
    <row r="239" spans="26:29" x14ac:dyDescent="0.3">
      <c r="Z239" s="27" t="s">
        <v>250</v>
      </c>
      <c r="AA239" s="27" t="s">
        <v>230</v>
      </c>
      <c r="AB239" s="27" t="s">
        <v>221</v>
      </c>
      <c r="AC239" s="21">
        <f t="shared" si="17"/>
        <v>0</v>
      </c>
    </row>
    <row r="240" spans="26:29" x14ac:dyDescent="0.3">
      <c r="Z240" s="27" t="s">
        <v>266</v>
      </c>
      <c r="AA240" s="27" t="s">
        <v>230</v>
      </c>
      <c r="AB240" s="27" t="s">
        <v>221</v>
      </c>
      <c r="AC240" s="21">
        <f t="shared" si="17"/>
        <v>0</v>
      </c>
    </row>
    <row r="241" spans="26:29" x14ac:dyDescent="0.3">
      <c r="Z241" s="27" t="s">
        <v>218</v>
      </c>
      <c r="AA241" s="27" t="s">
        <v>230</v>
      </c>
      <c r="AB241" s="27" t="s">
        <v>221</v>
      </c>
      <c r="AC241" s="21">
        <f t="shared" si="17"/>
        <v>0</v>
      </c>
    </row>
    <row r="242" spans="26:29" x14ac:dyDescent="0.3">
      <c r="Z242" s="27" t="s">
        <v>254</v>
      </c>
      <c r="AA242" s="27" t="s">
        <v>214</v>
      </c>
      <c r="AB242" s="27" t="s">
        <v>221</v>
      </c>
      <c r="AC242" s="21">
        <f t="shared" si="17"/>
        <v>43</v>
      </c>
    </row>
    <row r="243" spans="26:29" x14ac:dyDescent="0.3">
      <c r="Z243" s="27" t="s">
        <v>233</v>
      </c>
      <c r="AA243" s="27" t="s">
        <v>230</v>
      </c>
      <c r="AB243" s="27" t="s">
        <v>221</v>
      </c>
      <c r="AC243" s="21">
        <f t="shared" si="17"/>
        <v>0</v>
      </c>
    </row>
    <row r="244" spans="26:29" x14ac:dyDescent="0.3">
      <c r="Z244" s="27" t="s">
        <v>218</v>
      </c>
      <c r="AA244" s="27" t="s">
        <v>230</v>
      </c>
      <c r="AB244" s="27" t="s">
        <v>221</v>
      </c>
      <c r="AC244" s="21">
        <f t="shared" si="17"/>
        <v>0</v>
      </c>
    </row>
    <row r="245" spans="26:29" x14ac:dyDescent="0.3">
      <c r="Z245" s="27" t="s">
        <v>250</v>
      </c>
      <c r="AA245" s="27" t="s">
        <v>230</v>
      </c>
      <c r="AB245" s="27" t="s">
        <v>221</v>
      </c>
      <c r="AC245" s="21">
        <f t="shared" si="17"/>
        <v>0</v>
      </c>
    </row>
    <row r="246" spans="26:29" x14ac:dyDescent="0.3">
      <c r="Z246" s="27" t="s">
        <v>254</v>
      </c>
      <c r="AA246" s="27" t="s">
        <v>230</v>
      </c>
      <c r="AB246" s="27" t="s">
        <v>221</v>
      </c>
      <c r="AC246" s="21">
        <f t="shared" si="17"/>
        <v>0</v>
      </c>
    </row>
    <row r="247" spans="26:29" x14ac:dyDescent="0.3">
      <c r="Z247" s="27" t="s">
        <v>250</v>
      </c>
      <c r="AA247" s="27" t="s">
        <v>230</v>
      </c>
      <c r="AB247" s="27" t="s">
        <v>221</v>
      </c>
      <c r="AC247" s="21">
        <f t="shared" si="17"/>
        <v>0</v>
      </c>
    </row>
    <row r="248" spans="26:29" x14ac:dyDescent="0.3">
      <c r="Z248" s="27" t="s">
        <v>266</v>
      </c>
      <c r="AA248" s="27" t="s">
        <v>214</v>
      </c>
      <c r="AB248" s="27" t="s">
        <v>234</v>
      </c>
      <c r="AC248" s="21">
        <f t="shared" si="17"/>
        <v>29</v>
      </c>
    </row>
    <row r="249" spans="26:29" x14ac:dyDescent="0.3">
      <c r="Z249" s="27" t="s">
        <v>254</v>
      </c>
      <c r="AA249" s="27" t="s">
        <v>214</v>
      </c>
      <c r="AB249" s="27" t="s">
        <v>221</v>
      </c>
      <c r="AC249" s="21">
        <f t="shared" si="17"/>
        <v>21</v>
      </c>
    </row>
    <row r="250" spans="26:29" x14ac:dyDescent="0.3">
      <c r="Z250" s="27" t="s">
        <v>266</v>
      </c>
      <c r="AA250" s="27" t="s">
        <v>230</v>
      </c>
      <c r="AB250" s="27" t="s">
        <v>234</v>
      </c>
      <c r="AC250" s="21">
        <f t="shared" si="17"/>
        <v>10</v>
      </c>
    </row>
    <row r="251" spans="26:29" x14ac:dyDescent="0.3">
      <c r="Z251" s="27" t="s">
        <v>266</v>
      </c>
      <c r="AA251" s="27" t="s">
        <v>230</v>
      </c>
      <c r="AB251" s="27" t="s">
        <v>221</v>
      </c>
      <c r="AC251" s="21">
        <f t="shared" si="17"/>
        <v>0</v>
      </c>
    </row>
    <row r="252" spans="26:29" x14ac:dyDescent="0.3">
      <c r="Z252" s="27" t="s">
        <v>250</v>
      </c>
      <c r="AA252" s="27" t="s">
        <v>230</v>
      </c>
      <c r="AB252" s="27" t="s">
        <v>240</v>
      </c>
      <c r="AC252" s="21">
        <f t="shared" si="17"/>
        <v>29</v>
      </c>
    </row>
    <row r="253" spans="26:29" x14ac:dyDescent="0.3">
      <c r="Z253" s="42" t="s">
        <v>250</v>
      </c>
      <c r="AA253" s="42" t="s">
        <v>230</v>
      </c>
      <c r="AB253" s="42" t="s">
        <v>234</v>
      </c>
      <c r="AC253" s="21">
        <f t="shared" si="17"/>
        <v>33</v>
      </c>
    </row>
    <row r="254" spans="26:29" x14ac:dyDescent="0.3">
      <c r="Z254" s="27" t="s">
        <v>266</v>
      </c>
      <c r="AA254" s="27" t="s">
        <v>230</v>
      </c>
      <c r="AB254" s="27" t="s">
        <v>221</v>
      </c>
      <c r="AC254" s="21">
        <f t="shared" si="17"/>
        <v>0</v>
      </c>
    </row>
    <row r="255" spans="26:29" x14ac:dyDescent="0.3">
      <c r="Z255" s="27" t="s">
        <v>218</v>
      </c>
      <c r="AA255" s="27" t="s">
        <v>230</v>
      </c>
      <c r="AB255" s="27" t="s">
        <v>240</v>
      </c>
      <c r="AC255" s="21">
        <f t="shared" si="17"/>
        <v>22</v>
      </c>
    </row>
    <row r="256" spans="26:29" x14ac:dyDescent="0.3">
      <c r="Z256" s="27" t="s">
        <v>254</v>
      </c>
      <c r="AA256" s="27" t="s">
        <v>214</v>
      </c>
      <c r="AB256" s="27" t="s">
        <v>221</v>
      </c>
      <c r="AC256" s="21">
        <f t="shared" si="17"/>
        <v>17</v>
      </c>
    </row>
    <row r="257" spans="26:29" x14ac:dyDescent="0.3">
      <c r="Z257" s="27" t="s">
        <v>218</v>
      </c>
      <c r="AA257" s="27" t="s">
        <v>230</v>
      </c>
      <c r="AB257" s="27" t="s">
        <v>221</v>
      </c>
      <c r="AC257" s="21">
        <f t="shared" si="17"/>
        <v>0</v>
      </c>
    </row>
    <row r="258" spans="26:29" x14ac:dyDescent="0.3">
      <c r="Z258" s="27" t="s">
        <v>250</v>
      </c>
      <c r="AA258" s="27" t="s">
        <v>230</v>
      </c>
      <c r="AB258" s="27" t="s">
        <v>221</v>
      </c>
      <c r="AC258" s="21">
        <f t="shared" si="17"/>
        <v>0</v>
      </c>
    </row>
    <row r="259" spans="26:29" x14ac:dyDescent="0.3">
      <c r="Z259" s="27" t="s">
        <v>233</v>
      </c>
      <c r="AA259" s="27" t="s">
        <v>230</v>
      </c>
      <c r="AB259" s="27" t="s">
        <v>221</v>
      </c>
      <c r="AC259" s="21">
        <f t="shared" si="17"/>
        <v>0</v>
      </c>
    </row>
    <row r="260" spans="26:29" x14ac:dyDescent="0.3">
      <c r="Z260" s="27" t="s">
        <v>250</v>
      </c>
      <c r="AA260" s="27" t="s">
        <v>230</v>
      </c>
      <c r="AB260" s="27" t="s">
        <v>240</v>
      </c>
      <c r="AC260" s="21">
        <f t="shared" si="17"/>
        <v>44</v>
      </c>
    </row>
    <row r="261" spans="26:29" x14ac:dyDescent="0.3">
      <c r="Z261" s="27" t="s">
        <v>254</v>
      </c>
      <c r="AA261" s="27" t="s">
        <v>214</v>
      </c>
      <c r="AB261" s="27" t="s">
        <v>221</v>
      </c>
      <c r="AC261" s="21">
        <f t="shared" si="17"/>
        <v>44</v>
      </c>
    </row>
    <row r="262" spans="26:29" x14ac:dyDescent="0.3">
      <c r="Z262" s="27" t="s">
        <v>254</v>
      </c>
      <c r="AA262" s="27" t="s">
        <v>214</v>
      </c>
      <c r="AB262" s="27" t="s">
        <v>234</v>
      </c>
      <c r="AC262" s="21">
        <f t="shared" si="17"/>
        <v>11</v>
      </c>
    </row>
    <row r="263" spans="26:29" x14ac:dyDescent="0.3">
      <c r="Z263" s="27" t="s">
        <v>233</v>
      </c>
      <c r="AA263" s="27" t="s">
        <v>214</v>
      </c>
      <c r="AB263" s="27" t="s">
        <v>221</v>
      </c>
      <c r="AC263" s="21">
        <f t="shared" si="17"/>
        <v>7</v>
      </c>
    </row>
    <row r="264" spans="26:29" x14ac:dyDescent="0.3">
      <c r="Z264" s="27" t="s">
        <v>254</v>
      </c>
      <c r="AA264" s="27" t="s">
        <v>230</v>
      </c>
      <c r="AB264" s="27" t="s">
        <v>234</v>
      </c>
      <c r="AC264" s="21">
        <f t="shared" si="17"/>
        <v>33</v>
      </c>
    </row>
    <row r="265" spans="26:29" x14ac:dyDescent="0.3">
      <c r="Z265" s="41" t="s">
        <v>218</v>
      </c>
      <c r="AA265" s="41" t="s">
        <v>230</v>
      </c>
      <c r="AB265" s="41" t="s">
        <v>221</v>
      </c>
      <c r="AC265" s="21">
        <f t="shared" si="17"/>
        <v>0</v>
      </c>
    </row>
    <row r="266" spans="26:29" x14ac:dyDescent="0.3">
      <c r="Z266" s="27" t="s">
        <v>218</v>
      </c>
      <c r="AA266" s="27" t="s">
        <v>230</v>
      </c>
      <c r="AB266" s="27" t="s">
        <v>221</v>
      </c>
      <c r="AC266" s="21">
        <f t="shared" si="17"/>
        <v>0</v>
      </c>
    </row>
    <row r="267" spans="26:29" x14ac:dyDescent="0.3">
      <c r="Z267" s="27" t="s">
        <v>250</v>
      </c>
      <c r="AA267" s="27" t="s">
        <v>214</v>
      </c>
      <c r="AB267" s="27" t="s">
        <v>221</v>
      </c>
      <c r="AC267" s="21">
        <f t="shared" si="17"/>
        <v>26</v>
      </c>
    </row>
    <row r="268" spans="26:29" x14ac:dyDescent="0.3">
      <c r="Z268" s="27" t="s">
        <v>254</v>
      </c>
      <c r="AA268" s="27" t="s">
        <v>230</v>
      </c>
      <c r="AB268" s="27" t="s">
        <v>234</v>
      </c>
      <c r="AC268" s="21">
        <f t="shared" si="17"/>
        <v>11</v>
      </c>
    </row>
    <row r="269" spans="26:29" x14ac:dyDescent="0.3">
      <c r="Z269" s="27" t="s">
        <v>218</v>
      </c>
      <c r="AA269" s="27" t="s">
        <v>214</v>
      </c>
      <c r="AB269" s="27" t="s">
        <v>221</v>
      </c>
      <c r="AC269" s="21">
        <f t="shared" si="17"/>
        <v>48</v>
      </c>
    </row>
    <row r="270" spans="26:29" x14ac:dyDescent="0.3">
      <c r="Z270" s="27" t="s">
        <v>233</v>
      </c>
      <c r="AA270" s="27" t="s">
        <v>230</v>
      </c>
      <c r="AB270" s="27" t="s">
        <v>221</v>
      </c>
      <c r="AC270" s="21">
        <f t="shared" si="17"/>
        <v>0</v>
      </c>
    </row>
    <row r="271" spans="26:29" x14ac:dyDescent="0.3">
      <c r="Z271" s="27" t="s">
        <v>218</v>
      </c>
      <c r="AA271" s="27" t="s">
        <v>214</v>
      </c>
      <c r="AB271" s="27" t="s">
        <v>221</v>
      </c>
      <c r="AC271" s="21">
        <f t="shared" si="17"/>
        <v>47</v>
      </c>
    </row>
    <row r="272" spans="26:29" x14ac:dyDescent="0.3">
      <c r="Z272" s="27" t="s">
        <v>218</v>
      </c>
      <c r="AA272" s="27" t="s">
        <v>230</v>
      </c>
      <c r="AB272" s="27" t="s">
        <v>221</v>
      </c>
      <c r="AC272" s="21">
        <f t="shared" si="17"/>
        <v>0</v>
      </c>
    </row>
    <row r="273" spans="26:29" x14ac:dyDescent="0.3">
      <c r="Z273" s="27" t="s">
        <v>250</v>
      </c>
      <c r="AA273" s="27" t="s">
        <v>214</v>
      </c>
      <c r="AB273" s="27" t="s">
        <v>221</v>
      </c>
      <c r="AC273" s="21">
        <f t="shared" si="17"/>
        <v>35</v>
      </c>
    </row>
    <row r="274" spans="26:29" x14ac:dyDescent="0.3">
      <c r="Z274" s="27" t="s">
        <v>233</v>
      </c>
      <c r="AA274" s="27" t="s">
        <v>230</v>
      </c>
      <c r="AB274" s="27" t="s">
        <v>221</v>
      </c>
      <c r="AC274" s="21">
        <f t="shared" si="17"/>
        <v>0</v>
      </c>
    </row>
    <row r="275" spans="26:29" x14ac:dyDescent="0.3">
      <c r="Z275" s="27" t="s">
        <v>266</v>
      </c>
      <c r="AA275" s="27" t="s">
        <v>230</v>
      </c>
      <c r="AB275" s="27" t="s">
        <v>221</v>
      </c>
      <c r="AC275" s="21">
        <f t="shared" si="17"/>
        <v>0</v>
      </c>
    </row>
    <row r="276" spans="26:29" x14ac:dyDescent="0.3">
      <c r="Z276" s="27" t="s">
        <v>233</v>
      </c>
      <c r="AA276" s="27" t="s">
        <v>230</v>
      </c>
      <c r="AB276" s="27" t="s">
        <v>221</v>
      </c>
      <c r="AC276" s="21">
        <f t="shared" si="17"/>
        <v>0</v>
      </c>
    </row>
    <row r="277" spans="26:29" x14ac:dyDescent="0.3">
      <c r="Z277" s="27" t="s">
        <v>250</v>
      </c>
      <c r="AA277" s="27" t="s">
        <v>230</v>
      </c>
      <c r="AB277" s="27" t="s">
        <v>221</v>
      </c>
      <c r="AC277" s="21">
        <f t="shared" si="17"/>
        <v>0</v>
      </c>
    </row>
    <row r="278" spans="26:29" x14ac:dyDescent="0.3">
      <c r="Z278" s="27" t="s">
        <v>250</v>
      </c>
      <c r="AA278" s="27" t="s">
        <v>230</v>
      </c>
      <c r="AB278" s="27" t="s">
        <v>221</v>
      </c>
      <c r="AC278" s="21">
        <f t="shared" si="17"/>
        <v>0</v>
      </c>
    </row>
    <row r="279" spans="26:29" x14ac:dyDescent="0.3">
      <c r="Z279" s="27" t="s">
        <v>233</v>
      </c>
      <c r="AA279" s="27" t="s">
        <v>214</v>
      </c>
      <c r="AB279" s="27" t="s">
        <v>221</v>
      </c>
      <c r="AC279" s="21">
        <f t="shared" si="17"/>
        <v>3</v>
      </c>
    </row>
    <row r="280" spans="26:29" x14ac:dyDescent="0.3">
      <c r="Z280" s="27" t="s">
        <v>218</v>
      </c>
      <c r="AA280" s="27" t="s">
        <v>230</v>
      </c>
      <c r="AB280" s="27" t="s">
        <v>234</v>
      </c>
      <c r="AC280" s="21">
        <f t="shared" si="17"/>
        <v>52</v>
      </c>
    </row>
    <row r="281" spans="26:29" x14ac:dyDescent="0.3">
      <c r="Z281" s="27" t="s">
        <v>233</v>
      </c>
      <c r="AA281" s="27" t="s">
        <v>230</v>
      </c>
      <c r="AB281" s="27" t="s">
        <v>221</v>
      </c>
      <c r="AC281" s="21">
        <f t="shared" si="17"/>
        <v>0</v>
      </c>
    </row>
    <row r="282" spans="26:29" x14ac:dyDescent="0.3">
      <c r="Z282" s="27" t="s">
        <v>233</v>
      </c>
      <c r="AA282" s="27" t="s">
        <v>230</v>
      </c>
      <c r="AB282" s="27" t="s">
        <v>221</v>
      </c>
      <c r="AC282" s="21">
        <f t="shared" si="17"/>
        <v>0</v>
      </c>
    </row>
    <row r="283" spans="26:29" x14ac:dyDescent="0.3">
      <c r="Z283" s="27" t="s">
        <v>266</v>
      </c>
      <c r="AA283" s="27" t="s">
        <v>230</v>
      </c>
      <c r="AB283" s="27" t="s">
        <v>221</v>
      </c>
      <c r="AC283" s="21">
        <f t="shared" si="17"/>
        <v>0</v>
      </c>
    </row>
    <row r="284" spans="26:29" x14ac:dyDescent="0.3">
      <c r="Z284" s="27" t="s">
        <v>266</v>
      </c>
      <c r="AA284" s="27" t="s">
        <v>214</v>
      </c>
      <c r="AB284" s="27" t="s">
        <v>221</v>
      </c>
      <c r="AC284" s="21">
        <f t="shared" si="17"/>
        <v>45</v>
      </c>
    </row>
    <row r="285" spans="26:29" x14ac:dyDescent="0.3">
      <c r="Z285" s="27" t="s">
        <v>254</v>
      </c>
      <c r="AA285" s="27" t="s">
        <v>230</v>
      </c>
      <c r="AB285" s="27" t="s">
        <v>221</v>
      </c>
      <c r="AC285" s="21">
        <f t="shared" si="17"/>
        <v>0</v>
      </c>
    </row>
    <row r="286" spans="26:29" x14ac:dyDescent="0.3">
      <c r="Z286" s="27" t="s">
        <v>266</v>
      </c>
      <c r="AA286" s="27" t="s">
        <v>230</v>
      </c>
      <c r="AB286" s="27" t="s">
        <v>221</v>
      </c>
      <c r="AC286" s="21">
        <f t="shared" si="17"/>
        <v>0</v>
      </c>
    </row>
    <row r="287" spans="26:29" x14ac:dyDescent="0.3">
      <c r="Z287" s="27" t="s">
        <v>266</v>
      </c>
      <c r="AA287" s="27" t="s">
        <v>230</v>
      </c>
      <c r="AB287" s="27" t="s">
        <v>221</v>
      </c>
      <c r="AC287" s="21">
        <f t="shared" si="17"/>
        <v>0</v>
      </c>
    </row>
    <row r="288" spans="26:29" x14ac:dyDescent="0.3">
      <c r="Z288" s="27" t="s">
        <v>233</v>
      </c>
      <c r="AA288" s="27" t="s">
        <v>230</v>
      </c>
      <c r="AB288" s="27" t="s">
        <v>221</v>
      </c>
      <c r="AC288" s="21">
        <f t="shared" si="17"/>
        <v>0</v>
      </c>
    </row>
    <row r="289" spans="26:29" x14ac:dyDescent="0.3">
      <c r="Z289" s="27" t="s">
        <v>233</v>
      </c>
      <c r="AA289" s="27" t="s">
        <v>230</v>
      </c>
      <c r="AB289" s="27" t="s">
        <v>221</v>
      </c>
      <c r="AC289" s="21">
        <f t="shared" si="17"/>
        <v>0</v>
      </c>
    </row>
    <row r="290" spans="26:29" x14ac:dyDescent="0.3">
      <c r="Z290" s="27" t="s">
        <v>250</v>
      </c>
      <c r="AA290" s="27" t="s">
        <v>230</v>
      </c>
      <c r="AB290" s="27" t="s">
        <v>221</v>
      </c>
      <c r="AC290" s="21">
        <f t="shared" si="17"/>
        <v>0</v>
      </c>
    </row>
    <row r="291" spans="26:29" x14ac:dyDescent="0.3">
      <c r="Z291" s="27" t="s">
        <v>254</v>
      </c>
      <c r="AA291" s="27" t="s">
        <v>230</v>
      </c>
      <c r="AB291" s="27" t="s">
        <v>221</v>
      </c>
      <c r="AC291" s="21">
        <f t="shared" si="17"/>
        <v>0</v>
      </c>
    </row>
    <row r="292" spans="26:29" x14ac:dyDescent="0.3">
      <c r="Z292" s="27" t="s">
        <v>233</v>
      </c>
      <c r="AA292" s="27" t="s">
        <v>214</v>
      </c>
      <c r="AB292" s="27" t="s">
        <v>221</v>
      </c>
      <c r="AC292" s="21">
        <f t="shared" si="17"/>
        <v>46</v>
      </c>
    </row>
    <row r="293" spans="26:29" x14ac:dyDescent="0.3">
      <c r="Z293" s="27" t="s">
        <v>266</v>
      </c>
      <c r="AA293" s="27" t="s">
        <v>230</v>
      </c>
      <c r="AB293" s="27" t="s">
        <v>240</v>
      </c>
      <c r="AC293" s="21">
        <f t="shared" si="17"/>
        <v>41</v>
      </c>
    </row>
    <row r="294" spans="26:29" x14ac:dyDescent="0.3">
      <c r="Z294" s="27" t="s">
        <v>250</v>
      </c>
      <c r="AA294" s="27" t="s">
        <v>230</v>
      </c>
      <c r="AB294" s="27" t="s">
        <v>221</v>
      </c>
      <c r="AC294" s="21">
        <f t="shared" si="17"/>
        <v>0</v>
      </c>
    </row>
    <row r="295" spans="26:29" x14ac:dyDescent="0.3">
      <c r="Z295" s="27" t="s">
        <v>218</v>
      </c>
      <c r="AA295" s="27" t="s">
        <v>230</v>
      </c>
      <c r="AB295" s="27" t="s">
        <v>221</v>
      </c>
      <c r="AC295" s="21">
        <f t="shared" si="17"/>
        <v>0</v>
      </c>
    </row>
    <row r="296" spans="26:29" x14ac:dyDescent="0.3">
      <c r="Z296" s="27" t="s">
        <v>218</v>
      </c>
      <c r="AA296" s="27" t="s">
        <v>214</v>
      </c>
      <c r="AB296" s="27" t="s">
        <v>221</v>
      </c>
      <c r="AC296" s="21">
        <f t="shared" si="17"/>
        <v>20</v>
      </c>
    </row>
    <row r="297" spans="26:29" x14ac:dyDescent="0.3">
      <c r="Z297" s="27" t="s">
        <v>250</v>
      </c>
      <c r="AA297" s="27" t="s">
        <v>214</v>
      </c>
      <c r="AB297" s="27" t="s">
        <v>221</v>
      </c>
      <c r="AC297" s="21">
        <f t="shared" si="17"/>
        <v>33</v>
      </c>
    </row>
    <row r="298" spans="26:29" x14ac:dyDescent="0.3">
      <c r="Z298" s="27" t="s">
        <v>233</v>
      </c>
      <c r="AA298" s="27" t="s">
        <v>230</v>
      </c>
      <c r="AB298" s="27" t="s">
        <v>234</v>
      </c>
      <c r="AC298" s="21">
        <f t="shared" ref="AC298:AC361" si="18">IF(COUNTIFS(Order_Priority,$Z298,City,$AA298,Ship_Mode,$AB298)&lt;90,Order_Quantity,0)</f>
        <v>37</v>
      </c>
    </row>
    <row r="299" spans="26:29" x14ac:dyDescent="0.3">
      <c r="Z299" s="27" t="s">
        <v>254</v>
      </c>
      <c r="AA299" s="27" t="s">
        <v>230</v>
      </c>
      <c r="AB299" s="27" t="s">
        <v>221</v>
      </c>
      <c r="AC299" s="21">
        <f t="shared" si="18"/>
        <v>0</v>
      </c>
    </row>
    <row r="300" spans="26:29" x14ac:dyDescent="0.3">
      <c r="Z300" s="27" t="s">
        <v>266</v>
      </c>
      <c r="AA300" s="27" t="s">
        <v>230</v>
      </c>
      <c r="AB300" s="27" t="s">
        <v>234</v>
      </c>
      <c r="AC300" s="21">
        <f t="shared" si="18"/>
        <v>32</v>
      </c>
    </row>
    <row r="301" spans="26:29" x14ac:dyDescent="0.3">
      <c r="Z301" s="27" t="s">
        <v>233</v>
      </c>
      <c r="AA301" s="27" t="s">
        <v>230</v>
      </c>
      <c r="AB301" s="27" t="s">
        <v>221</v>
      </c>
      <c r="AC301" s="21">
        <f t="shared" si="18"/>
        <v>0</v>
      </c>
    </row>
    <row r="302" spans="26:29" x14ac:dyDescent="0.3">
      <c r="Z302" s="27" t="s">
        <v>266</v>
      </c>
      <c r="AA302" s="27" t="s">
        <v>230</v>
      </c>
      <c r="AB302" s="27" t="s">
        <v>221</v>
      </c>
      <c r="AC302" s="21">
        <f t="shared" si="18"/>
        <v>0</v>
      </c>
    </row>
    <row r="303" spans="26:29" x14ac:dyDescent="0.3">
      <c r="Z303" s="42" t="s">
        <v>266</v>
      </c>
      <c r="AA303" s="42" t="s">
        <v>230</v>
      </c>
      <c r="AB303" s="42" t="s">
        <v>221</v>
      </c>
      <c r="AC303" s="21">
        <f t="shared" si="18"/>
        <v>0</v>
      </c>
    </row>
    <row r="304" spans="26:29" x14ac:dyDescent="0.3">
      <c r="Z304" s="27" t="s">
        <v>254</v>
      </c>
      <c r="AA304" s="27" t="s">
        <v>230</v>
      </c>
      <c r="AB304" s="27" t="s">
        <v>221</v>
      </c>
      <c r="AC304" s="21">
        <f t="shared" si="18"/>
        <v>0</v>
      </c>
    </row>
    <row r="305" spans="26:29" x14ac:dyDescent="0.3">
      <c r="Z305" s="27" t="s">
        <v>254</v>
      </c>
      <c r="AA305" s="27" t="s">
        <v>230</v>
      </c>
      <c r="AB305" s="27" t="s">
        <v>221</v>
      </c>
      <c r="AC305" s="21">
        <f t="shared" si="18"/>
        <v>0</v>
      </c>
    </row>
    <row r="306" spans="26:29" x14ac:dyDescent="0.3">
      <c r="Z306" s="27" t="s">
        <v>233</v>
      </c>
      <c r="AA306" s="27" t="s">
        <v>214</v>
      </c>
      <c r="AB306" s="27" t="s">
        <v>221</v>
      </c>
      <c r="AC306" s="21">
        <f t="shared" si="18"/>
        <v>34</v>
      </c>
    </row>
    <row r="307" spans="26:29" x14ac:dyDescent="0.3">
      <c r="Z307" s="27" t="s">
        <v>250</v>
      </c>
      <c r="AA307" s="27" t="s">
        <v>230</v>
      </c>
      <c r="AB307" s="27" t="s">
        <v>221</v>
      </c>
      <c r="AC307" s="21">
        <f t="shared" si="18"/>
        <v>0</v>
      </c>
    </row>
    <row r="308" spans="26:29" x14ac:dyDescent="0.3">
      <c r="Z308" s="27" t="s">
        <v>266</v>
      </c>
      <c r="AA308" s="27" t="s">
        <v>230</v>
      </c>
      <c r="AB308" s="27" t="s">
        <v>221</v>
      </c>
      <c r="AC308" s="21">
        <f t="shared" si="18"/>
        <v>0</v>
      </c>
    </row>
    <row r="309" spans="26:29" x14ac:dyDescent="0.3">
      <c r="Z309" s="27" t="s">
        <v>250</v>
      </c>
      <c r="AA309" s="27" t="s">
        <v>214</v>
      </c>
      <c r="AB309" s="27" t="s">
        <v>234</v>
      </c>
      <c r="AC309" s="21">
        <f t="shared" si="18"/>
        <v>50</v>
      </c>
    </row>
    <row r="310" spans="26:29" x14ac:dyDescent="0.3">
      <c r="Z310" s="27" t="s">
        <v>254</v>
      </c>
      <c r="AA310" s="27" t="s">
        <v>230</v>
      </c>
      <c r="AB310" s="27" t="s">
        <v>234</v>
      </c>
      <c r="AC310" s="21">
        <f t="shared" si="18"/>
        <v>27</v>
      </c>
    </row>
    <row r="311" spans="26:29" x14ac:dyDescent="0.3">
      <c r="Z311" s="27" t="s">
        <v>254</v>
      </c>
      <c r="AA311" s="27" t="s">
        <v>230</v>
      </c>
      <c r="AB311" s="27" t="s">
        <v>240</v>
      </c>
      <c r="AC311" s="21">
        <f t="shared" si="18"/>
        <v>47</v>
      </c>
    </row>
    <row r="312" spans="26:29" x14ac:dyDescent="0.3">
      <c r="Z312" s="27" t="s">
        <v>254</v>
      </c>
      <c r="AA312" s="27" t="s">
        <v>230</v>
      </c>
      <c r="AB312" s="27" t="s">
        <v>221</v>
      </c>
      <c r="AC312" s="21">
        <f t="shared" si="18"/>
        <v>0</v>
      </c>
    </row>
    <row r="313" spans="26:29" x14ac:dyDescent="0.3">
      <c r="Z313" s="27" t="s">
        <v>250</v>
      </c>
      <c r="AA313" s="27" t="s">
        <v>214</v>
      </c>
      <c r="AB313" s="27" t="s">
        <v>221</v>
      </c>
      <c r="AC313" s="21">
        <f t="shared" si="18"/>
        <v>42</v>
      </c>
    </row>
    <row r="314" spans="26:29" x14ac:dyDescent="0.3">
      <c r="Z314" s="27" t="s">
        <v>233</v>
      </c>
      <c r="AA314" s="27" t="s">
        <v>214</v>
      </c>
      <c r="AB314" s="27" t="s">
        <v>221</v>
      </c>
      <c r="AC314" s="21">
        <f t="shared" si="18"/>
        <v>46</v>
      </c>
    </row>
    <row r="315" spans="26:29" x14ac:dyDescent="0.3">
      <c r="Z315" s="27" t="s">
        <v>266</v>
      </c>
      <c r="AA315" s="27" t="s">
        <v>230</v>
      </c>
      <c r="AB315" s="27" t="s">
        <v>221</v>
      </c>
      <c r="AC315" s="21">
        <f t="shared" si="18"/>
        <v>0</v>
      </c>
    </row>
    <row r="316" spans="26:29" x14ac:dyDescent="0.3">
      <c r="Z316" s="27" t="s">
        <v>218</v>
      </c>
      <c r="AA316" s="27" t="s">
        <v>230</v>
      </c>
      <c r="AB316" s="27" t="s">
        <v>221</v>
      </c>
      <c r="AC316" s="21">
        <f t="shared" si="18"/>
        <v>0</v>
      </c>
    </row>
    <row r="317" spans="26:29" x14ac:dyDescent="0.3">
      <c r="Z317" s="27" t="s">
        <v>218</v>
      </c>
      <c r="AA317" s="27" t="s">
        <v>230</v>
      </c>
      <c r="AB317" s="27" t="s">
        <v>221</v>
      </c>
      <c r="AC317" s="21">
        <f t="shared" si="18"/>
        <v>0</v>
      </c>
    </row>
    <row r="318" spans="26:29" x14ac:dyDescent="0.3">
      <c r="Z318" s="27" t="s">
        <v>266</v>
      </c>
      <c r="AA318" s="27" t="s">
        <v>230</v>
      </c>
      <c r="AB318" s="27" t="s">
        <v>221</v>
      </c>
      <c r="AC318" s="21">
        <f t="shared" si="18"/>
        <v>0</v>
      </c>
    </row>
    <row r="319" spans="26:29" x14ac:dyDescent="0.3">
      <c r="Z319" s="27" t="s">
        <v>250</v>
      </c>
      <c r="AA319" s="27" t="s">
        <v>230</v>
      </c>
      <c r="AB319" s="27" t="s">
        <v>240</v>
      </c>
      <c r="AC319" s="21">
        <f t="shared" si="18"/>
        <v>20</v>
      </c>
    </row>
    <row r="320" spans="26:29" x14ac:dyDescent="0.3">
      <c r="Z320" s="27" t="s">
        <v>218</v>
      </c>
      <c r="AA320" s="27" t="s">
        <v>230</v>
      </c>
      <c r="AB320" s="27" t="s">
        <v>221</v>
      </c>
      <c r="AC320" s="21">
        <f t="shared" si="18"/>
        <v>0</v>
      </c>
    </row>
    <row r="321" spans="26:29" x14ac:dyDescent="0.3">
      <c r="Z321" s="27" t="s">
        <v>254</v>
      </c>
      <c r="AA321" s="27" t="s">
        <v>230</v>
      </c>
      <c r="AB321" s="27" t="s">
        <v>234</v>
      </c>
      <c r="AC321" s="21">
        <f t="shared" si="18"/>
        <v>49</v>
      </c>
    </row>
    <row r="322" spans="26:29" x14ac:dyDescent="0.3">
      <c r="Z322" s="27" t="s">
        <v>254</v>
      </c>
      <c r="AA322" s="27" t="s">
        <v>230</v>
      </c>
      <c r="AB322" s="27" t="s">
        <v>221</v>
      </c>
      <c r="AC322" s="21">
        <f t="shared" si="18"/>
        <v>0</v>
      </c>
    </row>
    <row r="323" spans="26:29" x14ac:dyDescent="0.3">
      <c r="Z323" s="27" t="s">
        <v>250</v>
      </c>
      <c r="AA323" s="27" t="s">
        <v>230</v>
      </c>
      <c r="AB323" s="27" t="s">
        <v>221</v>
      </c>
      <c r="AC323" s="21">
        <f t="shared" si="18"/>
        <v>0</v>
      </c>
    </row>
    <row r="324" spans="26:29" x14ac:dyDescent="0.3">
      <c r="Z324" s="27" t="s">
        <v>218</v>
      </c>
      <c r="AA324" s="27" t="s">
        <v>230</v>
      </c>
      <c r="AB324" s="27" t="s">
        <v>221</v>
      </c>
      <c r="AC324" s="21">
        <f t="shared" si="18"/>
        <v>0</v>
      </c>
    </row>
    <row r="325" spans="26:29" x14ac:dyDescent="0.3">
      <c r="Z325" s="27" t="s">
        <v>233</v>
      </c>
      <c r="AA325" s="27" t="s">
        <v>230</v>
      </c>
      <c r="AB325" s="27" t="s">
        <v>221</v>
      </c>
      <c r="AC325" s="21">
        <f t="shared" si="18"/>
        <v>0</v>
      </c>
    </row>
    <row r="326" spans="26:29" x14ac:dyDescent="0.3">
      <c r="Z326" s="27" t="s">
        <v>250</v>
      </c>
      <c r="AA326" s="27" t="s">
        <v>214</v>
      </c>
      <c r="AB326" s="27" t="s">
        <v>221</v>
      </c>
      <c r="AC326" s="21">
        <f t="shared" si="18"/>
        <v>42</v>
      </c>
    </row>
    <row r="327" spans="26:29" x14ac:dyDescent="0.3">
      <c r="Z327" s="27" t="s">
        <v>266</v>
      </c>
      <c r="AA327" s="27" t="s">
        <v>230</v>
      </c>
      <c r="AB327" s="27" t="s">
        <v>221</v>
      </c>
      <c r="AC327" s="21">
        <f t="shared" si="18"/>
        <v>0</v>
      </c>
    </row>
    <row r="328" spans="26:29" x14ac:dyDescent="0.3">
      <c r="Z328" s="27" t="s">
        <v>218</v>
      </c>
      <c r="AA328" s="27" t="s">
        <v>230</v>
      </c>
      <c r="AB328" s="27" t="s">
        <v>221</v>
      </c>
      <c r="AC328" s="21">
        <f t="shared" si="18"/>
        <v>0</v>
      </c>
    </row>
    <row r="329" spans="26:29" x14ac:dyDescent="0.3">
      <c r="Z329" s="27" t="s">
        <v>266</v>
      </c>
      <c r="AA329" s="27" t="s">
        <v>230</v>
      </c>
      <c r="AB329" s="27" t="s">
        <v>234</v>
      </c>
      <c r="AC329" s="21">
        <f t="shared" si="18"/>
        <v>8</v>
      </c>
    </row>
    <row r="330" spans="26:29" x14ac:dyDescent="0.3">
      <c r="Z330" s="27" t="s">
        <v>250</v>
      </c>
      <c r="AA330" s="27" t="s">
        <v>214</v>
      </c>
      <c r="AB330" s="27" t="s">
        <v>234</v>
      </c>
      <c r="AC330" s="21">
        <f t="shared" si="18"/>
        <v>12</v>
      </c>
    </row>
    <row r="331" spans="26:29" x14ac:dyDescent="0.3">
      <c r="Z331" s="27" t="s">
        <v>266</v>
      </c>
      <c r="AA331" s="27" t="s">
        <v>230</v>
      </c>
      <c r="AB331" s="27" t="s">
        <v>221</v>
      </c>
      <c r="AC331" s="21">
        <f t="shared" si="18"/>
        <v>0</v>
      </c>
    </row>
    <row r="332" spans="26:29" x14ac:dyDescent="0.3">
      <c r="Z332" s="27" t="s">
        <v>218</v>
      </c>
      <c r="AA332" s="27" t="s">
        <v>214</v>
      </c>
      <c r="AB332" s="27" t="s">
        <v>221</v>
      </c>
      <c r="AC332" s="21">
        <f t="shared" si="18"/>
        <v>46</v>
      </c>
    </row>
    <row r="333" spans="26:29" x14ac:dyDescent="0.3">
      <c r="Z333" s="27" t="s">
        <v>266</v>
      </c>
      <c r="AA333" s="27" t="s">
        <v>230</v>
      </c>
      <c r="AB333" s="27" t="s">
        <v>221</v>
      </c>
      <c r="AC333" s="21">
        <f t="shared" si="18"/>
        <v>0</v>
      </c>
    </row>
    <row r="334" spans="26:29" x14ac:dyDescent="0.3">
      <c r="Z334" s="27" t="s">
        <v>266</v>
      </c>
      <c r="AA334" s="27" t="s">
        <v>214</v>
      </c>
      <c r="AB334" s="27" t="s">
        <v>221</v>
      </c>
      <c r="AC334" s="21">
        <f t="shared" si="18"/>
        <v>48</v>
      </c>
    </row>
    <row r="335" spans="26:29" x14ac:dyDescent="0.3">
      <c r="Z335" s="27" t="s">
        <v>250</v>
      </c>
      <c r="AA335" s="27" t="s">
        <v>230</v>
      </c>
      <c r="AB335" s="27" t="s">
        <v>221</v>
      </c>
      <c r="AC335" s="21">
        <f t="shared" si="18"/>
        <v>0</v>
      </c>
    </row>
    <row r="336" spans="26:29" x14ac:dyDescent="0.3">
      <c r="Z336" s="27" t="s">
        <v>218</v>
      </c>
      <c r="AA336" s="27" t="s">
        <v>214</v>
      </c>
      <c r="AB336" s="27" t="s">
        <v>221</v>
      </c>
      <c r="AC336" s="21">
        <f t="shared" si="18"/>
        <v>21</v>
      </c>
    </row>
    <row r="337" spans="26:29" x14ac:dyDescent="0.3">
      <c r="Z337" s="27" t="s">
        <v>233</v>
      </c>
      <c r="AA337" s="27" t="s">
        <v>230</v>
      </c>
      <c r="AB337" s="27" t="s">
        <v>221</v>
      </c>
      <c r="AC337" s="21">
        <f t="shared" si="18"/>
        <v>0</v>
      </c>
    </row>
    <row r="338" spans="26:29" x14ac:dyDescent="0.3">
      <c r="Z338" s="27" t="s">
        <v>250</v>
      </c>
      <c r="AA338" s="27" t="s">
        <v>230</v>
      </c>
      <c r="AB338" s="27" t="s">
        <v>221</v>
      </c>
      <c r="AC338" s="21">
        <f t="shared" si="18"/>
        <v>0</v>
      </c>
    </row>
    <row r="339" spans="26:29" x14ac:dyDescent="0.3">
      <c r="Z339" s="27" t="s">
        <v>266</v>
      </c>
      <c r="AA339" s="27" t="s">
        <v>214</v>
      </c>
      <c r="AB339" s="27" t="s">
        <v>221</v>
      </c>
      <c r="AC339" s="21">
        <f t="shared" si="18"/>
        <v>50</v>
      </c>
    </row>
    <row r="340" spans="26:29" x14ac:dyDescent="0.3">
      <c r="Z340" s="27" t="s">
        <v>218</v>
      </c>
      <c r="AA340" s="27" t="s">
        <v>230</v>
      </c>
      <c r="AB340" s="27" t="s">
        <v>221</v>
      </c>
      <c r="AC340" s="21">
        <f t="shared" si="18"/>
        <v>0</v>
      </c>
    </row>
    <row r="341" spans="26:29" x14ac:dyDescent="0.3">
      <c r="Z341" s="27" t="s">
        <v>254</v>
      </c>
      <c r="AA341" s="27" t="s">
        <v>230</v>
      </c>
      <c r="AB341" s="27" t="s">
        <v>221</v>
      </c>
      <c r="AC341" s="21">
        <f t="shared" si="18"/>
        <v>0</v>
      </c>
    </row>
    <row r="342" spans="26:29" x14ac:dyDescent="0.3">
      <c r="Z342" s="27" t="s">
        <v>250</v>
      </c>
      <c r="AA342" s="27" t="s">
        <v>230</v>
      </c>
      <c r="AB342" s="27" t="s">
        <v>221</v>
      </c>
      <c r="AC342" s="21">
        <f t="shared" si="18"/>
        <v>0</v>
      </c>
    </row>
    <row r="343" spans="26:29" x14ac:dyDescent="0.3">
      <c r="Z343" s="27" t="s">
        <v>254</v>
      </c>
      <c r="AA343" s="27" t="s">
        <v>230</v>
      </c>
      <c r="AB343" s="27" t="s">
        <v>221</v>
      </c>
      <c r="AC343" s="21">
        <f t="shared" si="18"/>
        <v>0</v>
      </c>
    </row>
    <row r="344" spans="26:29" x14ac:dyDescent="0.3">
      <c r="Z344" s="27" t="s">
        <v>233</v>
      </c>
      <c r="AA344" s="27" t="s">
        <v>230</v>
      </c>
      <c r="AB344" s="27" t="s">
        <v>234</v>
      </c>
      <c r="AC344" s="21">
        <f t="shared" si="18"/>
        <v>10</v>
      </c>
    </row>
    <row r="345" spans="26:29" x14ac:dyDescent="0.3">
      <c r="Z345" s="27" t="s">
        <v>254</v>
      </c>
      <c r="AA345" s="27" t="s">
        <v>230</v>
      </c>
      <c r="AB345" s="27" t="s">
        <v>221</v>
      </c>
      <c r="AC345" s="21">
        <f t="shared" si="18"/>
        <v>0</v>
      </c>
    </row>
    <row r="346" spans="26:29" x14ac:dyDescent="0.3">
      <c r="Z346" s="27" t="s">
        <v>254</v>
      </c>
      <c r="AA346" s="27" t="s">
        <v>230</v>
      </c>
      <c r="AB346" s="27" t="s">
        <v>221</v>
      </c>
      <c r="AC346" s="21">
        <f t="shared" si="18"/>
        <v>0</v>
      </c>
    </row>
    <row r="347" spans="26:29" x14ac:dyDescent="0.3">
      <c r="Z347" s="27" t="s">
        <v>250</v>
      </c>
      <c r="AA347" s="27" t="s">
        <v>230</v>
      </c>
      <c r="AB347" s="27" t="s">
        <v>221</v>
      </c>
      <c r="AC347" s="21">
        <f t="shared" si="18"/>
        <v>0</v>
      </c>
    </row>
    <row r="348" spans="26:29" x14ac:dyDescent="0.3">
      <c r="Z348" s="27" t="s">
        <v>218</v>
      </c>
      <c r="AA348" s="27" t="s">
        <v>214</v>
      </c>
      <c r="AB348" s="27" t="s">
        <v>221</v>
      </c>
      <c r="AC348" s="21">
        <f t="shared" si="18"/>
        <v>45</v>
      </c>
    </row>
    <row r="349" spans="26:29" x14ac:dyDescent="0.3">
      <c r="Z349" s="27" t="s">
        <v>250</v>
      </c>
      <c r="AA349" s="27" t="s">
        <v>230</v>
      </c>
      <c r="AB349" s="27" t="s">
        <v>221</v>
      </c>
      <c r="AC349" s="21">
        <f t="shared" si="18"/>
        <v>0</v>
      </c>
    </row>
    <row r="350" spans="26:29" x14ac:dyDescent="0.3">
      <c r="Z350" s="27" t="s">
        <v>254</v>
      </c>
      <c r="AA350" s="27" t="s">
        <v>230</v>
      </c>
      <c r="AB350" s="27" t="s">
        <v>221</v>
      </c>
      <c r="AC350" s="21">
        <f t="shared" si="18"/>
        <v>0</v>
      </c>
    </row>
    <row r="351" spans="26:29" x14ac:dyDescent="0.3">
      <c r="Z351" s="27" t="s">
        <v>233</v>
      </c>
      <c r="AA351" s="27" t="s">
        <v>230</v>
      </c>
      <c r="AB351" s="27" t="s">
        <v>221</v>
      </c>
      <c r="AC351" s="21">
        <f t="shared" si="18"/>
        <v>0</v>
      </c>
    </row>
    <row r="352" spans="26:29" x14ac:dyDescent="0.3">
      <c r="Z352" s="27" t="s">
        <v>233</v>
      </c>
      <c r="AA352" s="27" t="s">
        <v>230</v>
      </c>
      <c r="AB352" s="27" t="s">
        <v>221</v>
      </c>
      <c r="AC352" s="21">
        <f t="shared" si="18"/>
        <v>0</v>
      </c>
    </row>
    <row r="353" spans="26:29" x14ac:dyDescent="0.3">
      <c r="Z353" s="27" t="s">
        <v>250</v>
      </c>
      <c r="AA353" s="27" t="s">
        <v>214</v>
      </c>
      <c r="AB353" s="27" t="s">
        <v>221</v>
      </c>
      <c r="AC353" s="21">
        <f t="shared" si="18"/>
        <v>49</v>
      </c>
    </row>
    <row r="354" spans="26:29" x14ac:dyDescent="0.3">
      <c r="Z354" s="27" t="s">
        <v>218</v>
      </c>
      <c r="AA354" s="27" t="s">
        <v>214</v>
      </c>
      <c r="AB354" s="27" t="s">
        <v>234</v>
      </c>
      <c r="AC354" s="21">
        <f t="shared" si="18"/>
        <v>42</v>
      </c>
    </row>
    <row r="355" spans="26:29" x14ac:dyDescent="0.3">
      <c r="Z355" s="27" t="s">
        <v>254</v>
      </c>
      <c r="AA355" s="27" t="s">
        <v>230</v>
      </c>
      <c r="AB355" s="27" t="s">
        <v>221</v>
      </c>
      <c r="AC355" s="21">
        <f t="shared" si="18"/>
        <v>0</v>
      </c>
    </row>
    <row r="356" spans="26:29" x14ac:dyDescent="0.3">
      <c r="Z356" s="27" t="s">
        <v>266</v>
      </c>
      <c r="AA356" s="27" t="s">
        <v>230</v>
      </c>
      <c r="AB356" s="27" t="s">
        <v>221</v>
      </c>
      <c r="AC356" s="21">
        <f t="shared" si="18"/>
        <v>0</v>
      </c>
    </row>
    <row r="357" spans="26:29" x14ac:dyDescent="0.3">
      <c r="Z357" s="27" t="s">
        <v>218</v>
      </c>
      <c r="AA357" s="27" t="s">
        <v>214</v>
      </c>
      <c r="AB357" s="27" t="s">
        <v>221</v>
      </c>
      <c r="AC357" s="21">
        <f t="shared" si="18"/>
        <v>20</v>
      </c>
    </row>
    <row r="358" spans="26:29" x14ac:dyDescent="0.3">
      <c r="Z358" s="27" t="s">
        <v>250</v>
      </c>
      <c r="AA358" s="27" t="s">
        <v>230</v>
      </c>
      <c r="AB358" s="27" t="s">
        <v>221</v>
      </c>
      <c r="AC358" s="21">
        <f t="shared" si="18"/>
        <v>0</v>
      </c>
    </row>
    <row r="359" spans="26:29" x14ac:dyDescent="0.3">
      <c r="Z359" s="27" t="s">
        <v>266</v>
      </c>
      <c r="AA359" s="27" t="s">
        <v>214</v>
      </c>
      <c r="AB359" s="27" t="s">
        <v>234</v>
      </c>
      <c r="AC359" s="21">
        <f t="shared" si="18"/>
        <v>43</v>
      </c>
    </row>
    <row r="360" spans="26:29" x14ac:dyDescent="0.3">
      <c r="Z360" s="27" t="s">
        <v>218</v>
      </c>
      <c r="AA360" s="27" t="s">
        <v>214</v>
      </c>
      <c r="AB360" s="27" t="s">
        <v>240</v>
      </c>
      <c r="AC360" s="21">
        <f t="shared" si="18"/>
        <v>12</v>
      </c>
    </row>
    <row r="361" spans="26:29" x14ac:dyDescent="0.3">
      <c r="Z361" s="27" t="s">
        <v>218</v>
      </c>
      <c r="AA361" s="27" t="s">
        <v>214</v>
      </c>
      <c r="AB361" s="27" t="s">
        <v>221</v>
      </c>
      <c r="AC361" s="21">
        <f t="shared" si="18"/>
        <v>22</v>
      </c>
    </row>
    <row r="362" spans="26:29" x14ac:dyDescent="0.3">
      <c r="Z362" s="27" t="s">
        <v>254</v>
      </c>
      <c r="AA362" s="27" t="s">
        <v>230</v>
      </c>
      <c r="AB362" s="27" t="s">
        <v>221</v>
      </c>
      <c r="AC362" s="21">
        <f t="shared" ref="AC362:AC425" si="19">IF(COUNTIFS(Order_Priority,$Z362,City,$AA362,Ship_Mode,$AB362)&lt;90,Order_Quantity,0)</f>
        <v>0</v>
      </c>
    </row>
    <row r="363" spans="26:29" x14ac:dyDescent="0.3">
      <c r="Z363" s="27" t="s">
        <v>266</v>
      </c>
      <c r="AA363" s="27" t="s">
        <v>230</v>
      </c>
      <c r="AB363" s="27" t="s">
        <v>221</v>
      </c>
      <c r="AC363" s="21">
        <f t="shared" si="19"/>
        <v>0</v>
      </c>
    </row>
    <row r="364" spans="26:29" x14ac:dyDescent="0.3">
      <c r="Z364" s="27" t="s">
        <v>266</v>
      </c>
      <c r="AA364" s="27" t="s">
        <v>230</v>
      </c>
      <c r="AB364" s="27" t="s">
        <v>221</v>
      </c>
      <c r="AC364" s="21">
        <f t="shared" si="19"/>
        <v>0</v>
      </c>
    </row>
    <row r="365" spans="26:29" x14ac:dyDescent="0.3">
      <c r="Z365" s="27" t="s">
        <v>266</v>
      </c>
      <c r="AA365" s="27" t="s">
        <v>230</v>
      </c>
      <c r="AB365" s="27" t="s">
        <v>221</v>
      </c>
      <c r="AC365" s="21">
        <f t="shared" si="19"/>
        <v>0</v>
      </c>
    </row>
    <row r="366" spans="26:29" x14ac:dyDescent="0.3">
      <c r="Z366" s="27" t="s">
        <v>266</v>
      </c>
      <c r="AA366" s="27" t="s">
        <v>230</v>
      </c>
      <c r="AB366" s="27" t="s">
        <v>221</v>
      </c>
      <c r="AC366" s="21">
        <f t="shared" si="19"/>
        <v>0</v>
      </c>
    </row>
    <row r="367" spans="26:29" x14ac:dyDescent="0.3">
      <c r="Z367" s="27" t="s">
        <v>233</v>
      </c>
      <c r="AA367" s="27" t="s">
        <v>214</v>
      </c>
      <c r="AB367" s="27" t="s">
        <v>221</v>
      </c>
      <c r="AC367" s="21">
        <f t="shared" si="19"/>
        <v>13</v>
      </c>
    </row>
    <row r="368" spans="26:29" x14ac:dyDescent="0.3">
      <c r="Z368" s="27" t="s">
        <v>254</v>
      </c>
      <c r="AA368" s="27" t="s">
        <v>230</v>
      </c>
      <c r="AB368" s="27" t="s">
        <v>221</v>
      </c>
      <c r="AC368" s="21">
        <f t="shared" si="19"/>
        <v>0</v>
      </c>
    </row>
    <row r="369" spans="26:29" x14ac:dyDescent="0.3">
      <c r="Z369" s="27" t="s">
        <v>250</v>
      </c>
      <c r="AA369" s="27" t="s">
        <v>214</v>
      </c>
      <c r="AB369" s="27" t="s">
        <v>221</v>
      </c>
      <c r="AC369" s="21">
        <f t="shared" si="19"/>
        <v>9</v>
      </c>
    </row>
    <row r="370" spans="26:29" x14ac:dyDescent="0.3">
      <c r="Z370" s="27" t="s">
        <v>218</v>
      </c>
      <c r="AA370" s="27" t="s">
        <v>214</v>
      </c>
      <c r="AB370" s="27" t="s">
        <v>234</v>
      </c>
      <c r="AC370" s="21">
        <f t="shared" si="19"/>
        <v>9</v>
      </c>
    </row>
    <row r="371" spans="26:29" x14ac:dyDescent="0.3">
      <c r="Z371" s="27" t="s">
        <v>254</v>
      </c>
      <c r="AA371" s="27" t="s">
        <v>230</v>
      </c>
      <c r="AB371" s="27" t="s">
        <v>221</v>
      </c>
      <c r="AC371" s="21">
        <f t="shared" si="19"/>
        <v>0</v>
      </c>
    </row>
    <row r="372" spans="26:29" x14ac:dyDescent="0.3">
      <c r="Z372" s="27" t="s">
        <v>218</v>
      </c>
      <c r="AA372" s="27" t="s">
        <v>230</v>
      </c>
      <c r="AB372" s="27" t="s">
        <v>221</v>
      </c>
      <c r="AC372" s="21">
        <f t="shared" si="19"/>
        <v>0</v>
      </c>
    </row>
    <row r="373" spans="26:29" x14ac:dyDescent="0.3">
      <c r="Z373" s="27" t="s">
        <v>218</v>
      </c>
      <c r="AA373" s="27" t="s">
        <v>214</v>
      </c>
      <c r="AB373" s="27" t="s">
        <v>221</v>
      </c>
      <c r="AC373" s="21">
        <f t="shared" si="19"/>
        <v>19</v>
      </c>
    </row>
    <row r="374" spans="26:29" x14ac:dyDescent="0.3">
      <c r="Z374" s="27" t="s">
        <v>266</v>
      </c>
      <c r="AA374" s="27" t="s">
        <v>230</v>
      </c>
      <c r="AB374" s="27" t="s">
        <v>234</v>
      </c>
      <c r="AC374" s="21">
        <f t="shared" si="19"/>
        <v>4</v>
      </c>
    </row>
    <row r="375" spans="26:29" x14ac:dyDescent="0.3">
      <c r="Z375" s="27" t="s">
        <v>254</v>
      </c>
      <c r="AA375" s="27" t="s">
        <v>230</v>
      </c>
      <c r="AB375" s="27" t="s">
        <v>234</v>
      </c>
      <c r="AC375" s="21">
        <f t="shared" si="19"/>
        <v>26</v>
      </c>
    </row>
    <row r="376" spans="26:29" x14ac:dyDescent="0.3">
      <c r="Z376" s="27" t="s">
        <v>254</v>
      </c>
      <c r="AA376" s="27" t="s">
        <v>230</v>
      </c>
      <c r="AB376" s="27" t="s">
        <v>221</v>
      </c>
      <c r="AC376" s="21">
        <f t="shared" si="19"/>
        <v>0</v>
      </c>
    </row>
    <row r="377" spans="26:29" x14ac:dyDescent="0.3">
      <c r="Z377" s="27" t="s">
        <v>233</v>
      </c>
      <c r="AA377" s="27" t="s">
        <v>214</v>
      </c>
      <c r="AB377" s="27" t="s">
        <v>221</v>
      </c>
      <c r="AC377" s="21">
        <f t="shared" si="19"/>
        <v>13</v>
      </c>
    </row>
    <row r="378" spans="26:29" x14ac:dyDescent="0.3">
      <c r="Z378" s="27" t="s">
        <v>218</v>
      </c>
      <c r="AA378" s="27" t="s">
        <v>230</v>
      </c>
      <c r="AB378" s="27" t="s">
        <v>221</v>
      </c>
      <c r="AC378" s="21">
        <f t="shared" si="19"/>
        <v>0</v>
      </c>
    </row>
    <row r="379" spans="26:29" x14ac:dyDescent="0.3">
      <c r="Z379" s="27" t="s">
        <v>218</v>
      </c>
      <c r="AA379" s="27" t="s">
        <v>230</v>
      </c>
      <c r="AB379" s="27" t="s">
        <v>221</v>
      </c>
      <c r="AC379" s="21">
        <f t="shared" si="19"/>
        <v>0</v>
      </c>
    </row>
    <row r="380" spans="26:29" x14ac:dyDescent="0.3">
      <c r="Z380" s="27" t="s">
        <v>250</v>
      </c>
      <c r="AA380" s="27" t="s">
        <v>230</v>
      </c>
      <c r="AB380" s="27" t="s">
        <v>221</v>
      </c>
      <c r="AC380" s="21">
        <f t="shared" si="19"/>
        <v>0</v>
      </c>
    </row>
    <row r="381" spans="26:29" x14ac:dyDescent="0.3">
      <c r="Z381" s="27" t="s">
        <v>254</v>
      </c>
      <c r="AA381" s="27" t="s">
        <v>230</v>
      </c>
      <c r="AB381" s="27" t="s">
        <v>234</v>
      </c>
      <c r="AC381" s="21">
        <f t="shared" si="19"/>
        <v>30</v>
      </c>
    </row>
    <row r="382" spans="26:29" x14ac:dyDescent="0.3">
      <c r="Z382" s="27" t="s">
        <v>250</v>
      </c>
      <c r="AA382" s="27" t="s">
        <v>214</v>
      </c>
      <c r="AB382" s="27" t="s">
        <v>221</v>
      </c>
      <c r="AC382" s="21">
        <f t="shared" si="19"/>
        <v>48</v>
      </c>
    </row>
    <row r="383" spans="26:29" x14ac:dyDescent="0.3">
      <c r="Z383" s="27" t="s">
        <v>218</v>
      </c>
      <c r="AA383" s="27" t="s">
        <v>214</v>
      </c>
      <c r="AB383" s="27" t="s">
        <v>234</v>
      </c>
      <c r="AC383" s="21">
        <f t="shared" si="19"/>
        <v>47</v>
      </c>
    </row>
    <row r="384" spans="26:29" x14ac:dyDescent="0.3">
      <c r="Z384" s="27" t="s">
        <v>266</v>
      </c>
      <c r="AA384" s="27" t="s">
        <v>214</v>
      </c>
      <c r="AB384" s="27" t="s">
        <v>221</v>
      </c>
      <c r="AC384" s="21">
        <f t="shared" si="19"/>
        <v>17</v>
      </c>
    </row>
    <row r="385" spans="26:29" x14ac:dyDescent="0.3">
      <c r="Z385" s="27" t="s">
        <v>266</v>
      </c>
      <c r="AA385" s="27" t="s">
        <v>230</v>
      </c>
      <c r="AB385" s="27" t="s">
        <v>221</v>
      </c>
      <c r="AC385" s="21">
        <f t="shared" si="19"/>
        <v>0</v>
      </c>
    </row>
    <row r="386" spans="26:29" x14ac:dyDescent="0.3">
      <c r="Z386" s="27" t="s">
        <v>250</v>
      </c>
      <c r="AA386" s="27" t="s">
        <v>230</v>
      </c>
      <c r="AB386" s="27" t="s">
        <v>221</v>
      </c>
      <c r="AC386" s="21">
        <f t="shared" si="19"/>
        <v>0</v>
      </c>
    </row>
    <row r="387" spans="26:29" x14ac:dyDescent="0.3">
      <c r="Z387" s="27" t="s">
        <v>254</v>
      </c>
      <c r="AA387" s="27" t="s">
        <v>214</v>
      </c>
      <c r="AB387" s="27" t="s">
        <v>221</v>
      </c>
      <c r="AC387" s="21">
        <f t="shared" si="19"/>
        <v>31</v>
      </c>
    </row>
    <row r="388" spans="26:29" x14ac:dyDescent="0.3">
      <c r="Z388" s="27" t="s">
        <v>250</v>
      </c>
      <c r="AA388" s="27" t="s">
        <v>230</v>
      </c>
      <c r="AB388" s="27" t="s">
        <v>221</v>
      </c>
      <c r="AC388" s="21">
        <f t="shared" si="19"/>
        <v>0</v>
      </c>
    </row>
    <row r="389" spans="26:29" x14ac:dyDescent="0.3">
      <c r="Z389" s="27" t="s">
        <v>218</v>
      </c>
      <c r="AA389" s="27" t="s">
        <v>230</v>
      </c>
      <c r="AB389" s="27" t="s">
        <v>221</v>
      </c>
      <c r="AC389" s="21">
        <f t="shared" si="19"/>
        <v>0</v>
      </c>
    </row>
    <row r="390" spans="26:29" x14ac:dyDescent="0.3">
      <c r="Z390" s="27" t="s">
        <v>218</v>
      </c>
      <c r="AA390" s="27" t="s">
        <v>230</v>
      </c>
      <c r="AB390" s="27" t="s">
        <v>221</v>
      </c>
      <c r="AC390" s="21">
        <f t="shared" si="19"/>
        <v>0</v>
      </c>
    </row>
    <row r="391" spans="26:29" x14ac:dyDescent="0.3">
      <c r="Z391" s="27" t="s">
        <v>250</v>
      </c>
      <c r="AA391" s="27" t="s">
        <v>230</v>
      </c>
      <c r="AB391" s="27" t="s">
        <v>221</v>
      </c>
      <c r="AC391" s="21">
        <f t="shared" si="19"/>
        <v>0</v>
      </c>
    </row>
    <row r="392" spans="26:29" x14ac:dyDescent="0.3">
      <c r="Z392" s="27" t="s">
        <v>250</v>
      </c>
      <c r="AA392" s="27" t="s">
        <v>230</v>
      </c>
      <c r="AB392" s="27" t="s">
        <v>234</v>
      </c>
      <c r="AC392" s="21">
        <f t="shared" si="19"/>
        <v>41</v>
      </c>
    </row>
    <row r="393" spans="26:29" x14ac:dyDescent="0.3">
      <c r="Z393" s="27" t="s">
        <v>218</v>
      </c>
      <c r="AA393" s="27" t="s">
        <v>230</v>
      </c>
      <c r="AB393" s="27" t="s">
        <v>221</v>
      </c>
      <c r="AC393" s="21">
        <f t="shared" si="19"/>
        <v>0</v>
      </c>
    </row>
    <row r="394" spans="26:29" x14ac:dyDescent="0.3">
      <c r="Z394" s="27" t="s">
        <v>266</v>
      </c>
      <c r="AA394" s="27" t="s">
        <v>230</v>
      </c>
      <c r="AB394" s="27" t="s">
        <v>221</v>
      </c>
      <c r="AC394" s="21">
        <f t="shared" si="19"/>
        <v>0</v>
      </c>
    </row>
    <row r="395" spans="26:29" x14ac:dyDescent="0.3">
      <c r="Z395" s="27" t="s">
        <v>254</v>
      </c>
      <c r="AA395" s="27" t="s">
        <v>230</v>
      </c>
      <c r="AB395" s="27" t="s">
        <v>221</v>
      </c>
      <c r="AC395" s="21">
        <f t="shared" si="19"/>
        <v>0</v>
      </c>
    </row>
    <row r="396" spans="26:29" x14ac:dyDescent="0.3">
      <c r="Z396" s="27" t="s">
        <v>218</v>
      </c>
      <c r="AA396" s="27" t="s">
        <v>230</v>
      </c>
      <c r="AB396" s="27" t="s">
        <v>221</v>
      </c>
      <c r="AC396" s="21">
        <f t="shared" si="19"/>
        <v>0</v>
      </c>
    </row>
    <row r="397" spans="26:29" x14ac:dyDescent="0.3">
      <c r="Z397" s="27" t="s">
        <v>250</v>
      </c>
      <c r="AA397" s="27" t="s">
        <v>230</v>
      </c>
      <c r="AB397" s="27" t="s">
        <v>234</v>
      </c>
      <c r="AC397" s="21">
        <f t="shared" si="19"/>
        <v>28</v>
      </c>
    </row>
    <row r="398" spans="26:29" x14ac:dyDescent="0.3">
      <c r="Z398" s="27" t="s">
        <v>218</v>
      </c>
      <c r="AA398" s="27" t="s">
        <v>230</v>
      </c>
      <c r="AB398" s="27" t="s">
        <v>221</v>
      </c>
      <c r="AC398" s="21">
        <f t="shared" si="19"/>
        <v>0</v>
      </c>
    </row>
    <row r="399" spans="26:29" x14ac:dyDescent="0.3">
      <c r="Z399" s="27" t="s">
        <v>233</v>
      </c>
      <c r="AA399" s="27" t="s">
        <v>230</v>
      </c>
      <c r="AB399" s="27" t="s">
        <v>221</v>
      </c>
      <c r="AC399" s="21">
        <f t="shared" si="19"/>
        <v>0</v>
      </c>
    </row>
    <row r="400" spans="26:29" x14ac:dyDescent="0.3">
      <c r="Z400" s="27" t="s">
        <v>233</v>
      </c>
      <c r="AA400" s="27" t="s">
        <v>230</v>
      </c>
      <c r="AB400" s="27" t="s">
        <v>234</v>
      </c>
      <c r="AC400" s="21">
        <f t="shared" si="19"/>
        <v>35</v>
      </c>
    </row>
    <row r="401" spans="26:29" x14ac:dyDescent="0.3">
      <c r="Z401" s="27" t="s">
        <v>254</v>
      </c>
      <c r="AA401" s="27" t="s">
        <v>214</v>
      </c>
      <c r="AB401" s="27" t="s">
        <v>240</v>
      </c>
      <c r="AC401" s="21">
        <f t="shared" si="19"/>
        <v>50</v>
      </c>
    </row>
    <row r="402" spans="26:29" x14ac:dyDescent="0.3">
      <c r="Z402" s="27" t="s">
        <v>218</v>
      </c>
      <c r="AA402" s="27" t="s">
        <v>230</v>
      </c>
      <c r="AB402" s="27" t="s">
        <v>221</v>
      </c>
      <c r="AC402" s="21">
        <f t="shared" si="19"/>
        <v>0</v>
      </c>
    </row>
    <row r="403" spans="26:29" x14ac:dyDescent="0.3">
      <c r="Z403" s="27" t="s">
        <v>218</v>
      </c>
      <c r="AA403" s="27" t="s">
        <v>230</v>
      </c>
      <c r="AB403" s="27" t="s">
        <v>234</v>
      </c>
      <c r="AC403" s="21">
        <f t="shared" si="19"/>
        <v>51</v>
      </c>
    </row>
    <row r="404" spans="26:29" x14ac:dyDescent="0.3">
      <c r="Z404" s="27" t="s">
        <v>254</v>
      </c>
      <c r="AA404" s="27" t="s">
        <v>230</v>
      </c>
      <c r="AB404" s="27" t="s">
        <v>234</v>
      </c>
      <c r="AC404" s="21">
        <f t="shared" si="19"/>
        <v>18</v>
      </c>
    </row>
    <row r="405" spans="26:29" x14ac:dyDescent="0.3">
      <c r="Z405" s="41" t="s">
        <v>254</v>
      </c>
      <c r="AA405" s="41" t="s">
        <v>214</v>
      </c>
      <c r="AB405" s="41" t="s">
        <v>221</v>
      </c>
      <c r="AC405" s="21">
        <f t="shared" si="19"/>
        <v>10</v>
      </c>
    </row>
    <row r="406" spans="26:29" x14ac:dyDescent="0.3">
      <c r="Z406" s="27" t="s">
        <v>250</v>
      </c>
      <c r="AA406" s="27" t="s">
        <v>230</v>
      </c>
      <c r="AB406" s="27" t="s">
        <v>234</v>
      </c>
      <c r="AC406" s="21">
        <f t="shared" si="19"/>
        <v>50</v>
      </c>
    </row>
    <row r="407" spans="26:29" x14ac:dyDescent="0.3">
      <c r="Z407" s="27" t="s">
        <v>266</v>
      </c>
      <c r="AA407" s="27" t="s">
        <v>230</v>
      </c>
      <c r="AB407" s="27" t="s">
        <v>234</v>
      </c>
      <c r="AC407" s="21">
        <f t="shared" si="19"/>
        <v>17</v>
      </c>
    </row>
    <row r="408" spans="26:29" x14ac:dyDescent="0.3">
      <c r="Z408" s="27" t="s">
        <v>218</v>
      </c>
      <c r="AA408" s="27" t="s">
        <v>230</v>
      </c>
      <c r="AB408" s="27" t="s">
        <v>221</v>
      </c>
      <c r="AC408" s="21">
        <f t="shared" si="19"/>
        <v>0</v>
      </c>
    </row>
    <row r="409" spans="26:29" x14ac:dyDescent="0.3">
      <c r="Z409" s="27" t="s">
        <v>254</v>
      </c>
      <c r="AA409" s="27" t="s">
        <v>230</v>
      </c>
      <c r="AB409" s="27" t="s">
        <v>221</v>
      </c>
      <c r="AC409" s="21">
        <f t="shared" si="19"/>
        <v>0</v>
      </c>
    </row>
    <row r="410" spans="26:29" x14ac:dyDescent="0.3">
      <c r="Z410" s="27" t="s">
        <v>250</v>
      </c>
      <c r="AA410" s="27" t="s">
        <v>230</v>
      </c>
      <c r="AB410" s="27" t="s">
        <v>221</v>
      </c>
      <c r="AC410" s="21">
        <f t="shared" si="19"/>
        <v>0</v>
      </c>
    </row>
    <row r="411" spans="26:29" x14ac:dyDescent="0.3">
      <c r="Z411" s="27" t="s">
        <v>218</v>
      </c>
      <c r="AA411" s="27" t="s">
        <v>230</v>
      </c>
      <c r="AB411" s="27" t="s">
        <v>221</v>
      </c>
      <c r="AC411" s="21">
        <f t="shared" si="19"/>
        <v>0</v>
      </c>
    </row>
    <row r="412" spans="26:29" x14ac:dyDescent="0.3">
      <c r="Z412" s="27" t="s">
        <v>218</v>
      </c>
      <c r="AA412" s="27" t="s">
        <v>230</v>
      </c>
      <c r="AB412" s="27" t="s">
        <v>221</v>
      </c>
      <c r="AC412" s="21">
        <f t="shared" si="19"/>
        <v>0</v>
      </c>
    </row>
    <row r="413" spans="26:29" x14ac:dyDescent="0.3">
      <c r="Z413" s="27" t="s">
        <v>218</v>
      </c>
      <c r="AA413" s="27" t="s">
        <v>230</v>
      </c>
      <c r="AB413" s="27" t="s">
        <v>221</v>
      </c>
      <c r="AC413" s="21">
        <f t="shared" si="19"/>
        <v>0</v>
      </c>
    </row>
    <row r="414" spans="26:29" x14ac:dyDescent="0.3">
      <c r="Z414" s="27" t="s">
        <v>218</v>
      </c>
      <c r="AA414" s="27" t="s">
        <v>230</v>
      </c>
      <c r="AB414" s="27" t="s">
        <v>221</v>
      </c>
      <c r="AC414" s="21">
        <f t="shared" si="19"/>
        <v>0</v>
      </c>
    </row>
    <row r="415" spans="26:29" x14ac:dyDescent="0.3">
      <c r="Z415" s="27" t="s">
        <v>266</v>
      </c>
      <c r="AA415" s="27" t="s">
        <v>230</v>
      </c>
      <c r="AB415" s="27" t="s">
        <v>221</v>
      </c>
      <c r="AC415" s="21">
        <f t="shared" si="19"/>
        <v>0</v>
      </c>
    </row>
    <row r="416" spans="26:29" x14ac:dyDescent="0.3">
      <c r="Z416" s="27" t="s">
        <v>266</v>
      </c>
      <c r="AA416" s="27" t="s">
        <v>214</v>
      </c>
      <c r="AB416" s="27" t="s">
        <v>221</v>
      </c>
      <c r="AC416" s="21">
        <f t="shared" si="19"/>
        <v>40</v>
      </c>
    </row>
    <row r="417" spans="26:29" x14ac:dyDescent="0.3">
      <c r="Z417" s="27" t="s">
        <v>250</v>
      </c>
      <c r="AA417" s="27" t="s">
        <v>230</v>
      </c>
      <c r="AB417" s="27" t="s">
        <v>221</v>
      </c>
      <c r="AC417" s="21">
        <f t="shared" si="19"/>
        <v>0</v>
      </c>
    </row>
    <row r="418" spans="26:29" x14ac:dyDescent="0.3">
      <c r="Z418" s="27" t="s">
        <v>266</v>
      </c>
      <c r="AA418" s="27" t="s">
        <v>230</v>
      </c>
      <c r="AB418" s="27" t="s">
        <v>234</v>
      </c>
      <c r="AC418" s="21">
        <f t="shared" si="19"/>
        <v>36</v>
      </c>
    </row>
    <row r="419" spans="26:29" x14ac:dyDescent="0.3">
      <c r="Z419" s="27" t="s">
        <v>266</v>
      </c>
      <c r="AA419" s="27" t="s">
        <v>214</v>
      </c>
      <c r="AB419" s="27" t="s">
        <v>221</v>
      </c>
      <c r="AC419" s="21">
        <f t="shared" si="19"/>
        <v>38</v>
      </c>
    </row>
    <row r="420" spans="26:29" x14ac:dyDescent="0.3">
      <c r="Z420" s="27" t="s">
        <v>266</v>
      </c>
      <c r="AA420" s="27" t="s">
        <v>230</v>
      </c>
      <c r="AB420" s="27" t="s">
        <v>221</v>
      </c>
      <c r="AC420" s="21">
        <f t="shared" si="19"/>
        <v>0</v>
      </c>
    </row>
    <row r="421" spans="26:29" x14ac:dyDescent="0.3">
      <c r="Z421" s="27" t="s">
        <v>233</v>
      </c>
      <c r="AA421" s="27" t="s">
        <v>230</v>
      </c>
      <c r="AB421" s="27" t="s">
        <v>221</v>
      </c>
      <c r="AC421" s="21">
        <f t="shared" si="19"/>
        <v>0</v>
      </c>
    </row>
    <row r="422" spans="26:29" x14ac:dyDescent="0.3">
      <c r="Z422" s="27" t="s">
        <v>266</v>
      </c>
      <c r="AA422" s="27" t="s">
        <v>214</v>
      </c>
      <c r="AB422" s="27" t="s">
        <v>221</v>
      </c>
      <c r="AC422" s="21">
        <f t="shared" si="19"/>
        <v>10</v>
      </c>
    </row>
    <row r="423" spans="26:29" x14ac:dyDescent="0.3">
      <c r="Z423" s="27" t="s">
        <v>233</v>
      </c>
      <c r="AA423" s="27" t="s">
        <v>230</v>
      </c>
      <c r="AB423" s="27" t="s">
        <v>221</v>
      </c>
      <c r="AC423" s="21">
        <f t="shared" si="19"/>
        <v>0</v>
      </c>
    </row>
    <row r="424" spans="26:29" x14ac:dyDescent="0.3">
      <c r="Z424" s="27" t="s">
        <v>233</v>
      </c>
      <c r="AA424" s="27" t="s">
        <v>214</v>
      </c>
      <c r="AB424" s="27" t="s">
        <v>221</v>
      </c>
      <c r="AC424" s="21">
        <f t="shared" si="19"/>
        <v>40</v>
      </c>
    </row>
    <row r="425" spans="26:29" x14ac:dyDescent="0.3">
      <c r="Z425" s="27" t="s">
        <v>218</v>
      </c>
      <c r="AA425" s="27" t="s">
        <v>230</v>
      </c>
      <c r="AB425" s="27" t="s">
        <v>221</v>
      </c>
      <c r="AC425" s="21">
        <f t="shared" si="19"/>
        <v>0</v>
      </c>
    </row>
    <row r="426" spans="26:29" x14ac:dyDescent="0.3">
      <c r="Z426" s="27" t="s">
        <v>250</v>
      </c>
      <c r="AA426" s="27" t="s">
        <v>230</v>
      </c>
      <c r="AB426" s="27" t="s">
        <v>234</v>
      </c>
      <c r="AC426" s="21">
        <f t="shared" ref="AC426:AC489" si="20">IF(COUNTIFS(Order_Priority,$Z426,City,$AA426,Ship_Mode,$AB426)&lt;90,Order_Quantity,0)</f>
        <v>10</v>
      </c>
    </row>
    <row r="427" spans="26:29" x14ac:dyDescent="0.3">
      <c r="Z427" s="27" t="s">
        <v>266</v>
      </c>
      <c r="AA427" s="27" t="s">
        <v>230</v>
      </c>
      <c r="AB427" s="27" t="s">
        <v>221</v>
      </c>
      <c r="AC427" s="21">
        <f t="shared" si="20"/>
        <v>0</v>
      </c>
    </row>
    <row r="428" spans="26:29" x14ac:dyDescent="0.3">
      <c r="Z428" s="27" t="s">
        <v>266</v>
      </c>
      <c r="AA428" s="27" t="s">
        <v>230</v>
      </c>
      <c r="AB428" s="27" t="s">
        <v>221</v>
      </c>
      <c r="AC428" s="21">
        <f t="shared" si="20"/>
        <v>0</v>
      </c>
    </row>
    <row r="429" spans="26:29" x14ac:dyDescent="0.3">
      <c r="Z429" s="27" t="s">
        <v>233</v>
      </c>
      <c r="AA429" s="27" t="s">
        <v>230</v>
      </c>
      <c r="AB429" s="27" t="s">
        <v>221</v>
      </c>
      <c r="AC429" s="21">
        <f t="shared" si="20"/>
        <v>0</v>
      </c>
    </row>
    <row r="430" spans="26:29" x14ac:dyDescent="0.3">
      <c r="Z430" s="27" t="s">
        <v>233</v>
      </c>
      <c r="AA430" s="27" t="s">
        <v>230</v>
      </c>
      <c r="AB430" s="27" t="s">
        <v>234</v>
      </c>
      <c r="AC430" s="21">
        <f t="shared" si="20"/>
        <v>12</v>
      </c>
    </row>
    <row r="431" spans="26:29" x14ac:dyDescent="0.3">
      <c r="Z431" s="42" t="s">
        <v>233</v>
      </c>
      <c r="AA431" s="42" t="s">
        <v>230</v>
      </c>
      <c r="AB431" s="42" t="s">
        <v>221</v>
      </c>
      <c r="AC431" s="21">
        <f t="shared" si="20"/>
        <v>0</v>
      </c>
    </row>
    <row r="432" spans="26:29" x14ac:dyDescent="0.3">
      <c r="Z432" s="27" t="s">
        <v>266</v>
      </c>
      <c r="AA432" s="27" t="s">
        <v>230</v>
      </c>
      <c r="AB432" s="27" t="s">
        <v>221</v>
      </c>
      <c r="AC432" s="21">
        <f t="shared" si="20"/>
        <v>0</v>
      </c>
    </row>
    <row r="433" spans="26:29" x14ac:dyDescent="0.3">
      <c r="Z433" s="27" t="s">
        <v>266</v>
      </c>
      <c r="AA433" s="27" t="s">
        <v>230</v>
      </c>
      <c r="AB433" s="27" t="s">
        <v>221</v>
      </c>
      <c r="AC433" s="21">
        <f t="shared" si="20"/>
        <v>0</v>
      </c>
    </row>
    <row r="434" spans="26:29" x14ac:dyDescent="0.3">
      <c r="Z434" s="27" t="s">
        <v>266</v>
      </c>
      <c r="AA434" s="27" t="s">
        <v>230</v>
      </c>
      <c r="AB434" s="27" t="s">
        <v>221</v>
      </c>
      <c r="AC434" s="21">
        <f t="shared" si="20"/>
        <v>0</v>
      </c>
    </row>
    <row r="435" spans="26:29" x14ac:dyDescent="0.3">
      <c r="Z435" s="27" t="s">
        <v>218</v>
      </c>
      <c r="AA435" s="27" t="s">
        <v>230</v>
      </c>
      <c r="AB435" s="27" t="s">
        <v>221</v>
      </c>
      <c r="AC435" s="21">
        <f t="shared" si="20"/>
        <v>0</v>
      </c>
    </row>
    <row r="436" spans="26:29" x14ac:dyDescent="0.3">
      <c r="Z436" s="27" t="s">
        <v>233</v>
      </c>
      <c r="AA436" s="27" t="s">
        <v>230</v>
      </c>
      <c r="AB436" s="27" t="s">
        <v>221</v>
      </c>
      <c r="AC436" s="21">
        <f t="shared" si="20"/>
        <v>0</v>
      </c>
    </row>
    <row r="437" spans="26:29" x14ac:dyDescent="0.3">
      <c r="Z437" s="27" t="s">
        <v>233</v>
      </c>
      <c r="AA437" s="27" t="s">
        <v>230</v>
      </c>
      <c r="AB437" s="27" t="s">
        <v>240</v>
      </c>
      <c r="AC437" s="21">
        <f t="shared" si="20"/>
        <v>43</v>
      </c>
    </row>
    <row r="438" spans="26:29" x14ac:dyDescent="0.3">
      <c r="Z438" s="27" t="s">
        <v>218</v>
      </c>
      <c r="AA438" s="27" t="s">
        <v>230</v>
      </c>
      <c r="AB438" s="27" t="s">
        <v>221</v>
      </c>
      <c r="AC438" s="21">
        <f t="shared" si="20"/>
        <v>0</v>
      </c>
    </row>
    <row r="439" spans="26:29" x14ac:dyDescent="0.3">
      <c r="Z439" s="27" t="s">
        <v>250</v>
      </c>
      <c r="AA439" s="27" t="s">
        <v>230</v>
      </c>
      <c r="AB439" s="27" t="s">
        <v>234</v>
      </c>
      <c r="AC439" s="21">
        <f t="shared" si="20"/>
        <v>38</v>
      </c>
    </row>
    <row r="440" spans="26:29" x14ac:dyDescent="0.3">
      <c r="Z440" s="27" t="s">
        <v>254</v>
      </c>
      <c r="AA440" s="27" t="s">
        <v>230</v>
      </c>
      <c r="AB440" s="27" t="s">
        <v>221</v>
      </c>
      <c r="AC440" s="21">
        <f t="shared" si="20"/>
        <v>0</v>
      </c>
    </row>
    <row r="441" spans="26:29" x14ac:dyDescent="0.3">
      <c r="Z441" s="27" t="s">
        <v>233</v>
      </c>
      <c r="AA441" s="27" t="s">
        <v>230</v>
      </c>
      <c r="AB441" s="27" t="s">
        <v>221</v>
      </c>
      <c r="AC441" s="21">
        <f t="shared" si="20"/>
        <v>0</v>
      </c>
    </row>
    <row r="442" spans="26:29" x14ac:dyDescent="0.3">
      <c r="Z442" s="27" t="s">
        <v>250</v>
      </c>
      <c r="AA442" s="27" t="s">
        <v>230</v>
      </c>
      <c r="AB442" s="27" t="s">
        <v>221</v>
      </c>
      <c r="AC442" s="21">
        <f t="shared" si="20"/>
        <v>0</v>
      </c>
    </row>
    <row r="443" spans="26:29" x14ac:dyDescent="0.3">
      <c r="Z443" s="27" t="s">
        <v>250</v>
      </c>
      <c r="AA443" s="27" t="s">
        <v>214</v>
      </c>
      <c r="AB443" s="27" t="s">
        <v>221</v>
      </c>
      <c r="AC443" s="21">
        <f t="shared" si="20"/>
        <v>14</v>
      </c>
    </row>
    <row r="444" spans="26:29" x14ac:dyDescent="0.3">
      <c r="Z444" s="27" t="s">
        <v>254</v>
      </c>
      <c r="AA444" s="27" t="s">
        <v>230</v>
      </c>
      <c r="AB444" s="27" t="s">
        <v>234</v>
      </c>
      <c r="AC444" s="21">
        <f t="shared" si="20"/>
        <v>48</v>
      </c>
    </row>
    <row r="445" spans="26:29" x14ac:dyDescent="0.3">
      <c r="Z445" s="27" t="s">
        <v>266</v>
      </c>
      <c r="AA445" s="27" t="s">
        <v>230</v>
      </c>
      <c r="AB445" s="27" t="s">
        <v>221</v>
      </c>
      <c r="AC445" s="21">
        <f t="shared" si="20"/>
        <v>0</v>
      </c>
    </row>
    <row r="446" spans="26:29" x14ac:dyDescent="0.3">
      <c r="Z446" s="27" t="s">
        <v>250</v>
      </c>
      <c r="AA446" s="27" t="s">
        <v>230</v>
      </c>
      <c r="AB446" s="27" t="s">
        <v>234</v>
      </c>
      <c r="AC446" s="21">
        <f t="shared" si="20"/>
        <v>12</v>
      </c>
    </row>
    <row r="447" spans="26:29" x14ac:dyDescent="0.3">
      <c r="Z447" s="27" t="s">
        <v>250</v>
      </c>
      <c r="AA447" s="27" t="s">
        <v>230</v>
      </c>
      <c r="AB447" s="27" t="s">
        <v>221</v>
      </c>
      <c r="AC447" s="21">
        <f t="shared" si="20"/>
        <v>0</v>
      </c>
    </row>
    <row r="448" spans="26:29" x14ac:dyDescent="0.3">
      <c r="Z448" s="27" t="s">
        <v>218</v>
      </c>
      <c r="AA448" s="27" t="s">
        <v>230</v>
      </c>
      <c r="AB448" s="27" t="s">
        <v>234</v>
      </c>
      <c r="AC448" s="21">
        <f t="shared" si="20"/>
        <v>36</v>
      </c>
    </row>
    <row r="449" spans="26:29" x14ac:dyDescent="0.3">
      <c r="Z449" s="27" t="s">
        <v>254</v>
      </c>
      <c r="AA449" s="27" t="s">
        <v>230</v>
      </c>
      <c r="AB449" s="27" t="s">
        <v>221</v>
      </c>
      <c r="AC449" s="21">
        <f t="shared" si="20"/>
        <v>0</v>
      </c>
    </row>
    <row r="450" spans="26:29" x14ac:dyDescent="0.3">
      <c r="Z450" s="27" t="s">
        <v>250</v>
      </c>
      <c r="AA450" s="27" t="s">
        <v>230</v>
      </c>
      <c r="AB450" s="27" t="s">
        <v>234</v>
      </c>
      <c r="AC450" s="21">
        <f t="shared" si="20"/>
        <v>7</v>
      </c>
    </row>
    <row r="451" spans="26:29" x14ac:dyDescent="0.3">
      <c r="Z451" s="27" t="s">
        <v>233</v>
      </c>
      <c r="AA451" s="27" t="s">
        <v>214</v>
      </c>
      <c r="AB451" s="27" t="s">
        <v>221</v>
      </c>
      <c r="AC451" s="21">
        <f t="shared" si="20"/>
        <v>11</v>
      </c>
    </row>
    <row r="452" spans="26:29" x14ac:dyDescent="0.3">
      <c r="Z452" s="27" t="s">
        <v>218</v>
      </c>
      <c r="AA452" s="27" t="s">
        <v>230</v>
      </c>
      <c r="AB452" s="27" t="s">
        <v>221</v>
      </c>
      <c r="AC452" s="21">
        <f t="shared" si="20"/>
        <v>0</v>
      </c>
    </row>
    <row r="453" spans="26:29" x14ac:dyDescent="0.3">
      <c r="Z453" s="27" t="s">
        <v>218</v>
      </c>
      <c r="AA453" s="27" t="s">
        <v>230</v>
      </c>
      <c r="AB453" s="27" t="s">
        <v>221</v>
      </c>
      <c r="AC453" s="21">
        <f t="shared" si="20"/>
        <v>0</v>
      </c>
    </row>
    <row r="454" spans="26:29" x14ac:dyDescent="0.3">
      <c r="Z454" s="27" t="s">
        <v>218</v>
      </c>
      <c r="AA454" s="27" t="s">
        <v>214</v>
      </c>
      <c r="AB454" s="27" t="s">
        <v>221</v>
      </c>
      <c r="AC454" s="21">
        <f t="shared" si="20"/>
        <v>10</v>
      </c>
    </row>
    <row r="455" spans="26:29" x14ac:dyDescent="0.3">
      <c r="Z455" s="27" t="s">
        <v>233</v>
      </c>
      <c r="AA455" s="27" t="s">
        <v>230</v>
      </c>
      <c r="AB455" s="27" t="s">
        <v>221</v>
      </c>
      <c r="AC455" s="21">
        <f t="shared" si="20"/>
        <v>0</v>
      </c>
    </row>
    <row r="456" spans="26:29" x14ac:dyDescent="0.3">
      <c r="Z456" s="27" t="s">
        <v>218</v>
      </c>
      <c r="AA456" s="27" t="s">
        <v>230</v>
      </c>
      <c r="AB456" s="27" t="s">
        <v>221</v>
      </c>
      <c r="AC456" s="21">
        <f t="shared" si="20"/>
        <v>0</v>
      </c>
    </row>
    <row r="457" spans="26:29" x14ac:dyDescent="0.3">
      <c r="Z457" s="27" t="s">
        <v>266</v>
      </c>
      <c r="AA457" s="27" t="s">
        <v>230</v>
      </c>
      <c r="AB457" s="27" t="s">
        <v>240</v>
      </c>
      <c r="AC457" s="21">
        <f t="shared" si="20"/>
        <v>6</v>
      </c>
    </row>
    <row r="458" spans="26:29" x14ac:dyDescent="0.3">
      <c r="Z458" s="27" t="s">
        <v>250</v>
      </c>
      <c r="AA458" s="27" t="s">
        <v>214</v>
      </c>
      <c r="AB458" s="27" t="s">
        <v>221</v>
      </c>
      <c r="AC458" s="21">
        <f t="shared" si="20"/>
        <v>50</v>
      </c>
    </row>
    <row r="459" spans="26:29" x14ac:dyDescent="0.3">
      <c r="Z459" s="27" t="s">
        <v>233</v>
      </c>
      <c r="AA459" s="27" t="s">
        <v>214</v>
      </c>
      <c r="AB459" s="27" t="s">
        <v>234</v>
      </c>
      <c r="AC459" s="21">
        <f t="shared" si="20"/>
        <v>48</v>
      </c>
    </row>
    <row r="460" spans="26:29" x14ac:dyDescent="0.3">
      <c r="Z460" s="27" t="s">
        <v>233</v>
      </c>
      <c r="AA460" s="27" t="s">
        <v>214</v>
      </c>
      <c r="AB460" s="27" t="s">
        <v>221</v>
      </c>
      <c r="AC460" s="21">
        <f t="shared" si="20"/>
        <v>13</v>
      </c>
    </row>
    <row r="461" spans="26:29" x14ac:dyDescent="0.3">
      <c r="Z461" s="27" t="s">
        <v>218</v>
      </c>
      <c r="AA461" s="27" t="s">
        <v>230</v>
      </c>
      <c r="AB461" s="27" t="s">
        <v>234</v>
      </c>
      <c r="AC461" s="21">
        <f t="shared" si="20"/>
        <v>38</v>
      </c>
    </row>
    <row r="462" spans="26:29" x14ac:dyDescent="0.3">
      <c r="Z462" s="27" t="s">
        <v>266</v>
      </c>
      <c r="AA462" s="27" t="s">
        <v>214</v>
      </c>
      <c r="AB462" s="27" t="s">
        <v>221</v>
      </c>
      <c r="AC462" s="21">
        <f t="shared" si="20"/>
        <v>25</v>
      </c>
    </row>
    <row r="463" spans="26:29" x14ac:dyDescent="0.3">
      <c r="Z463" s="27" t="s">
        <v>250</v>
      </c>
      <c r="AA463" s="27" t="s">
        <v>214</v>
      </c>
      <c r="AB463" s="27" t="s">
        <v>221</v>
      </c>
      <c r="AC463" s="21">
        <f t="shared" si="20"/>
        <v>50</v>
      </c>
    </row>
    <row r="464" spans="26:29" x14ac:dyDescent="0.3">
      <c r="Z464" s="27" t="s">
        <v>250</v>
      </c>
      <c r="AA464" s="27" t="s">
        <v>230</v>
      </c>
      <c r="AB464" s="27" t="s">
        <v>240</v>
      </c>
      <c r="AC464" s="21">
        <f t="shared" si="20"/>
        <v>12</v>
      </c>
    </row>
    <row r="465" spans="26:29" x14ac:dyDescent="0.3">
      <c r="Z465" s="27" t="s">
        <v>218</v>
      </c>
      <c r="AA465" s="27" t="s">
        <v>214</v>
      </c>
      <c r="AB465" s="27" t="s">
        <v>221</v>
      </c>
      <c r="AC465" s="21">
        <f t="shared" si="20"/>
        <v>39</v>
      </c>
    </row>
    <row r="466" spans="26:29" x14ac:dyDescent="0.3">
      <c r="Z466" s="27" t="s">
        <v>266</v>
      </c>
      <c r="AA466" s="27" t="s">
        <v>230</v>
      </c>
      <c r="AB466" s="27" t="s">
        <v>221</v>
      </c>
      <c r="AC466" s="21">
        <f t="shared" si="20"/>
        <v>0</v>
      </c>
    </row>
    <row r="467" spans="26:29" x14ac:dyDescent="0.3">
      <c r="Z467" s="27" t="s">
        <v>218</v>
      </c>
      <c r="AA467" s="27" t="s">
        <v>230</v>
      </c>
      <c r="AB467" s="27" t="s">
        <v>221</v>
      </c>
      <c r="AC467" s="21">
        <f t="shared" si="20"/>
        <v>0</v>
      </c>
    </row>
    <row r="468" spans="26:29" x14ac:dyDescent="0.3">
      <c r="Z468" s="27" t="s">
        <v>250</v>
      </c>
      <c r="AA468" s="27" t="s">
        <v>230</v>
      </c>
      <c r="AB468" s="27" t="s">
        <v>221</v>
      </c>
      <c r="AC468" s="21">
        <f t="shared" si="20"/>
        <v>0</v>
      </c>
    </row>
    <row r="469" spans="26:29" x14ac:dyDescent="0.3">
      <c r="Z469" s="27" t="s">
        <v>250</v>
      </c>
      <c r="AA469" s="27" t="s">
        <v>230</v>
      </c>
      <c r="AB469" s="27" t="s">
        <v>221</v>
      </c>
      <c r="AC469" s="21">
        <f t="shared" si="20"/>
        <v>0</v>
      </c>
    </row>
    <row r="470" spans="26:29" x14ac:dyDescent="0.3">
      <c r="Z470" s="27" t="s">
        <v>266</v>
      </c>
      <c r="AA470" s="27" t="s">
        <v>230</v>
      </c>
      <c r="AB470" s="27" t="s">
        <v>234</v>
      </c>
      <c r="AC470" s="21">
        <f t="shared" si="20"/>
        <v>49</v>
      </c>
    </row>
    <row r="471" spans="26:29" x14ac:dyDescent="0.3">
      <c r="Z471" s="27" t="s">
        <v>218</v>
      </c>
      <c r="AA471" s="27" t="s">
        <v>230</v>
      </c>
      <c r="AB471" s="27" t="s">
        <v>234</v>
      </c>
      <c r="AC471" s="21">
        <f t="shared" si="20"/>
        <v>7</v>
      </c>
    </row>
    <row r="472" spans="26:29" x14ac:dyDescent="0.3">
      <c r="Z472" s="27" t="s">
        <v>218</v>
      </c>
      <c r="AA472" s="27" t="s">
        <v>230</v>
      </c>
      <c r="AB472" s="27" t="s">
        <v>221</v>
      </c>
      <c r="AC472" s="21">
        <f t="shared" si="20"/>
        <v>0</v>
      </c>
    </row>
    <row r="473" spans="26:29" x14ac:dyDescent="0.3">
      <c r="Z473" s="27" t="s">
        <v>254</v>
      </c>
      <c r="AA473" s="27" t="s">
        <v>230</v>
      </c>
      <c r="AB473" s="27" t="s">
        <v>221</v>
      </c>
      <c r="AC473" s="21">
        <f t="shared" si="20"/>
        <v>0</v>
      </c>
    </row>
    <row r="474" spans="26:29" x14ac:dyDescent="0.3">
      <c r="Z474" s="27" t="s">
        <v>233</v>
      </c>
      <c r="AA474" s="27" t="s">
        <v>214</v>
      </c>
      <c r="AB474" s="27" t="s">
        <v>221</v>
      </c>
      <c r="AC474" s="21">
        <f t="shared" si="20"/>
        <v>52</v>
      </c>
    </row>
    <row r="475" spans="26:29" x14ac:dyDescent="0.3">
      <c r="Z475" s="27" t="s">
        <v>254</v>
      </c>
      <c r="AA475" s="27" t="s">
        <v>214</v>
      </c>
      <c r="AB475" s="27" t="s">
        <v>234</v>
      </c>
      <c r="AC475" s="21">
        <f t="shared" si="20"/>
        <v>32</v>
      </c>
    </row>
    <row r="476" spans="26:29" x14ac:dyDescent="0.3">
      <c r="Z476" s="27" t="s">
        <v>266</v>
      </c>
      <c r="AA476" s="27" t="s">
        <v>214</v>
      </c>
      <c r="AB476" s="27" t="s">
        <v>240</v>
      </c>
      <c r="AC476" s="21">
        <f t="shared" si="20"/>
        <v>50</v>
      </c>
    </row>
    <row r="477" spans="26:29" x14ac:dyDescent="0.3">
      <c r="Z477" s="27" t="s">
        <v>266</v>
      </c>
      <c r="AA477" s="27" t="s">
        <v>230</v>
      </c>
      <c r="AB477" s="27" t="s">
        <v>221</v>
      </c>
      <c r="AC477" s="21">
        <f t="shared" si="20"/>
        <v>0</v>
      </c>
    </row>
    <row r="478" spans="26:29" x14ac:dyDescent="0.3">
      <c r="Z478" s="27" t="s">
        <v>233</v>
      </c>
      <c r="AA478" s="27" t="s">
        <v>230</v>
      </c>
      <c r="AB478" s="27" t="s">
        <v>221</v>
      </c>
      <c r="AC478" s="21">
        <f t="shared" si="20"/>
        <v>0</v>
      </c>
    </row>
    <row r="479" spans="26:29" x14ac:dyDescent="0.3">
      <c r="Z479" s="27" t="s">
        <v>233</v>
      </c>
      <c r="AA479" s="27" t="s">
        <v>214</v>
      </c>
      <c r="AB479" s="27" t="s">
        <v>221</v>
      </c>
      <c r="AC479" s="21">
        <f t="shared" si="20"/>
        <v>52</v>
      </c>
    </row>
    <row r="480" spans="26:29" x14ac:dyDescent="0.3">
      <c r="Z480" s="27" t="s">
        <v>218</v>
      </c>
      <c r="AA480" s="27" t="s">
        <v>230</v>
      </c>
      <c r="AB480" s="27" t="s">
        <v>221</v>
      </c>
      <c r="AC480" s="21">
        <f t="shared" si="20"/>
        <v>0</v>
      </c>
    </row>
    <row r="481" spans="26:29" x14ac:dyDescent="0.3">
      <c r="Z481" s="27" t="s">
        <v>250</v>
      </c>
      <c r="AA481" s="27" t="s">
        <v>230</v>
      </c>
      <c r="AB481" s="27" t="s">
        <v>221</v>
      </c>
      <c r="AC481" s="21">
        <f t="shared" si="20"/>
        <v>0</v>
      </c>
    </row>
    <row r="482" spans="26:29" x14ac:dyDescent="0.3">
      <c r="Z482" s="27" t="s">
        <v>250</v>
      </c>
      <c r="AA482" s="27" t="s">
        <v>230</v>
      </c>
      <c r="AB482" s="27" t="s">
        <v>234</v>
      </c>
      <c r="AC482" s="21">
        <f t="shared" si="20"/>
        <v>25</v>
      </c>
    </row>
    <row r="483" spans="26:29" x14ac:dyDescent="0.3">
      <c r="Z483" s="27" t="s">
        <v>218</v>
      </c>
      <c r="AA483" s="27" t="s">
        <v>230</v>
      </c>
      <c r="AB483" s="27" t="s">
        <v>221</v>
      </c>
      <c r="AC483" s="21">
        <f t="shared" si="20"/>
        <v>0</v>
      </c>
    </row>
    <row r="484" spans="26:29" x14ac:dyDescent="0.3">
      <c r="Z484" s="27" t="s">
        <v>218</v>
      </c>
      <c r="AA484" s="27" t="s">
        <v>230</v>
      </c>
      <c r="AB484" s="27" t="s">
        <v>221</v>
      </c>
      <c r="AC484" s="21">
        <f t="shared" si="20"/>
        <v>0</v>
      </c>
    </row>
    <row r="485" spans="26:29" x14ac:dyDescent="0.3">
      <c r="Z485" s="27" t="s">
        <v>218</v>
      </c>
      <c r="AA485" s="27" t="s">
        <v>230</v>
      </c>
      <c r="AB485" s="27" t="s">
        <v>221</v>
      </c>
      <c r="AC485" s="21">
        <f t="shared" si="20"/>
        <v>0</v>
      </c>
    </row>
    <row r="486" spans="26:29" x14ac:dyDescent="0.3">
      <c r="Z486" s="27" t="s">
        <v>254</v>
      </c>
      <c r="AA486" s="27" t="s">
        <v>230</v>
      </c>
      <c r="AB486" s="27" t="s">
        <v>221</v>
      </c>
      <c r="AC486" s="21">
        <f t="shared" si="20"/>
        <v>0</v>
      </c>
    </row>
    <row r="487" spans="26:29" x14ac:dyDescent="0.3">
      <c r="Z487" s="27" t="s">
        <v>233</v>
      </c>
      <c r="AA487" s="27" t="s">
        <v>214</v>
      </c>
      <c r="AB487" s="27" t="s">
        <v>221</v>
      </c>
      <c r="AC487" s="21">
        <f t="shared" si="20"/>
        <v>41</v>
      </c>
    </row>
    <row r="488" spans="26:29" x14ac:dyDescent="0.3">
      <c r="Z488" s="27" t="s">
        <v>233</v>
      </c>
      <c r="AA488" s="27" t="s">
        <v>230</v>
      </c>
      <c r="AB488" s="27" t="s">
        <v>221</v>
      </c>
      <c r="AC488" s="21">
        <f t="shared" si="20"/>
        <v>0</v>
      </c>
    </row>
    <row r="489" spans="26:29" x14ac:dyDescent="0.3">
      <c r="Z489" s="27" t="s">
        <v>266</v>
      </c>
      <c r="AA489" s="27" t="s">
        <v>230</v>
      </c>
      <c r="AB489" s="27" t="s">
        <v>221</v>
      </c>
      <c r="AC489" s="21">
        <f t="shared" si="20"/>
        <v>0</v>
      </c>
    </row>
    <row r="490" spans="26:29" x14ac:dyDescent="0.3">
      <c r="Z490" s="27" t="s">
        <v>266</v>
      </c>
      <c r="AA490" s="27" t="s">
        <v>230</v>
      </c>
      <c r="AB490" s="27" t="s">
        <v>234</v>
      </c>
      <c r="AC490" s="21">
        <f t="shared" ref="AC490:AC553" si="21">IF(COUNTIFS(Order_Priority,$Z490,City,$AA490,Ship_Mode,$AB490)&lt;90,Order_Quantity,0)</f>
        <v>49</v>
      </c>
    </row>
    <row r="491" spans="26:29" x14ac:dyDescent="0.3">
      <c r="Z491" s="27" t="s">
        <v>266</v>
      </c>
      <c r="AA491" s="27" t="s">
        <v>214</v>
      </c>
      <c r="AB491" s="27" t="s">
        <v>234</v>
      </c>
      <c r="AC491" s="21">
        <f t="shared" si="21"/>
        <v>50</v>
      </c>
    </row>
    <row r="492" spans="26:29" x14ac:dyDescent="0.3">
      <c r="Z492" s="27" t="s">
        <v>250</v>
      </c>
      <c r="AA492" s="27" t="s">
        <v>214</v>
      </c>
      <c r="AB492" s="27" t="s">
        <v>221</v>
      </c>
      <c r="AC492" s="21">
        <f t="shared" si="21"/>
        <v>25</v>
      </c>
    </row>
    <row r="493" spans="26:29" x14ac:dyDescent="0.3">
      <c r="Z493" s="27" t="s">
        <v>254</v>
      </c>
      <c r="AA493" s="27" t="s">
        <v>230</v>
      </c>
      <c r="AB493" s="27" t="s">
        <v>221</v>
      </c>
      <c r="AC493" s="21">
        <f t="shared" si="21"/>
        <v>0</v>
      </c>
    </row>
    <row r="494" spans="26:29" x14ac:dyDescent="0.3">
      <c r="Z494" s="27" t="s">
        <v>233</v>
      </c>
      <c r="AA494" s="27" t="s">
        <v>230</v>
      </c>
      <c r="AB494" s="27" t="s">
        <v>221</v>
      </c>
      <c r="AC494" s="21">
        <f t="shared" si="21"/>
        <v>0</v>
      </c>
    </row>
    <row r="495" spans="26:29" x14ac:dyDescent="0.3">
      <c r="Z495" s="27" t="s">
        <v>266</v>
      </c>
      <c r="AA495" s="27" t="s">
        <v>230</v>
      </c>
      <c r="AB495" s="27" t="s">
        <v>221</v>
      </c>
      <c r="AC495" s="21">
        <f t="shared" si="21"/>
        <v>0</v>
      </c>
    </row>
    <row r="496" spans="26:29" x14ac:dyDescent="0.3">
      <c r="Z496" s="27" t="s">
        <v>233</v>
      </c>
      <c r="AA496" s="27" t="s">
        <v>230</v>
      </c>
      <c r="AB496" s="27" t="s">
        <v>221</v>
      </c>
      <c r="AC496" s="21">
        <f t="shared" si="21"/>
        <v>0</v>
      </c>
    </row>
    <row r="497" spans="26:29" x14ac:dyDescent="0.3">
      <c r="Z497" s="27" t="s">
        <v>254</v>
      </c>
      <c r="AA497" s="27" t="s">
        <v>214</v>
      </c>
      <c r="AB497" s="27" t="s">
        <v>221</v>
      </c>
      <c r="AC497" s="21">
        <f t="shared" si="21"/>
        <v>47</v>
      </c>
    </row>
    <row r="498" spans="26:29" x14ac:dyDescent="0.3">
      <c r="Z498" s="27" t="s">
        <v>254</v>
      </c>
      <c r="AA498" s="27" t="s">
        <v>230</v>
      </c>
      <c r="AB498" s="27" t="s">
        <v>221</v>
      </c>
      <c r="AC498" s="21">
        <f t="shared" si="21"/>
        <v>0</v>
      </c>
    </row>
    <row r="499" spans="26:29" x14ac:dyDescent="0.3">
      <c r="Z499" s="27" t="s">
        <v>266</v>
      </c>
      <c r="AA499" s="27" t="s">
        <v>230</v>
      </c>
      <c r="AB499" s="27" t="s">
        <v>221</v>
      </c>
      <c r="AC499" s="21">
        <f t="shared" si="21"/>
        <v>0</v>
      </c>
    </row>
    <row r="500" spans="26:29" x14ac:dyDescent="0.3">
      <c r="Z500" s="27" t="s">
        <v>250</v>
      </c>
      <c r="AA500" s="27" t="s">
        <v>230</v>
      </c>
      <c r="AB500" s="27" t="s">
        <v>221</v>
      </c>
      <c r="AC500" s="21">
        <f t="shared" si="21"/>
        <v>0</v>
      </c>
    </row>
    <row r="501" spans="26:29" x14ac:dyDescent="0.3">
      <c r="Z501" s="27" t="s">
        <v>250</v>
      </c>
      <c r="AA501" s="27" t="s">
        <v>230</v>
      </c>
      <c r="AB501" s="27" t="s">
        <v>221</v>
      </c>
      <c r="AC501" s="21">
        <f t="shared" si="21"/>
        <v>0</v>
      </c>
    </row>
    <row r="502" spans="26:29" x14ac:dyDescent="0.3">
      <c r="Z502" s="27" t="s">
        <v>218</v>
      </c>
      <c r="AA502" s="27" t="s">
        <v>230</v>
      </c>
      <c r="AB502" s="27" t="s">
        <v>234</v>
      </c>
      <c r="AC502" s="21">
        <f t="shared" si="21"/>
        <v>27</v>
      </c>
    </row>
    <row r="503" spans="26:29" x14ac:dyDescent="0.3">
      <c r="Z503" s="27" t="s">
        <v>266</v>
      </c>
      <c r="AA503" s="27" t="s">
        <v>230</v>
      </c>
      <c r="AB503" s="27" t="s">
        <v>221</v>
      </c>
      <c r="AC503" s="21">
        <f t="shared" si="21"/>
        <v>0</v>
      </c>
    </row>
    <row r="504" spans="26:29" x14ac:dyDescent="0.3">
      <c r="Z504" s="27" t="s">
        <v>250</v>
      </c>
      <c r="AA504" s="27" t="s">
        <v>230</v>
      </c>
      <c r="AB504" s="27" t="s">
        <v>234</v>
      </c>
      <c r="AC504" s="21">
        <f t="shared" si="21"/>
        <v>45</v>
      </c>
    </row>
    <row r="505" spans="26:29" x14ac:dyDescent="0.3">
      <c r="Z505" s="27" t="s">
        <v>266</v>
      </c>
      <c r="AA505" s="27" t="s">
        <v>230</v>
      </c>
      <c r="AB505" s="27" t="s">
        <v>221</v>
      </c>
      <c r="AC505" s="21">
        <f t="shared" si="21"/>
        <v>0</v>
      </c>
    </row>
    <row r="506" spans="26:29" x14ac:dyDescent="0.3">
      <c r="Z506" s="27" t="s">
        <v>254</v>
      </c>
      <c r="AA506" s="27" t="s">
        <v>230</v>
      </c>
      <c r="AB506" s="27" t="s">
        <v>221</v>
      </c>
      <c r="AC506" s="21">
        <f t="shared" si="21"/>
        <v>0</v>
      </c>
    </row>
    <row r="507" spans="26:29" x14ac:dyDescent="0.3">
      <c r="Z507" s="27" t="s">
        <v>233</v>
      </c>
      <c r="AA507" s="27" t="s">
        <v>230</v>
      </c>
      <c r="AB507" s="27" t="s">
        <v>221</v>
      </c>
      <c r="AC507" s="21">
        <f t="shared" si="21"/>
        <v>0</v>
      </c>
    </row>
    <row r="508" spans="26:29" x14ac:dyDescent="0.3">
      <c r="Z508" s="27" t="s">
        <v>266</v>
      </c>
      <c r="AA508" s="27" t="s">
        <v>230</v>
      </c>
      <c r="AB508" s="27" t="s">
        <v>221</v>
      </c>
      <c r="AC508" s="21">
        <f t="shared" si="21"/>
        <v>0</v>
      </c>
    </row>
    <row r="509" spans="26:29" x14ac:dyDescent="0.3">
      <c r="Z509" s="27" t="s">
        <v>218</v>
      </c>
      <c r="AA509" s="27" t="s">
        <v>214</v>
      </c>
      <c r="AB509" s="27" t="s">
        <v>221</v>
      </c>
      <c r="AC509" s="21">
        <f t="shared" si="21"/>
        <v>36</v>
      </c>
    </row>
    <row r="510" spans="26:29" x14ac:dyDescent="0.3">
      <c r="Z510" s="27" t="s">
        <v>233</v>
      </c>
      <c r="AA510" s="27" t="s">
        <v>230</v>
      </c>
      <c r="AB510" s="27" t="s">
        <v>221</v>
      </c>
      <c r="AC510" s="21">
        <f t="shared" si="21"/>
        <v>0</v>
      </c>
    </row>
    <row r="511" spans="26:29" x14ac:dyDescent="0.3">
      <c r="Z511" s="27" t="s">
        <v>266</v>
      </c>
      <c r="AA511" s="27" t="s">
        <v>230</v>
      </c>
      <c r="AB511" s="27" t="s">
        <v>221</v>
      </c>
      <c r="AC511" s="21">
        <f t="shared" si="21"/>
        <v>0</v>
      </c>
    </row>
    <row r="512" spans="26:29" x14ac:dyDescent="0.3">
      <c r="Z512" s="27" t="s">
        <v>250</v>
      </c>
      <c r="AA512" s="27" t="s">
        <v>230</v>
      </c>
      <c r="AB512" s="27" t="s">
        <v>221</v>
      </c>
      <c r="AC512" s="21">
        <f t="shared" si="21"/>
        <v>0</v>
      </c>
    </row>
    <row r="513" spans="26:29" x14ac:dyDescent="0.3">
      <c r="Z513" s="27" t="s">
        <v>254</v>
      </c>
      <c r="AA513" s="27" t="s">
        <v>230</v>
      </c>
      <c r="AB513" s="27" t="s">
        <v>234</v>
      </c>
      <c r="AC513" s="21">
        <f t="shared" si="21"/>
        <v>13</v>
      </c>
    </row>
    <row r="514" spans="26:29" x14ac:dyDescent="0.3">
      <c r="Z514" s="27" t="s">
        <v>218</v>
      </c>
      <c r="AA514" s="27" t="s">
        <v>230</v>
      </c>
      <c r="AB514" s="27" t="s">
        <v>221</v>
      </c>
      <c r="AC514" s="21">
        <f t="shared" si="21"/>
        <v>0</v>
      </c>
    </row>
    <row r="515" spans="26:29" x14ac:dyDescent="0.3">
      <c r="Z515" s="27" t="s">
        <v>218</v>
      </c>
      <c r="AA515" s="27" t="s">
        <v>230</v>
      </c>
      <c r="AB515" s="27" t="s">
        <v>221</v>
      </c>
      <c r="AC515" s="21">
        <f t="shared" si="21"/>
        <v>0</v>
      </c>
    </row>
    <row r="516" spans="26:29" x14ac:dyDescent="0.3">
      <c r="Z516" s="27" t="s">
        <v>250</v>
      </c>
      <c r="AA516" s="27" t="s">
        <v>214</v>
      </c>
      <c r="AB516" s="27" t="s">
        <v>221</v>
      </c>
      <c r="AC516" s="21">
        <f t="shared" si="21"/>
        <v>7</v>
      </c>
    </row>
    <row r="517" spans="26:29" x14ac:dyDescent="0.3">
      <c r="Z517" s="27" t="s">
        <v>266</v>
      </c>
      <c r="AA517" s="27" t="s">
        <v>230</v>
      </c>
      <c r="AB517" s="27" t="s">
        <v>234</v>
      </c>
      <c r="AC517" s="21">
        <f t="shared" si="21"/>
        <v>32</v>
      </c>
    </row>
    <row r="518" spans="26:29" x14ac:dyDescent="0.3">
      <c r="Z518" s="27" t="s">
        <v>233</v>
      </c>
      <c r="AA518" s="27" t="s">
        <v>214</v>
      </c>
      <c r="AB518" s="27" t="s">
        <v>221</v>
      </c>
      <c r="AC518" s="21">
        <f t="shared" si="21"/>
        <v>14</v>
      </c>
    </row>
    <row r="519" spans="26:29" x14ac:dyDescent="0.3">
      <c r="Z519" s="27" t="s">
        <v>218</v>
      </c>
      <c r="AA519" s="27" t="s">
        <v>214</v>
      </c>
      <c r="AB519" s="27" t="s">
        <v>234</v>
      </c>
      <c r="AC519" s="21">
        <f t="shared" si="21"/>
        <v>14</v>
      </c>
    </row>
    <row r="520" spans="26:29" x14ac:dyDescent="0.3">
      <c r="Z520" s="27" t="s">
        <v>250</v>
      </c>
      <c r="AA520" s="27" t="s">
        <v>230</v>
      </c>
      <c r="AB520" s="27" t="s">
        <v>234</v>
      </c>
      <c r="AC520" s="21">
        <f t="shared" si="21"/>
        <v>24</v>
      </c>
    </row>
    <row r="521" spans="26:29" x14ac:dyDescent="0.3">
      <c r="Z521" s="27" t="s">
        <v>254</v>
      </c>
      <c r="AA521" s="27" t="s">
        <v>214</v>
      </c>
      <c r="AB521" s="27" t="s">
        <v>234</v>
      </c>
      <c r="AC521" s="21">
        <f t="shared" si="21"/>
        <v>34</v>
      </c>
    </row>
    <row r="522" spans="26:29" x14ac:dyDescent="0.3">
      <c r="Z522" s="27" t="s">
        <v>218</v>
      </c>
      <c r="AA522" s="27" t="s">
        <v>230</v>
      </c>
      <c r="AB522" s="27" t="s">
        <v>234</v>
      </c>
      <c r="AC522" s="21">
        <f t="shared" si="21"/>
        <v>14</v>
      </c>
    </row>
    <row r="523" spans="26:29" x14ac:dyDescent="0.3">
      <c r="Z523" s="27" t="s">
        <v>250</v>
      </c>
      <c r="AA523" s="27" t="s">
        <v>230</v>
      </c>
      <c r="AB523" s="27" t="s">
        <v>234</v>
      </c>
      <c r="AC523" s="21">
        <f t="shared" si="21"/>
        <v>11</v>
      </c>
    </row>
    <row r="524" spans="26:29" x14ac:dyDescent="0.3">
      <c r="Z524" s="27" t="s">
        <v>233</v>
      </c>
      <c r="AA524" s="27" t="s">
        <v>230</v>
      </c>
      <c r="AB524" s="27" t="s">
        <v>221</v>
      </c>
      <c r="AC524" s="21">
        <f t="shared" si="21"/>
        <v>0</v>
      </c>
    </row>
    <row r="525" spans="26:29" x14ac:dyDescent="0.3">
      <c r="Z525" s="27" t="s">
        <v>266</v>
      </c>
      <c r="AA525" s="27" t="s">
        <v>230</v>
      </c>
      <c r="AB525" s="27" t="s">
        <v>221</v>
      </c>
      <c r="AC525" s="21">
        <f t="shared" si="21"/>
        <v>0</v>
      </c>
    </row>
    <row r="526" spans="26:29" x14ac:dyDescent="0.3">
      <c r="Z526" s="27" t="s">
        <v>266</v>
      </c>
      <c r="AA526" s="27" t="s">
        <v>214</v>
      </c>
      <c r="AB526" s="27" t="s">
        <v>221</v>
      </c>
      <c r="AC526" s="21">
        <f t="shared" si="21"/>
        <v>45</v>
      </c>
    </row>
    <row r="527" spans="26:29" x14ac:dyDescent="0.3">
      <c r="Z527" s="27" t="s">
        <v>254</v>
      </c>
      <c r="AA527" s="27" t="s">
        <v>230</v>
      </c>
      <c r="AB527" s="27" t="s">
        <v>221</v>
      </c>
      <c r="AC527" s="21">
        <f t="shared" si="21"/>
        <v>0</v>
      </c>
    </row>
    <row r="528" spans="26:29" x14ac:dyDescent="0.3">
      <c r="Z528" s="27" t="s">
        <v>266</v>
      </c>
      <c r="AA528" s="27" t="s">
        <v>230</v>
      </c>
      <c r="AB528" s="27" t="s">
        <v>221</v>
      </c>
      <c r="AC528" s="21">
        <f t="shared" si="21"/>
        <v>0</v>
      </c>
    </row>
    <row r="529" spans="26:29" x14ac:dyDescent="0.3">
      <c r="Z529" s="27" t="s">
        <v>218</v>
      </c>
      <c r="AA529" s="27" t="s">
        <v>230</v>
      </c>
      <c r="AB529" s="27" t="s">
        <v>221</v>
      </c>
      <c r="AC529" s="21">
        <f t="shared" si="21"/>
        <v>0</v>
      </c>
    </row>
    <row r="530" spans="26:29" x14ac:dyDescent="0.3">
      <c r="Z530" s="27" t="s">
        <v>218</v>
      </c>
      <c r="AA530" s="27" t="s">
        <v>230</v>
      </c>
      <c r="AB530" s="27" t="s">
        <v>234</v>
      </c>
      <c r="AC530" s="21">
        <f t="shared" si="21"/>
        <v>14</v>
      </c>
    </row>
    <row r="531" spans="26:29" x14ac:dyDescent="0.3">
      <c r="Z531" s="27" t="s">
        <v>266</v>
      </c>
      <c r="AA531" s="27" t="s">
        <v>230</v>
      </c>
      <c r="AB531" s="27" t="s">
        <v>221</v>
      </c>
      <c r="AC531" s="21">
        <f t="shared" si="21"/>
        <v>0</v>
      </c>
    </row>
    <row r="532" spans="26:29" x14ac:dyDescent="0.3">
      <c r="Z532" s="27" t="s">
        <v>218</v>
      </c>
      <c r="AA532" s="27" t="s">
        <v>230</v>
      </c>
      <c r="AB532" s="27" t="s">
        <v>234</v>
      </c>
      <c r="AC532" s="21">
        <f t="shared" si="21"/>
        <v>51</v>
      </c>
    </row>
    <row r="533" spans="26:29" x14ac:dyDescent="0.3">
      <c r="Z533" s="27" t="s">
        <v>266</v>
      </c>
      <c r="AA533" s="27" t="s">
        <v>230</v>
      </c>
      <c r="AB533" s="27" t="s">
        <v>221</v>
      </c>
      <c r="AC533" s="21">
        <f t="shared" si="21"/>
        <v>0</v>
      </c>
    </row>
    <row r="534" spans="26:29" x14ac:dyDescent="0.3">
      <c r="Z534" s="27" t="s">
        <v>254</v>
      </c>
      <c r="AA534" s="27" t="s">
        <v>230</v>
      </c>
      <c r="AB534" s="27" t="s">
        <v>221</v>
      </c>
      <c r="AC534" s="21">
        <f t="shared" si="21"/>
        <v>0</v>
      </c>
    </row>
    <row r="535" spans="26:29" x14ac:dyDescent="0.3">
      <c r="Z535" s="27" t="s">
        <v>254</v>
      </c>
      <c r="AA535" s="27" t="s">
        <v>214</v>
      </c>
      <c r="AB535" s="27" t="s">
        <v>234</v>
      </c>
      <c r="AC535" s="21">
        <f t="shared" si="21"/>
        <v>4</v>
      </c>
    </row>
    <row r="536" spans="26:29" x14ac:dyDescent="0.3">
      <c r="Z536" s="27" t="s">
        <v>218</v>
      </c>
      <c r="AA536" s="27" t="s">
        <v>214</v>
      </c>
      <c r="AB536" s="27" t="s">
        <v>234</v>
      </c>
      <c r="AC536" s="21">
        <f t="shared" si="21"/>
        <v>34</v>
      </c>
    </row>
    <row r="537" spans="26:29" x14ac:dyDescent="0.3">
      <c r="Z537" s="27" t="s">
        <v>233</v>
      </c>
      <c r="AA537" s="27" t="s">
        <v>230</v>
      </c>
      <c r="AB537" s="27" t="s">
        <v>221</v>
      </c>
      <c r="AC537" s="21">
        <f t="shared" si="21"/>
        <v>0</v>
      </c>
    </row>
    <row r="538" spans="26:29" x14ac:dyDescent="0.3">
      <c r="Z538" s="27" t="s">
        <v>266</v>
      </c>
      <c r="AA538" s="27" t="s">
        <v>230</v>
      </c>
      <c r="AB538" s="27" t="s">
        <v>221</v>
      </c>
      <c r="AC538" s="21">
        <f t="shared" si="21"/>
        <v>0</v>
      </c>
    </row>
    <row r="539" spans="26:29" x14ac:dyDescent="0.3">
      <c r="Z539" s="27" t="s">
        <v>218</v>
      </c>
      <c r="AA539" s="27" t="s">
        <v>230</v>
      </c>
      <c r="AB539" s="27" t="s">
        <v>234</v>
      </c>
      <c r="AC539" s="21">
        <f t="shared" si="21"/>
        <v>33</v>
      </c>
    </row>
    <row r="540" spans="26:29" x14ac:dyDescent="0.3">
      <c r="Z540" s="27" t="s">
        <v>250</v>
      </c>
      <c r="AA540" s="27" t="s">
        <v>230</v>
      </c>
      <c r="AB540" s="27" t="s">
        <v>221</v>
      </c>
      <c r="AC540" s="21">
        <f t="shared" si="21"/>
        <v>0</v>
      </c>
    </row>
    <row r="541" spans="26:29" x14ac:dyDescent="0.3">
      <c r="Z541" s="27" t="s">
        <v>250</v>
      </c>
      <c r="AA541" s="27" t="s">
        <v>230</v>
      </c>
      <c r="AB541" s="27" t="s">
        <v>221</v>
      </c>
      <c r="AC541" s="21">
        <f t="shared" si="21"/>
        <v>0</v>
      </c>
    </row>
    <row r="542" spans="26:29" x14ac:dyDescent="0.3">
      <c r="Z542" s="27" t="s">
        <v>250</v>
      </c>
      <c r="AA542" s="27" t="s">
        <v>214</v>
      </c>
      <c r="AB542" s="27" t="s">
        <v>240</v>
      </c>
      <c r="AC542" s="21">
        <f t="shared" si="21"/>
        <v>10</v>
      </c>
    </row>
    <row r="543" spans="26:29" x14ac:dyDescent="0.3">
      <c r="Z543" s="27" t="s">
        <v>233</v>
      </c>
      <c r="AA543" s="27" t="s">
        <v>230</v>
      </c>
      <c r="AB543" s="27" t="s">
        <v>221</v>
      </c>
      <c r="AC543" s="21">
        <f t="shared" si="21"/>
        <v>0</v>
      </c>
    </row>
    <row r="544" spans="26:29" x14ac:dyDescent="0.3">
      <c r="Z544" s="27" t="s">
        <v>218</v>
      </c>
      <c r="AA544" s="27" t="s">
        <v>230</v>
      </c>
      <c r="AB544" s="27" t="s">
        <v>221</v>
      </c>
      <c r="AC544" s="21">
        <f t="shared" si="21"/>
        <v>0</v>
      </c>
    </row>
    <row r="545" spans="26:29" x14ac:dyDescent="0.3">
      <c r="Z545" s="27" t="s">
        <v>218</v>
      </c>
      <c r="AA545" s="27" t="s">
        <v>230</v>
      </c>
      <c r="AB545" s="27" t="s">
        <v>221</v>
      </c>
      <c r="AC545" s="21">
        <f t="shared" si="21"/>
        <v>0</v>
      </c>
    </row>
    <row r="546" spans="26:29" x14ac:dyDescent="0.3">
      <c r="Z546" s="27" t="s">
        <v>233</v>
      </c>
      <c r="AA546" s="27" t="s">
        <v>230</v>
      </c>
      <c r="AB546" s="27" t="s">
        <v>234</v>
      </c>
      <c r="AC546" s="21">
        <f t="shared" si="21"/>
        <v>40</v>
      </c>
    </row>
    <row r="547" spans="26:29" x14ac:dyDescent="0.3">
      <c r="Z547" s="27" t="s">
        <v>266</v>
      </c>
      <c r="AA547" s="27" t="s">
        <v>230</v>
      </c>
      <c r="AB547" s="27" t="s">
        <v>234</v>
      </c>
      <c r="AC547" s="21">
        <f t="shared" si="21"/>
        <v>4</v>
      </c>
    </row>
    <row r="548" spans="26:29" x14ac:dyDescent="0.3">
      <c r="Z548" s="27" t="s">
        <v>254</v>
      </c>
      <c r="AA548" s="27" t="s">
        <v>230</v>
      </c>
      <c r="AB548" s="27" t="s">
        <v>234</v>
      </c>
      <c r="AC548" s="21">
        <f t="shared" si="21"/>
        <v>11</v>
      </c>
    </row>
    <row r="549" spans="26:29" x14ac:dyDescent="0.3">
      <c r="Z549" s="27" t="s">
        <v>266</v>
      </c>
      <c r="AA549" s="27" t="s">
        <v>230</v>
      </c>
      <c r="AB549" s="27" t="s">
        <v>221</v>
      </c>
      <c r="AC549" s="21">
        <f t="shared" si="21"/>
        <v>0</v>
      </c>
    </row>
    <row r="550" spans="26:29" x14ac:dyDescent="0.3">
      <c r="Z550" s="27" t="s">
        <v>266</v>
      </c>
      <c r="AA550" s="27" t="s">
        <v>214</v>
      </c>
      <c r="AB550" s="27" t="s">
        <v>221</v>
      </c>
      <c r="AC550" s="21">
        <f t="shared" si="21"/>
        <v>52</v>
      </c>
    </row>
    <row r="551" spans="26:29" x14ac:dyDescent="0.3">
      <c r="Z551" s="27" t="s">
        <v>266</v>
      </c>
      <c r="AA551" s="27" t="s">
        <v>230</v>
      </c>
      <c r="AB551" s="27" t="s">
        <v>221</v>
      </c>
      <c r="AC551" s="21">
        <f t="shared" si="21"/>
        <v>0</v>
      </c>
    </row>
    <row r="552" spans="26:29" x14ac:dyDescent="0.3">
      <c r="Z552" s="27" t="s">
        <v>254</v>
      </c>
      <c r="AA552" s="27" t="s">
        <v>214</v>
      </c>
      <c r="AB552" s="27" t="s">
        <v>221</v>
      </c>
      <c r="AC552" s="21">
        <f t="shared" si="21"/>
        <v>21</v>
      </c>
    </row>
    <row r="553" spans="26:29" x14ac:dyDescent="0.3">
      <c r="Z553" s="27" t="s">
        <v>250</v>
      </c>
      <c r="AA553" s="27" t="s">
        <v>214</v>
      </c>
      <c r="AB553" s="27" t="s">
        <v>234</v>
      </c>
      <c r="AC553" s="21">
        <f t="shared" si="21"/>
        <v>42</v>
      </c>
    </row>
    <row r="554" spans="26:29" x14ac:dyDescent="0.3">
      <c r="Z554" s="27" t="s">
        <v>254</v>
      </c>
      <c r="AA554" s="27" t="s">
        <v>230</v>
      </c>
      <c r="AB554" s="27" t="s">
        <v>221</v>
      </c>
      <c r="AC554" s="21">
        <f t="shared" ref="AC554:AC617" si="22">IF(COUNTIFS(Order_Priority,$Z554,City,$AA554,Ship_Mode,$AB554)&lt;90,Order_Quantity,0)</f>
        <v>0</v>
      </c>
    </row>
    <row r="555" spans="26:29" x14ac:dyDescent="0.3">
      <c r="Z555" s="27" t="s">
        <v>218</v>
      </c>
      <c r="AA555" s="27" t="s">
        <v>230</v>
      </c>
      <c r="AB555" s="27" t="s">
        <v>240</v>
      </c>
      <c r="AC555" s="21">
        <f t="shared" si="22"/>
        <v>32</v>
      </c>
    </row>
    <row r="556" spans="26:29" x14ac:dyDescent="0.3">
      <c r="Z556" s="27" t="s">
        <v>254</v>
      </c>
      <c r="AA556" s="27" t="s">
        <v>230</v>
      </c>
      <c r="AB556" s="27" t="s">
        <v>234</v>
      </c>
      <c r="AC556" s="21">
        <f t="shared" si="22"/>
        <v>29</v>
      </c>
    </row>
    <row r="557" spans="26:29" x14ac:dyDescent="0.3">
      <c r="Z557" s="27" t="s">
        <v>254</v>
      </c>
      <c r="AA557" s="27" t="s">
        <v>230</v>
      </c>
      <c r="AB557" s="27" t="s">
        <v>221</v>
      </c>
      <c r="AC557" s="21">
        <f t="shared" si="22"/>
        <v>0</v>
      </c>
    </row>
    <row r="558" spans="26:29" x14ac:dyDescent="0.3">
      <c r="Z558" s="27" t="s">
        <v>250</v>
      </c>
      <c r="AA558" s="27" t="s">
        <v>230</v>
      </c>
      <c r="AB558" s="27" t="s">
        <v>234</v>
      </c>
      <c r="AC558" s="21">
        <f t="shared" si="22"/>
        <v>8</v>
      </c>
    </row>
    <row r="559" spans="26:29" x14ac:dyDescent="0.3">
      <c r="Z559" s="27" t="s">
        <v>266</v>
      </c>
      <c r="AA559" s="27" t="s">
        <v>214</v>
      </c>
      <c r="AB559" s="27" t="s">
        <v>221</v>
      </c>
      <c r="AC559" s="21">
        <f t="shared" si="22"/>
        <v>14</v>
      </c>
    </row>
    <row r="560" spans="26:29" x14ac:dyDescent="0.3">
      <c r="Z560" s="27" t="s">
        <v>218</v>
      </c>
      <c r="AA560" s="27" t="s">
        <v>230</v>
      </c>
      <c r="AB560" s="27" t="s">
        <v>221</v>
      </c>
      <c r="AC560" s="21">
        <f t="shared" si="22"/>
        <v>0</v>
      </c>
    </row>
    <row r="561" spans="26:29" x14ac:dyDescent="0.3">
      <c r="Z561" s="27" t="s">
        <v>218</v>
      </c>
      <c r="AA561" s="27" t="s">
        <v>230</v>
      </c>
      <c r="AB561" s="27" t="s">
        <v>221</v>
      </c>
      <c r="AC561" s="21">
        <f t="shared" si="22"/>
        <v>0</v>
      </c>
    </row>
    <row r="562" spans="26:29" x14ac:dyDescent="0.3">
      <c r="Z562" s="27" t="s">
        <v>254</v>
      </c>
      <c r="AA562" s="27" t="s">
        <v>230</v>
      </c>
      <c r="AB562" s="27" t="s">
        <v>221</v>
      </c>
      <c r="AC562" s="21">
        <f t="shared" si="22"/>
        <v>0</v>
      </c>
    </row>
    <row r="563" spans="26:29" x14ac:dyDescent="0.3">
      <c r="Z563" s="27" t="s">
        <v>218</v>
      </c>
      <c r="AA563" s="27" t="s">
        <v>214</v>
      </c>
      <c r="AB563" s="27" t="s">
        <v>234</v>
      </c>
      <c r="AC563" s="21">
        <f t="shared" si="22"/>
        <v>10</v>
      </c>
    </row>
    <row r="564" spans="26:29" x14ac:dyDescent="0.3">
      <c r="Z564" s="27" t="s">
        <v>218</v>
      </c>
      <c r="AA564" s="27" t="s">
        <v>230</v>
      </c>
      <c r="AB564" s="27" t="s">
        <v>221</v>
      </c>
      <c r="AC564" s="21">
        <f t="shared" si="22"/>
        <v>0</v>
      </c>
    </row>
    <row r="565" spans="26:29" x14ac:dyDescent="0.3">
      <c r="Z565" s="27" t="s">
        <v>233</v>
      </c>
      <c r="AA565" s="27" t="s">
        <v>230</v>
      </c>
      <c r="AB565" s="27" t="s">
        <v>221</v>
      </c>
      <c r="AC565" s="21">
        <f t="shared" si="22"/>
        <v>0</v>
      </c>
    </row>
    <row r="566" spans="26:29" x14ac:dyDescent="0.3">
      <c r="Z566" s="27" t="s">
        <v>254</v>
      </c>
      <c r="AA566" s="27" t="s">
        <v>230</v>
      </c>
      <c r="AB566" s="27" t="s">
        <v>221</v>
      </c>
      <c r="AC566" s="21">
        <f t="shared" si="22"/>
        <v>0</v>
      </c>
    </row>
    <row r="567" spans="26:29" x14ac:dyDescent="0.3">
      <c r="Z567" s="27" t="s">
        <v>266</v>
      </c>
      <c r="AA567" s="27" t="s">
        <v>230</v>
      </c>
      <c r="AB567" s="27" t="s">
        <v>221</v>
      </c>
      <c r="AC567" s="21">
        <f t="shared" si="22"/>
        <v>0</v>
      </c>
    </row>
    <row r="568" spans="26:29" x14ac:dyDescent="0.3">
      <c r="Z568" s="27" t="s">
        <v>233</v>
      </c>
      <c r="AA568" s="27" t="s">
        <v>230</v>
      </c>
      <c r="AB568" s="27" t="s">
        <v>234</v>
      </c>
      <c r="AC568" s="21">
        <f t="shared" si="22"/>
        <v>31</v>
      </c>
    </row>
    <row r="569" spans="26:29" x14ac:dyDescent="0.3">
      <c r="Z569" s="27" t="s">
        <v>233</v>
      </c>
      <c r="AA569" s="27" t="s">
        <v>230</v>
      </c>
      <c r="AB569" s="27" t="s">
        <v>234</v>
      </c>
      <c r="AC569" s="21">
        <f t="shared" si="22"/>
        <v>9</v>
      </c>
    </row>
    <row r="570" spans="26:29" x14ac:dyDescent="0.3">
      <c r="Z570" s="27" t="s">
        <v>233</v>
      </c>
      <c r="AA570" s="27" t="s">
        <v>230</v>
      </c>
      <c r="AB570" s="27" t="s">
        <v>221</v>
      </c>
      <c r="AC570" s="21">
        <f t="shared" si="22"/>
        <v>0</v>
      </c>
    </row>
    <row r="571" spans="26:29" x14ac:dyDescent="0.3">
      <c r="Z571" s="27" t="s">
        <v>266</v>
      </c>
      <c r="AA571" s="27" t="s">
        <v>230</v>
      </c>
      <c r="AB571" s="27" t="s">
        <v>221</v>
      </c>
      <c r="AC571" s="21">
        <f t="shared" si="22"/>
        <v>0</v>
      </c>
    </row>
    <row r="572" spans="26:29" x14ac:dyDescent="0.3">
      <c r="Z572" s="27" t="s">
        <v>254</v>
      </c>
      <c r="AA572" s="27" t="s">
        <v>230</v>
      </c>
      <c r="AB572" s="27" t="s">
        <v>221</v>
      </c>
      <c r="AC572" s="21">
        <f t="shared" si="22"/>
        <v>0</v>
      </c>
    </row>
    <row r="573" spans="26:29" x14ac:dyDescent="0.3">
      <c r="Z573" s="27" t="s">
        <v>218</v>
      </c>
      <c r="AA573" s="27" t="s">
        <v>230</v>
      </c>
      <c r="AB573" s="27" t="s">
        <v>221</v>
      </c>
      <c r="AC573" s="21">
        <f t="shared" si="22"/>
        <v>0</v>
      </c>
    </row>
    <row r="574" spans="26:29" x14ac:dyDescent="0.3">
      <c r="Z574" s="27" t="s">
        <v>218</v>
      </c>
      <c r="AA574" s="27" t="s">
        <v>214</v>
      </c>
      <c r="AB574" s="27" t="s">
        <v>221</v>
      </c>
      <c r="AC574" s="21">
        <f t="shared" si="22"/>
        <v>47</v>
      </c>
    </row>
    <row r="575" spans="26:29" x14ac:dyDescent="0.3">
      <c r="Z575" s="27" t="s">
        <v>233</v>
      </c>
      <c r="AA575" s="27" t="s">
        <v>230</v>
      </c>
      <c r="AB575" s="27" t="s">
        <v>221</v>
      </c>
      <c r="AC575" s="21">
        <f t="shared" si="22"/>
        <v>0</v>
      </c>
    </row>
    <row r="576" spans="26:29" x14ac:dyDescent="0.3">
      <c r="Z576" s="27" t="s">
        <v>254</v>
      </c>
      <c r="AA576" s="27" t="s">
        <v>230</v>
      </c>
      <c r="AB576" s="27" t="s">
        <v>234</v>
      </c>
      <c r="AC576" s="21">
        <f t="shared" si="22"/>
        <v>6</v>
      </c>
    </row>
    <row r="577" spans="26:29" x14ac:dyDescent="0.3">
      <c r="Z577" s="27" t="s">
        <v>218</v>
      </c>
      <c r="AA577" s="27" t="s">
        <v>230</v>
      </c>
      <c r="AB577" s="27" t="s">
        <v>221</v>
      </c>
      <c r="AC577" s="21">
        <f t="shared" si="22"/>
        <v>0</v>
      </c>
    </row>
    <row r="578" spans="26:29" x14ac:dyDescent="0.3">
      <c r="Z578" s="27" t="s">
        <v>250</v>
      </c>
      <c r="AA578" s="27" t="s">
        <v>230</v>
      </c>
      <c r="AB578" s="27" t="s">
        <v>221</v>
      </c>
      <c r="AC578" s="21">
        <f t="shared" si="22"/>
        <v>0</v>
      </c>
    </row>
    <row r="579" spans="26:29" x14ac:dyDescent="0.3">
      <c r="Z579" s="27" t="s">
        <v>218</v>
      </c>
      <c r="AA579" s="27" t="s">
        <v>230</v>
      </c>
      <c r="AB579" s="27" t="s">
        <v>234</v>
      </c>
      <c r="AC579" s="21">
        <f t="shared" si="22"/>
        <v>13</v>
      </c>
    </row>
    <row r="580" spans="26:29" x14ac:dyDescent="0.3">
      <c r="Z580" s="27" t="s">
        <v>266</v>
      </c>
      <c r="AA580" s="27" t="s">
        <v>230</v>
      </c>
      <c r="AB580" s="27" t="s">
        <v>221</v>
      </c>
      <c r="AC580" s="21">
        <f t="shared" si="22"/>
        <v>0</v>
      </c>
    </row>
    <row r="581" spans="26:29" x14ac:dyDescent="0.3">
      <c r="Z581" s="27" t="s">
        <v>218</v>
      </c>
      <c r="AA581" s="27" t="s">
        <v>230</v>
      </c>
      <c r="AB581" s="27" t="s">
        <v>221</v>
      </c>
      <c r="AC581" s="21">
        <f t="shared" si="22"/>
        <v>0</v>
      </c>
    </row>
    <row r="582" spans="26:29" x14ac:dyDescent="0.3">
      <c r="Z582" s="27" t="s">
        <v>250</v>
      </c>
      <c r="AA582" s="27" t="s">
        <v>230</v>
      </c>
      <c r="AB582" s="27" t="s">
        <v>221</v>
      </c>
      <c r="AC582" s="21">
        <f t="shared" si="22"/>
        <v>0</v>
      </c>
    </row>
    <row r="583" spans="26:29" x14ac:dyDescent="0.3">
      <c r="Z583" s="27" t="s">
        <v>250</v>
      </c>
      <c r="AA583" s="27" t="s">
        <v>230</v>
      </c>
      <c r="AB583" s="27" t="s">
        <v>221</v>
      </c>
      <c r="AC583" s="21">
        <f t="shared" si="22"/>
        <v>0</v>
      </c>
    </row>
    <row r="584" spans="26:29" x14ac:dyDescent="0.3">
      <c r="Z584" s="27" t="s">
        <v>266</v>
      </c>
      <c r="AA584" s="27" t="s">
        <v>230</v>
      </c>
      <c r="AB584" s="27" t="s">
        <v>221</v>
      </c>
      <c r="AC584" s="21">
        <f t="shared" si="22"/>
        <v>0</v>
      </c>
    </row>
    <row r="585" spans="26:29" x14ac:dyDescent="0.3">
      <c r="Z585" s="27" t="s">
        <v>233</v>
      </c>
      <c r="AA585" s="27" t="s">
        <v>230</v>
      </c>
      <c r="AB585" s="27" t="s">
        <v>221</v>
      </c>
      <c r="AC585" s="21">
        <f t="shared" si="22"/>
        <v>0</v>
      </c>
    </row>
    <row r="586" spans="26:29" x14ac:dyDescent="0.3">
      <c r="Z586" s="27" t="s">
        <v>233</v>
      </c>
      <c r="AA586" s="27" t="s">
        <v>230</v>
      </c>
      <c r="AB586" s="27" t="s">
        <v>221</v>
      </c>
      <c r="AC586" s="21">
        <f t="shared" si="22"/>
        <v>0</v>
      </c>
    </row>
    <row r="587" spans="26:29" x14ac:dyDescent="0.3">
      <c r="Z587" s="27" t="s">
        <v>218</v>
      </c>
      <c r="AA587" s="27" t="s">
        <v>230</v>
      </c>
      <c r="AB587" s="27" t="s">
        <v>234</v>
      </c>
      <c r="AC587" s="21">
        <f t="shared" si="22"/>
        <v>51</v>
      </c>
    </row>
    <row r="588" spans="26:29" x14ac:dyDescent="0.3">
      <c r="Z588" s="27" t="s">
        <v>250</v>
      </c>
      <c r="AA588" s="27" t="s">
        <v>230</v>
      </c>
      <c r="AB588" s="27" t="s">
        <v>221</v>
      </c>
      <c r="AC588" s="21">
        <f t="shared" si="22"/>
        <v>0</v>
      </c>
    </row>
    <row r="589" spans="26:29" x14ac:dyDescent="0.3">
      <c r="Z589" s="27" t="s">
        <v>254</v>
      </c>
      <c r="AA589" s="27" t="s">
        <v>214</v>
      </c>
      <c r="AB589" s="27" t="s">
        <v>221</v>
      </c>
      <c r="AC589" s="21">
        <f t="shared" si="22"/>
        <v>21</v>
      </c>
    </row>
    <row r="590" spans="26:29" x14ac:dyDescent="0.3">
      <c r="Z590" s="27" t="s">
        <v>266</v>
      </c>
      <c r="AA590" s="27" t="s">
        <v>230</v>
      </c>
      <c r="AB590" s="27" t="s">
        <v>234</v>
      </c>
      <c r="AC590" s="21">
        <f t="shared" si="22"/>
        <v>19</v>
      </c>
    </row>
    <row r="591" spans="26:29" x14ac:dyDescent="0.3">
      <c r="Z591" s="27" t="s">
        <v>250</v>
      </c>
      <c r="AA591" s="27" t="s">
        <v>214</v>
      </c>
      <c r="AB591" s="27" t="s">
        <v>221</v>
      </c>
      <c r="AC591" s="21">
        <f t="shared" si="22"/>
        <v>51</v>
      </c>
    </row>
    <row r="592" spans="26:29" x14ac:dyDescent="0.3">
      <c r="Z592" s="27" t="s">
        <v>254</v>
      </c>
      <c r="AA592" s="27" t="s">
        <v>230</v>
      </c>
      <c r="AB592" s="27" t="s">
        <v>221</v>
      </c>
      <c r="AC592" s="21">
        <f t="shared" si="22"/>
        <v>0</v>
      </c>
    </row>
    <row r="593" spans="26:29" x14ac:dyDescent="0.3">
      <c r="Z593" s="27" t="s">
        <v>250</v>
      </c>
      <c r="AA593" s="27" t="s">
        <v>230</v>
      </c>
      <c r="AB593" s="27" t="s">
        <v>221</v>
      </c>
      <c r="AC593" s="21">
        <f t="shared" si="22"/>
        <v>0</v>
      </c>
    </row>
    <row r="594" spans="26:29" x14ac:dyDescent="0.3">
      <c r="Z594" s="27" t="s">
        <v>250</v>
      </c>
      <c r="AA594" s="27" t="s">
        <v>230</v>
      </c>
      <c r="AB594" s="27" t="s">
        <v>221</v>
      </c>
      <c r="AC594" s="21">
        <f t="shared" si="22"/>
        <v>0</v>
      </c>
    </row>
    <row r="595" spans="26:29" x14ac:dyDescent="0.3">
      <c r="Z595" s="27" t="s">
        <v>218</v>
      </c>
      <c r="AA595" s="27" t="s">
        <v>230</v>
      </c>
      <c r="AB595" s="27" t="s">
        <v>221</v>
      </c>
      <c r="AC595" s="21">
        <f t="shared" si="22"/>
        <v>0</v>
      </c>
    </row>
    <row r="596" spans="26:29" x14ac:dyDescent="0.3">
      <c r="Z596" s="27" t="s">
        <v>218</v>
      </c>
      <c r="AA596" s="27" t="s">
        <v>230</v>
      </c>
      <c r="AB596" s="27" t="s">
        <v>234</v>
      </c>
      <c r="AC596" s="21">
        <f t="shared" si="22"/>
        <v>20</v>
      </c>
    </row>
    <row r="597" spans="26:29" x14ac:dyDescent="0.3">
      <c r="Z597" s="27" t="s">
        <v>233</v>
      </c>
      <c r="AA597" s="27" t="s">
        <v>214</v>
      </c>
      <c r="AB597" s="27" t="s">
        <v>221</v>
      </c>
      <c r="AC597" s="21">
        <f t="shared" si="22"/>
        <v>5</v>
      </c>
    </row>
    <row r="598" spans="26:29" x14ac:dyDescent="0.3">
      <c r="Z598" s="27" t="s">
        <v>266</v>
      </c>
      <c r="AA598" s="27" t="s">
        <v>230</v>
      </c>
      <c r="AB598" s="27" t="s">
        <v>240</v>
      </c>
      <c r="AC598" s="21">
        <f t="shared" si="22"/>
        <v>45</v>
      </c>
    </row>
    <row r="599" spans="26:29" x14ac:dyDescent="0.3">
      <c r="Z599" s="27" t="s">
        <v>250</v>
      </c>
      <c r="AA599" s="27" t="s">
        <v>230</v>
      </c>
      <c r="AB599" s="27" t="s">
        <v>221</v>
      </c>
      <c r="AC599" s="21">
        <f t="shared" si="22"/>
        <v>0</v>
      </c>
    </row>
    <row r="600" spans="26:29" x14ac:dyDescent="0.3">
      <c r="Z600" s="27" t="s">
        <v>250</v>
      </c>
      <c r="AA600" s="27" t="s">
        <v>230</v>
      </c>
      <c r="AB600" s="27" t="s">
        <v>221</v>
      </c>
      <c r="AC600" s="21">
        <f t="shared" si="22"/>
        <v>0</v>
      </c>
    </row>
    <row r="601" spans="26:29" x14ac:dyDescent="0.3">
      <c r="Z601" s="27" t="s">
        <v>254</v>
      </c>
      <c r="AA601" s="27" t="s">
        <v>230</v>
      </c>
      <c r="AB601" s="27" t="s">
        <v>221</v>
      </c>
      <c r="AC601" s="21">
        <f t="shared" si="22"/>
        <v>0</v>
      </c>
    </row>
    <row r="602" spans="26:29" x14ac:dyDescent="0.3">
      <c r="Z602" s="27" t="s">
        <v>254</v>
      </c>
      <c r="AA602" s="27" t="s">
        <v>230</v>
      </c>
      <c r="AB602" s="27" t="s">
        <v>221</v>
      </c>
      <c r="AC602" s="21">
        <f t="shared" si="22"/>
        <v>0</v>
      </c>
    </row>
    <row r="603" spans="26:29" x14ac:dyDescent="0.3">
      <c r="Z603" s="27" t="s">
        <v>266</v>
      </c>
      <c r="AA603" s="27" t="s">
        <v>230</v>
      </c>
      <c r="AB603" s="27" t="s">
        <v>234</v>
      </c>
      <c r="AC603" s="21">
        <f t="shared" si="22"/>
        <v>10</v>
      </c>
    </row>
    <row r="604" spans="26:29" x14ac:dyDescent="0.3">
      <c r="Z604" s="27" t="s">
        <v>250</v>
      </c>
      <c r="AA604" s="27" t="s">
        <v>230</v>
      </c>
      <c r="AB604" s="27" t="s">
        <v>221</v>
      </c>
      <c r="AC604" s="21">
        <f t="shared" si="22"/>
        <v>0</v>
      </c>
    </row>
    <row r="605" spans="26:29" x14ac:dyDescent="0.3">
      <c r="Z605" s="27" t="s">
        <v>250</v>
      </c>
      <c r="AA605" s="27" t="s">
        <v>214</v>
      </c>
      <c r="AB605" s="27" t="s">
        <v>221</v>
      </c>
      <c r="AC605" s="21">
        <f t="shared" si="22"/>
        <v>26</v>
      </c>
    </row>
    <row r="606" spans="26:29" x14ac:dyDescent="0.3">
      <c r="Z606" s="27" t="s">
        <v>250</v>
      </c>
      <c r="AA606" s="27" t="s">
        <v>230</v>
      </c>
      <c r="AB606" s="27" t="s">
        <v>221</v>
      </c>
      <c r="AC606" s="21">
        <f t="shared" si="22"/>
        <v>0</v>
      </c>
    </row>
    <row r="607" spans="26:29" x14ac:dyDescent="0.3">
      <c r="Z607" s="27" t="s">
        <v>254</v>
      </c>
      <c r="AA607" s="27" t="s">
        <v>230</v>
      </c>
      <c r="AB607" s="27" t="s">
        <v>221</v>
      </c>
      <c r="AC607" s="21">
        <f t="shared" si="22"/>
        <v>0</v>
      </c>
    </row>
    <row r="608" spans="26:29" x14ac:dyDescent="0.3">
      <c r="Z608" s="27" t="s">
        <v>254</v>
      </c>
      <c r="AA608" s="27" t="s">
        <v>230</v>
      </c>
      <c r="AB608" s="27" t="s">
        <v>221</v>
      </c>
      <c r="AC608" s="21">
        <f t="shared" si="22"/>
        <v>0</v>
      </c>
    </row>
    <row r="609" spans="26:29" x14ac:dyDescent="0.3">
      <c r="Z609" s="27" t="s">
        <v>233</v>
      </c>
      <c r="AA609" s="27" t="s">
        <v>230</v>
      </c>
      <c r="AB609" s="27" t="s">
        <v>221</v>
      </c>
      <c r="AC609" s="21">
        <f t="shared" si="22"/>
        <v>0</v>
      </c>
    </row>
    <row r="610" spans="26:29" x14ac:dyDescent="0.3">
      <c r="Z610" s="27" t="s">
        <v>250</v>
      </c>
      <c r="AA610" s="27" t="s">
        <v>214</v>
      </c>
      <c r="AB610" s="27" t="s">
        <v>234</v>
      </c>
      <c r="AC610" s="21">
        <f t="shared" si="22"/>
        <v>28</v>
      </c>
    </row>
    <row r="611" spans="26:29" x14ac:dyDescent="0.3">
      <c r="Z611" s="27" t="s">
        <v>254</v>
      </c>
      <c r="AA611" s="27" t="s">
        <v>230</v>
      </c>
      <c r="AB611" s="27" t="s">
        <v>221</v>
      </c>
      <c r="AC611" s="21">
        <f t="shared" si="22"/>
        <v>0</v>
      </c>
    </row>
    <row r="612" spans="26:29" x14ac:dyDescent="0.3">
      <c r="Z612" s="27" t="s">
        <v>218</v>
      </c>
      <c r="AA612" s="27" t="s">
        <v>214</v>
      </c>
      <c r="AB612" s="27" t="s">
        <v>221</v>
      </c>
      <c r="AC612" s="21">
        <f t="shared" si="22"/>
        <v>7</v>
      </c>
    </row>
    <row r="613" spans="26:29" x14ac:dyDescent="0.3">
      <c r="Z613" s="27" t="s">
        <v>266</v>
      </c>
      <c r="AA613" s="27" t="s">
        <v>230</v>
      </c>
      <c r="AB613" s="27" t="s">
        <v>221</v>
      </c>
      <c r="AC613" s="21">
        <f t="shared" si="22"/>
        <v>0</v>
      </c>
    </row>
    <row r="614" spans="26:29" x14ac:dyDescent="0.3">
      <c r="Z614" s="27" t="s">
        <v>250</v>
      </c>
      <c r="AA614" s="27" t="s">
        <v>214</v>
      </c>
      <c r="AB614" s="27" t="s">
        <v>221</v>
      </c>
      <c r="AC614" s="21">
        <f t="shared" si="22"/>
        <v>46</v>
      </c>
    </row>
    <row r="615" spans="26:29" x14ac:dyDescent="0.3">
      <c r="Z615" s="27" t="s">
        <v>254</v>
      </c>
      <c r="AA615" s="27" t="s">
        <v>230</v>
      </c>
      <c r="AB615" s="27" t="s">
        <v>221</v>
      </c>
      <c r="AC615" s="21">
        <f t="shared" si="22"/>
        <v>0</v>
      </c>
    </row>
    <row r="616" spans="26:29" x14ac:dyDescent="0.3">
      <c r="Z616" s="27" t="s">
        <v>233</v>
      </c>
      <c r="AA616" s="27" t="s">
        <v>230</v>
      </c>
      <c r="AB616" s="27" t="s">
        <v>221</v>
      </c>
      <c r="AC616" s="21">
        <f t="shared" si="22"/>
        <v>0</v>
      </c>
    </row>
    <row r="617" spans="26:29" x14ac:dyDescent="0.3">
      <c r="Z617" s="27" t="s">
        <v>218</v>
      </c>
      <c r="AA617" s="27" t="s">
        <v>214</v>
      </c>
      <c r="AB617" s="27" t="s">
        <v>221</v>
      </c>
      <c r="AC617" s="21">
        <f t="shared" si="22"/>
        <v>27</v>
      </c>
    </row>
    <row r="618" spans="26:29" x14ac:dyDescent="0.3">
      <c r="Z618" s="27" t="s">
        <v>254</v>
      </c>
      <c r="AA618" s="27" t="s">
        <v>230</v>
      </c>
      <c r="AB618" s="27" t="s">
        <v>240</v>
      </c>
      <c r="AC618" s="21">
        <f t="shared" ref="AC618:AC681" si="23">IF(COUNTIFS(Order_Priority,$Z618,City,$AA618,Ship_Mode,$AB618)&lt;90,Order_Quantity,0)</f>
        <v>8</v>
      </c>
    </row>
    <row r="619" spans="26:29" x14ac:dyDescent="0.3">
      <c r="Z619" s="27" t="s">
        <v>233</v>
      </c>
      <c r="AA619" s="27" t="s">
        <v>230</v>
      </c>
      <c r="AB619" s="27" t="s">
        <v>221</v>
      </c>
      <c r="AC619" s="21">
        <f t="shared" si="23"/>
        <v>0</v>
      </c>
    </row>
    <row r="620" spans="26:29" x14ac:dyDescent="0.3">
      <c r="Z620" s="27" t="s">
        <v>266</v>
      </c>
      <c r="AA620" s="27" t="s">
        <v>230</v>
      </c>
      <c r="AB620" s="27" t="s">
        <v>221</v>
      </c>
      <c r="AC620" s="21">
        <f t="shared" si="23"/>
        <v>0</v>
      </c>
    </row>
    <row r="621" spans="26:29" x14ac:dyDescent="0.3">
      <c r="Z621" s="27" t="s">
        <v>254</v>
      </c>
      <c r="AA621" s="27" t="s">
        <v>230</v>
      </c>
      <c r="AB621" s="27" t="s">
        <v>221</v>
      </c>
      <c r="AC621" s="21">
        <f t="shared" si="23"/>
        <v>0</v>
      </c>
    </row>
    <row r="622" spans="26:29" x14ac:dyDescent="0.3">
      <c r="Z622" s="27" t="s">
        <v>266</v>
      </c>
      <c r="AA622" s="27" t="s">
        <v>230</v>
      </c>
      <c r="AB622" s="27" t="s">
        <v>221</v>
      </c>
      <c r="AC622" s="21">
        <f t="shared" si="23"/>
        <v>0</v>
      </c>
    </row>
    <row r="623" spans="26:29" x14ac:dyDescent="0.3">
      <c r="Z623" s="27" t="s">
        <v>266</v>
      </c>
      <c r="AA623" s="27" t="s">
        <v>230</v>
      </c>
      <c r="AB623" s="27" t="s">
        <v>221</v>
      </c>
      <c r="AC623" s="21">
        <f t="shared" si="23"/>
        <v>0</v>
      </c>
    </row>
    <row r="624" spans="26:29" x14ac:dyDescent="0.3">
      <c r="Z624" s="27" t="s">
        <v>218</v>
      </c>
      <c r="AA624" s="27" t="s">
        <v>230</v>
      </c>
      <c r="AB624" s="27" t="s">
        <v>234</v>
      </c>
      <c r="AC624" s="21">
        <f t="shared" si="23"/>
        <v>51</v>
      </c>
    </row>
    <row r="625" spans="26:29" x14ac:dyDescent="0.3">
      <c r="Z625" s="27" t="s">
        <v>233</v>
      </c>
      <c r="AA625" s="27" t="s">
        <v>214</v>
      </c>
      <c r="AB625" s="27" t="s">
        <v>240</v>
      </c>
      <c r="AC625" s="21">
        <f t="shared" si="23"/>
        <v>9</v>
      </c>
    </row>
    <row r="626" spans="26:29" x14ac:dyDescent="0.3">
      <c r="Z626" s="27" t="s">
        <v>250</v>
      </c>
      <c r="AA626" s="27" t="s">
        <v>230</v>
      </c>
      <c r="AB626" s="27" t="s">
        <v>221</v>
      </c>
      <c r="AC626" s="21">
        <f t="shared" si="23"/>
        <v>0</v>
      </c>
    </row>
    <row r="627" spans="26:29" x14ac:dyDescent="0.3">
      <c r="Z627" s="42" t="s">
        <v>250</v>
      </c>
      <c r="AA627" s="42" t="s">
        <v>230</v>
      </c>
      <c r="AB627" s="42" t="s">
        <v>221</v>
      </c>
      <c r="AC627" s="21">
        <f t="shared" si="23"/>
        <v>0</v>
      </c>
    </row>
    <row r="628" spans="26:29" x14ac:dyDescent="0.3">
      <c r="Z628" s="27" t="s">
        <v>266</v>
      </c>
      <c r="AA628" s="27" t="s">
        <v>214</v>
      </c>
      <c r="AB628" s="27" t="s">
        <v>221</v>
      </c>
      <c r="AC628" s="21">
        <f t="shared" si="23"/>
        <v>50</v>
      </c>
    </row>
    <row r="629" spans="26:29" x14ac:dyDescent="0.3">
      <c r="Z629" s="27" t="s">
        <v>218</v>
      </c>
      <c r="AA629" s="27" t="s">
        <v>230</v>
      </c>
      <c r="AB629" s="27" t="s">
        <v>221</v>
      </c>
      <c r="AC629" s="21">
        <f t="shared" si="23"/>
        <v>0</v>
      </c>
    </row>
    <row r="630" spans="26:29" x14ac:dyDescent="0.3">
      <c r="Z630" s="27" t="s">
        <v>266</v>
      </c>
      <c r="AA630" s="27" t="s">
        <v>230</v>
      </c>
      <c r="AB630" s="27" t="s">
        <v>221</v>
      </c>
      <c r="AC630" s="21">
        <f t="shared" si="23"/>
        <v>0</v>
      </c>
    </row>
    <row r="631" spans="26:29" x14ac:dyDescent="0.3">
      <c r="Z631" s="27" t="s">
        <v>250</v>
      </c>
      <c r="AA631" s="27" t="s">
        <v>230</v>
      </c>
      <c r="AB631" s="27" t="s">
        <v>221</v>
      </c>
      <c r="AC631" s="21">
        <f t="shared" si="23"/>
        <v>0</v>
      </c>
    </row>
    <row r="632" spans="26:29" x14ac:dyDescent="0.3">
      <c r="Z632" s="27" t="s">
        <v>218</v>
      </c>
      <c r="AA632" s="27" t="s">
        <v>214</v>
      </c>
      <c r="AB632" s="27" t="s">
        <v>221</v>
      </c>
      <c r="AC632" s="21">
        <f t="shared" si="23"/>
        <v>23</v>
      </c>
    </row>
    <row r="633" spans="26:29" x14ac:dyDescent="0.3">
      <c r="Z633" s="27" t="s">
        <v>266</v>
      </c>
      <c r="AA633" s="27" t="s">
        <v>214</v>
      </c>
      <c r="AB633" s="27" t="s">
        <v>221</v>
      </c>
      <c r="AC633" s="21">
        <f t="shared" si="23"/>
        <v>45</v>
      </c>
    </row>
    <row r="634" spans="26:29" x14ac:dyDescent="0.3">
      <c r="Z634" s="27" t="s">
        <v>250</v>
      </c>
      <c r="AA634" s="27" t="s">
        <v>230</v>
      </c>
      <c r="AB634" s="27" t="s">
        <v>221</v>
      </c>
      <c r="AC634" s="21">
        <f t="shared" si="23"/>
        <v>0</v>
      </c>
    </row>
    <row r="635" spans="26:29" x14ac:dyDescent="0.3">
      <c r="Z635" s="27" t="s">
        <v>250</v>
      </c>
      <c r="AA635" s="27" t="s">
        <v>230</v>
      </c>
      <c r="AB635" s="27" t="s">
        <v>221</v>
      </c>
      <c r="AC635" s="21">
        <f t="shared" si="23"/>
        <v>0</v>
      </c>
    </row>
    <row r="636" spans="26:29" x14ac:dyDescent="0.3">
      <c r="Z636" s="27" t="s">
        <v>233</v>
      </c>
      <c r="AA636" s="27" t="s">
        <v>230</v>
      </c>
      <c r="AB636" s="27" t="s">
        <v>221</v>
      </c>
      <c r="AC636" s="21">
        <f t="shared" si="23"/>
        <v>0</v>
      </c>
    </row>
    <row r="637" spans="26:29" x14ac:dyDescent="0.3">
      <c r="Z637" s="27" t="s">
        <v>218</v>
      </c>
      <c r="AA637" s="27" t="s">
        <v>230</v>
      </c>
      <c r="AB637" s="27" t="s">
        <v>234</v>
      </c>
      <c r="AC637" s="21">
        <f t="shared" si="23"/>
        <v>3</v>
      </c>
    </row>
    <row r="638" spans="26:29" x14ac:dyDescent="0.3">
      <c r="Z638" s="27" t="s">
        <v>266</v>
      </c>
      <c r="AA638" s="27" t="s">
        <v>230</v>
      </c>
      <c r="AB638" s="27" t="s">
        <v>221</v>
      </c>
      <c r="AC638" s="21">
        <f t="shared" si="23"/>
        <v>0</v>
      </c>
    </row>
    <row r="639" spans="26:29" x14ac:dyDescent="0.3">
      <c r="Z639" s="27" t="s">
        <v>250</v>
      </c>
      <c r="AA639" s="27" t="s">
        <v>230</v>
      </c>
      <c r="AB639" s="27" t="s">
        <v>221</v>
      </c>
      <c r="AC639" s="21">
        <f t="shared" si="23"/>
        <v>0</v>
      </c>
    </row>
    <row r="640" spans="26:29" x14ac:dyDescent="0.3">
      <c r="Z640" s="27" t="s">
        <v>250</v>
      </c>
      <c r="AA640" s="27" t="s">
        <v>230</v>
      </c>
      <c r="AB640" s="27" t="s">
        <v>221</v>
      </c>
      <c r="AC640" s="21">
        <f t="shared" si="23"/>
        <v>0</v>
      </c>
    </row>
    <row r="641" spans="26:29" x14ac:dyDescent="0.3">
      <c r="Z641" s="27" t="s">
        <v>254</v>
      </c>
      <c r="AA641" s="27" t="s">
        <v>230</v>
      </c>
      <c r="AB641" s="27" t="s">
        <v>221</v>
      </c>
      <c r="AC641" s="21">
        <f t="shared" si="23"/>
        <v>0</v>
      </c>
    </row>
    <row r="642" spans="26:29" x14ac:dyDescent="0.3">
      <c r="Z642" s="27" t="s">
        <v>218</v>
      </c>
      <c r="AA642" s="27" t="s">
        <v>230</v>
      </c>
      <c r="AB642" s="27" t="s">
        <v>221</v>
      </c>
      <c r="AC642" s="21">
        <f t="shared" si="23"/>
        <v>0</v>
      </c>
    </row>
    <row r="643" spans="26:29" x14ac:dyDescent="0.3">
      <c r="Z643" s="27" t="s">
        <v>266</v>
      </c>
      <c r="AA643" s="27" t="s">
        <v>230</v>
      </c>
      <c r="AB643" s="27" t="s">
        <v>221</v>
      </c>
      <c r="AC643" s="21">
        <f t="shared" si="23"/>
        <v>0</v>
      </c>
    </row>
    <row r="644" spans="26:29" x14ac:dyDescent="0.3">
      <c r="Z644" s="27" t="s">
        <v>233</v>
      </c>
      <c r="AA644" s="27" t="s">
        <v>230</v>
      </c>
      <c r="AB644" s="27" t="s">
        <v>221</v>
      </c>
      <c r="AC644" s="21">
        <f t="shared" si="23"/>
        <v>0</v>
      </c>
    </row>
    <row r="645" spans="26:29" x14ac:dyDescent="0.3">
      <c r="Z645" s="27" t="s">
        <v>233</v>
      </c>
      <c r="AA645" s="27" t="s">
        <v>230</v>
      </c>
      <c r="AB645" s="27" t="s">
        <v>221</v>
      </c>
      <c r="AC645" s="21">
        <f t="shared" si="23"/>
        <v>0</v>
      </c>
    </row>
    <row r="646" spans="26:29" x14ac:dyDescent="0.3">
      <c r="Z646" s="27" t="s">
        <v>254</v>
      </c>
      <c r="AA646" s="27" t="s">
        <v>214</v>
      </c>
      <c r="AB646" s="27" t="s">
        <v>221</v>
      </c>
      <c r="AC646" s="21">
        <f t="shared" si="23"/>
        <v>39</v>
      </c>
    </row>
    <row r="647" spans="26:29" x14ac:dyDescent="0.3">
      <c r="Z647" s="27" t="s">
        <v>218</v>
      </c>
      <c r="AA647" s="27" t="s">
        <v>230</v>
      </c>
      <c r="AB647" s="27" t="s">
        <v>221</v>
      </c>
      <c r="AC647" s="21">
        <f t="shared" si="23"/>
        <v>0</v>
      </c>
    </row>
    <row r="648" spans="26:29" x14ac:dyDescent="0.3">
      <c r="Z648" s="27" t="s">
        <v>218</v>
      </c>
      <c r="AA648" s="27" t="s">
        <v>230</v>
      </c>
      <c r="AB648" s="27" t="s">
        <v>221</v>
      </c>
      <c r="AC648" s="21">
        <f t="shared" si="23"/>
        <v>0</v>
      </c>
    </row>
    <row r="649" spans="26:29" x14ac:dyDescent="0.3">
      <c r="Z649" s="27" t="s">
        <v>254</v>
      </c>
      <c r="AA649" s="27" t="s">
        <v>214</v>
      </c>
      <c r="AB649" s="27" t="s">
        <v>221</v>
      </c>
      <c r="AC649" s="21">
        <f t="shared" si="23"/>
        <v>17</v>
      </c>
    </row>
    <row r="650" spans="26:29" x14ac:dyDescent="0.3">
      <c r="Z650" s="27" t="s">
        <v>233</v>
      </c>
      <c r="AA650" s="27" t="s">
        <v>230</v>
      </c>
      <c r="AB650" s="27" t="s">
        <v>234</v>
      </c>
      <c r="AC650" s="21">
        <f t="shared" si="23"/>
        <v>50</v>
      </c>
    </row>
    <row r="651" spans="26:29" x14ac:dyDescent="0.3">
      <c r="Z651" s="27" t="s">
        <v>250</v>
      </c>
      <c r="AA651" s="27" t="s">
        <v>230</v>
      </c>
      <c r="AB651" s="27" t="s">
        <v>221</v>
      </c>
      <c r="AC651" s="21">
        <f t="shared" si="23"/>
        <v>0</v>
      </c>
    </row>
    <row r="652" spans="26:29" x14ac:dyDescent="0.3">
      <c r="Z652" s="27" t="s">
        <v>250</v>
      </c>
      <c r="AA652" s="27" t="s">
        <v>230</v>
      </c>
      <c r="AB652" s="27" t="s">
        <v>234</v>
      </c>
      <c r="AC652" s="21">
        <f t="shared" si="23"/>
        <v>24</v>
      </c>
    </row>
    <row r="653" spans="26:29" x14ac:dyDescent="0.3">
      <c r="Z653" s="27" t="s">
        <v>250</v>
      </c>
      <c r="AA653" s="27" t="s">
        <v>230</v>
      </c>
      <c r="AB653" s="27" t="s">
        <v>221</v>
      </c>
      <c r="AC653" s="21">
        <f t="shared" si="23"/>
        <v>0</v>
      </c>
    </row>
    <row r="654" spans="26:29" x14ac:dyDescent="0.3">
      <c r="Z654" s="27" t="s">
        <v>218</v>
      </c>
      <c r="AA654" s="27" t="s">
        <v>230</v>
      </c>
      <c r="AB654" s="27" t="s">
        <v>221</v>
      </c>
      <c r="AC654" s="21">
        <f t="shared" si="23"/>
        <v>0</v>
      </c>
    </row>
    <row r="655" spans="26:29" x14ac:dyDescent="0.3">
      <c r="Z655" s="27" t="s">
        <v>233</v>
      </c>
      <c r="AA655" s="27" t="s">
        <v>230</v>
      </c>
      <c r="AB655" s="27" t="s">
        <v>221</v>
      </c>
      <c r="AC655" s="21">
        <f t="shared" si="23"/>
        <v>0</v>
      </c>
    </row>
    <row r="656" spans="26:29" x14ac:dyDescent="0.3">
      <c r="Z656" s="27" t="s">
        <v>254</v>
      </c>
      <c r="AA656" s="27" t="s">
        <v>230</v>
      </c>
      <c r="AB656" s="27" t="s">
        <v>221</v>
      </c>
      <c r="AC656" s="21">
        <f t="shared" si="23"/>
        <v>0</v>
      </c>
    </row>
    <row r="657" spans="26:29" x14ac:dyDescent="0.3">
      <c r="Z657" s="27" t="s">
        <v>266</v>
      </c>
      <c r="AA657" s="27" t="s">
        <v>230</v>
      </c>
      <c r="AB657" s="27" t="s">
        <v>234</v>
      </c>
      <c r="AC657" s="21">
        <f t="shared" si="23"/>
        <v>17</v>
      </c>
    </row>
    <row r="658" spans="26:29" x14ac:dyDescent="0.3">
      <c r="Z658" s="27" t="s">
        <v>250</v>
      </c>
      <c r="AA658" s="27" t="s">
        <v>230</v>
      </c>
      <c r="AB658" s="27" t="s">
        <v>221</v>
      </c>
      <c r="AC658" s="21">
        <f t="shared" si="23"/>
        <v>0</v>
      </c>
    </row>
    <row r="659" spans="26:29" x14ac:dyDescent="0.3">
      <c r="Z659" s="27" t="s">
        <v>218</v>
      </c>
      <c r="AA659" s="27" t="s">
        <v>214</v>
      </c>
      <c r="AB659" s="27" t="s">
        <v>221</v>
      </c>
      <c r="AC659" s="21">
        <f t="shared" si="23"/>
        <v>32</v>
      </c>
    </row>
    <row r="660" spans="26:29" x14ac:dyDescent="0.3">
      <c r="Z660" s="27" t="s">
        <v>233</v>
      </c>
      <c r="AA660" s="27" t="s">
        <v>230</v>
      </c>
      <c r="AB660" s="27" t="s">
        <v>221</v>
      </c>
      <c r="AC660" s="21">
        <f t="shared" si="23"/>
        <v>0</v>
      </c>
    </row>
    <row r="661" spans="26:29" x14ac:dyDescent="0.3">
      <c r="Z661" s="27" t="s">
        <v>218</v>
      </c>
      <c r="AA661" s="27" t="s">
        <v>230</v>
      </c>
      <c r="AB661" s="27" t="s">
        <v>221</v>
      </c>
      <c r="AC661" s="21">
        <f t="shared" si="23"/>
        <v>0</v>
      </c>
    </row>
    <row r="662" spans="26:29" x14ac:dyDescent="0.3">
      <c r="Z662" s="27" t="s">
        <v>218</v>
      </c>
      <c r="AA662" s="27" t="s">
        <v>230</v>
      </c>
      <c r="AB662" s="27" t="s">
        <v>221</v>
      </c>
      <c r="AC662" s="21">
        <f t="shared" si="23"/>
        <v>0</v>
      </c>
    </row>
    <row r="663" spans="26:29" x14ac:dyDescent="0.3">
      <c r="Z663" s="27" t="s">
        <v>218</v>
      </c>
      <c r="AA663" s="27" t="s">
        <v>230</v>
      </c>
      <c r="AB663" s="27" t="s">
        <v>221</v>
      </c>
      <c r="AC663" s="21">
        <f t="shared" si="23"/>
        <v>0</v>
      </c>
    </row>
    <row r="664" spans="26:29" x14ac:dyDescent="0.3">
      <c r="Z664" s="27" t="s">
        <v>250</v>
      </c>
      <c r="AA664" s="27" t="s">
        <v>230</v>
      </c>
      <c r="AB664" s="27" t="s">
        <v>221</v>
      </c>
      <c r="AC664" s="21">
        <f t="shared" si="23"/>
        <v>0</v>
      </c>
    </row>
    <row r="665" spans="26:29" x14ac:dyDescent="0.3">
      <c r="Z665" s="27" t="s">
        <v>254</v>
      </c>
      <c r="AA665" s="27" t="s">
        <v>230</v>
      </c>
      <c r="AB665" s="27" t="s">
        <v>234</v>
      </c>
      <c r="AC665" s="21">
        <f t="shared" si="23"/>
        <v>34</v>
      </c>
    </row>
    <row r="666" spans="26:29" x14ac:dyDescent="0.3">
      <c r="Z666" s="27" t="s">
        <v>254</v>
      </c>
      <c r="AA666" s="27" t="s">
        <v>230</v>
      </c>
      <c r="AB666" s="27" t="s">
        <v>221</v>
      </c>
      <c r="AC666" s="21">
        <f t="shared" si="23"/>
        <v>0</v>
      </c>
    </row>
    <row r="667" spans="26:29" x14ac:dyDescent="0.3">
      <c r="Z667" s="27" t="s">
        <v>254</v>
      </c>
      <c r="AA667" s="27" t="s">
        <v>230</v>
      </c>
      <c r="AB667" s="27" t="s">
        <v>221</v>
      </c>
      <c r="AC667" s="21">
        <f t="shared" si="23"/>
        <v>0</v>
      </c>
    </row>
    <row r="668" spans="26:29" x14ac:dyDescent="0.3">
      <c r="Z668" s="27" t="s">
        <v>254</v>
      </c>
      <c r="AA668" s="27" t="s">
        <v>230</v>
      </c>
      <c r="AB668" s="27" t="s">
        <v>221</v>
      </c>
      <c r="AC668" s="21">
        <f t="shared" si="23"/>
        <v>0</v>
      </c>
    </row>
    <row r="669" spans="26:29" x14ac:dyDescent="0.3">
      <c r="Z669" s="27" t="s">
        <v>250</v>
      </c>
      <c r="AA669" s="27" t="s">
        <v>230</v>
      </c>
      <c r="AB669" s="27" t="s">
        <v>221</v>
      </c>
      <c r="AC669" s="21">
        <f t="shared" si="23"/>
        <v>0</v>
      </c>
    </row>
    <row r="670" spans="26:29" x14ac:dyDescent="0.3">
      <c r="Z670" s="27" t="s">
        <v>233</v>
      </c>
      <c r="AA670" s="27" t="s">
        <v>230</v>
      </c>
      <c r="AB670" s="27" t="s">
        <v>221</v>
      </c>
      <c r="AC670" s="21">
        <f t="shared" si="23"/>
        <v>0</v>
      </c>
    </row>
    <row r="671" spans="26:29" x14ac:dyDescent="0.3">
      <c r="Z671" s="27" t="s">
        <v>254</v>
      </c>
      <c r="AA671" s="27" t="s">
        <v>230</v>
      </c>
      <c r="AB671" s="27" t="s">
        <v>234</v>
      </c>
      <c r="AC671" s="21">
        <f t="shared" si="23"/>
        <v>30</v>
      </c>
    </row>
    <row r="672" spans="26:29" x14ac:dyDescent="0.3">
      <c r="Z672" s="27" t="s">
        <v>218</v>
      </c>
      <c r="AA672" s="27" t="s">
        <v>230</v>
      </c>
      <c r="AB672" s="27" t="s">
        <v>240</v>
      </c>
      <c r="AC672" s="21">
        <f t="shared" si="23"/>
        <v>5</v>
      </c>
    </row>
    <row r="673" spans="26:29" x14ac:dyDescent="0.3">
      <c r="Z673" s="27" t="s">
        <v>254</v>
      </c>
      <c r="AA673" s="27" t="s">
        <v>230</v>
      </c>
      <c r="AB673" s="27" t="s">
        <v>221</v>
      </c>
      <c r="AC673" s="21">
        <f t="shared" si="23"/>
        <v>0</v>
      </c>
    </row>
    <row r="674" spans="26:29" x14ac:dyDescent="0.3">
      <c r="Z674" s="27" t="s">
        <v>254</v>
      </c>
      <c r="AA674" s="27" t="s">
        <v>214</v>
      </c>
      <c r="AB674" s="27" t="s">
        <v>221</v>
      </c>
      <c r="AC674" s="21">
        <f t="shared" si="23"/>
        <v>44</v>
      </c>
    </row>
    <row r="675" spans="26:29" x14ac:dyDescent="0.3">
      <c r="Z675" s="27" t="s">
        <v>254</v>
      </c>
      <c r="AA675" s="27" t="s">
        <v>230</v>
      </c>
      <c r="AB675" s="27" t="s">
        <v>221</v>
      </c>
      <c r="AC675" s="21">
        <f t="shared" si="23"/>
        <v>0</v>
      </c>
    </row>
    <row r="676" spans="26:29" x14ac:dyDescent="0.3">
      <c r="Z676" s="27" t="s">
        <v>250</v>
      </c>
      <c r="AA676" s="27" t="s">
        <v>214</v>
      </c>
      <c r="AB676" s="27" t="s">
        <v>221</v>
      </c>
      <c r="AC676" s="21">
        <f t="shared" si="23"/>
        <v>28</v>
      </c>
    </row>
    <row r="677" spans="26:29" x14ac:dyDescent="0.3">
      <c r="Z677" s="27" t="s">
        <v>250</v>
      </c>
      <c r="AA677" s="27" t="s">
        <v>230</v>
      </c>
      <c r="AB677" s="27" t="s">
        <v>234</v>
      </c>
      <c r="AC677" s="21">
        <f t="shared" si="23"/>
        <v>16</v>
      </c>
    </row>
    <row r="678" spans="26:29" x14ac:dyDescent="0.3">
      <c r="Z678" s="27" t="s">
        <v>254</v>
      </c>
      <c r="AA678" s="27" t="s">
        <v>230</v>
      </c>
      <c r="AB678" s="27" t="s">
        <v>221</v>
      </c>
      <c r="AC678" s="21">
        <f t="shared" si="23"/>
        <v>0</v>
      </c>
    </row>
    <row r="679" spans="26:29" x14ac:dyDescent="0.3">
      <c r="Z679" s="27" t="s">
        <v>250</v>
      </c>
      <c r="AA679" s="27" t="s">
        <v>230</v>
      </c>
      <c r="AB679" s="27" t="s">
        <v>221</v>
      </c>
      <c r="AC679" s="21">
        <f t="shared" si="23"/>
        <v>0</v>
      </c>
    </row>
    <row r="680" spans="26:29" x14ac:dyDescent="0.3">
      <c r="Z680" s="27" t="s">
        <v>266</v>
      </c>
      <c r="AA680" s="27" t="s">
        <v>214</v>
      </c>
      <c r="AB680" s="27" t="s">
        <v>221</v>
      </c>
      <c r="AC680" s="21">
        <f t="shared" si="23"/>
        <v>22</v>
      </c>
    </row>
    <row r="681" spans="26:29" x14ac:dyDescent="0.3">
      <c r="Z681" s="27" t="s">
        <v>250</v>
      </c>
      <c r="AA681" s="27" t="s">
        <v>230</v>
      </c>
      <c r="AB681" s="27" t="s">
        <v>221</v>
      </c>
      <c r="AC681" s="21">
        <f t="shared" si="23"/>
        <v>0</v>
      </c>
    </row>
    <row r="682" spans="26:29" x14ac:dyDescent="0.3">
      <c r="Z682" s="27" t="s">
        <v>233</v>
      </c>
      <c r="AA682" s="27" t="s">
        <v>230</v>
      </c>
      <c r="AB682" s="27" t="s">
        <v>221</v>
      </c>
      <c r="AC682" s="21">
        <f t="shared" ref="AC682:AC720" si="24">IF(COUNTIFS(Order_Priority,$Z682,City,$AA682,Ship_Mode,$AB682)&lt;90,Order_Quantity,0)</f>
        <v>0</v>
      </c>
    </row>
    <row r="683" spans="26:29" x14ac:dyDescent="0.3">
      <c r="Z683" s="27" t="s">
        <v>233</v>
      </c>
      <c r="AA683" s="27" t="s">
        <v>230</v>
      </c>
      <c r="AB683" s="27" t="s">
        <v>221</v>
      </c>
      <c r="AC683" s="21">
        <f t="shared" si="24"/>
        <v>0</v>
      </c>
    </row>
    <row r="684" spans="26:29" x14ac:dyDescent="0.3">
      <c r="Z684" s="27" t="s">
        <v>254</v>
      </c>
      <c r="AA684" s="27" t="s">
        <v>214</v>
      </c>
      <c r="AB684" s="27" t="s">
        <v>221</v>
      </c>
      <c r="AC684" s="21">
        <f t="shared" si="24"/>
        <v>46</v>
      </c>
    </row>
    <row r="685" spans="26:29" x14ac:dyDescent="0.3">
      <c r="Z685" s="27" t="s">
        <v>250</v>
      </c>
      <c r="AA685" s="27" t="s">
        <v>230</v>
      </c>
      <c r="AB685" s="27" t="s">
        <v>221</v>
      </c>
      <c r="AC685" s="21">
        <f t="shared" si="24"/>
        <v>0</v>
      </c>
    </row>
    <row r="686" spans="26:29" x14ac:dyDescent="0.3">
      <c r="Z686" s="27" t="s">
        <v>233</v>
      </c>
      <c r="AA686" s="27" t="s">
        <v>214</v>
      </c>
      <c r="AB686" s="27" t="s">
        <v>234</v>
      </c>
      <c r="AC686" s="21">
        <f t="shared" si="24"/>
        <v>22</v>
      </c>
    </row>
    <row r="687" spans="26:29" x14ac:dyDescent="0.3">
      <c r="Z687" s="27" t="s">
        <v>250</v>
      </c>
      <c r="AA687" s="27" t="s">
        <v>214</v>
      </c>
      <c r="AB687" s="27" t="s">
        <v>221</v>
      </c>
      <c r="AC687" s="21">
        <f t="shared" si="24"/>
        <v>33</v>
      </c>
    </row>
    <row r="688" spans="26:29" x14ac:dyDescent="0.3">
      <c r="Z688" s="27" t="s">
        <v>233</v>
      </c>
      <c r="AA688" s="27" t="s">
        <v>230</v>
      </c>
      <c r="AB688" s="27" t="s">
        <v>221</v>
      </c>
      <c r="AC688" s="21">
        <f t="shared" si="24"/>
        <v>0</v>
      </c>
    </row>
    <row r="689" spans="26:29" x14ac:dyDescent="0.3">
      <c r="Z689" s="27" t="s">
        <v>266</v>
      </c>
      <c r="AA689" s="27" t="s">
        <v>230</v>
      </c>
      <c r="AB689" s="27" t="s">
        <v>221</v>
      </c>
      <c r="AC689" s="21">
        <f t="shared" si="24"/>
        <v>0</v>
      </c>
    </row>
    <row r="690" spans="26:29" x14ac:dyDescent="0.3">
      <c r="Z690" s="27" t="s">
        <v>254</v>
      </c>
      <c r="AA690" s="27" t="s">
        <v>230</v>
      </c>
      <c r="AB690" s="27" t="s">
        <v>221</v>
      </c>
      <c r="AC690" s="21">
        <f t="shared" si="24"/>
        <v>0</v>
      </c>
    </row>
    <row r="691" spans="26:29" x14ac:dyDescent="0.3">
      <c r="Z691" s="27" t="s">
        <v>218</v>
      </c>
      <c r="AA691" s="27" t="s">
        <v>230</v>
      </c>
      <c r="AB691" s="27" t="s">
        <v>221</v>
      </c>
      <c r="AC691" s="21">
        <f t="shared" si="24"/>
        <v>0</v>
      </c>
    </row>
    <row r="692" spans="26:29" x14ac:dyDescent="0.3">
      <c r="Z692" s="27" t="s">
        <v>266</v>
      </c>
      <c r="AA692" s="27" t="s">
        <v>230</v>
      </c>
      <c r="AB692" s="27" t="s">
        <v>221</v>
      </c>
      <c r="AC692" s="21">
        <f t="shared" si="24"/>
        <v>0</v>
      </c>
    </row>
    <row r="693" spans="26:29" x14ac:dyDescent="0.3">
      <c r="Z693" s="27" t="s">
        <v>250</v>
      </c>
      <c r="AA693" s="27" t="s">
        <v>230</v>
      </c>
      <c r="AB693" s="27" t="s">
        <v>221</v>
      </c>
      <c r="AC693" s="21">
        <f t="shared" si="24"/>
        <v>0</v>
      </c>
    </row>
    <row r="694" spans="26:29" x14ac:dyDescent="0.3">
      <c r="Z694" s="27" t="s">
        <v>250</v>
      </c>
      <c r="AA694" s="27" t="s">
        <v>230</v>
      </c>
      <c r="AB694" s="27" t="s">
        <v>221</v>
      </c>
      <c r="AC694" s="21">
        <f t="shared" si="24"/>
        <v>0</v>
      </c>
    </row>
    <row r="695" spans="26:29" x14ac:dyDescent="0.3">
      <c r="Z695" s="27" t="s">
        <v>254</v>
      </c>
      <c r="AA695" s="27" t="s">
        <v>230</v>
      </c>
      <c r="AB695" s="27" t="s">
        <v>221</v>
      </c>
      <c r="AC695" s="21">
        <f t="shared" si="24"/>
        <v>0</v>
      </c>
    </row>
    <row r="696" spans="26:29" x14ac:dyDescent="0.3">
      <c r="Z696" s="27" t="s">
        <v>254</v>
      </c>
      <c r="AA696" s="27" t="s">
        <v>230</v>
      </c>
      <c r="AB696" s="27" t="s">
        <v>240</v>
      </c>
      <c r="AC696" s="21">
        <f t="shared" si="24"/>
        <v>12</v>
      </c>
    </row>
    <row r="697" spans="26:29" x14ac:dyDescent="0.3">
      <c r="Z697" s="27" t="s">
        <v>266</v>
      </c>
      <c r="AA697" s="27" t="s">
        <v>230</v>
      </c>
      <c r="AB697" s="27" t="s">
        <v>221</v>
      </c>
      <c r="AC697" s="21">
        <f t="shared" si="24"/>
        <v>0</v>
      </c>
    </row>
    <row r="698" spans="26:29" x14ac:dyDescent="0.3">
      <c r="Z698" s="27" t="s">
        <v>218</v>
      </c>
      <c r="AA698" s="27" t="s">
        <v>230</v>
      </c>
      <c r="AB698" s="27" t="s">
        <v>221</v>
      </c>
      <c r="AC698" s="21">
        <f t="shared" si="24"/>
        <v>0</v>
      </c>
    </row>
    <row r="699" spans="26:29" x14ac:dyDescent="0.3">
      <c r="Z699" s="27" t="s">
        <v>218</v>
      </c>
      <c r="AA699" s="27" t="s">
        <v>230</v>
      </c>
      <c r="AB699" s="27" t="s">
        <v>234</v>
      </c>
      <c r="AC699" s="21">
        <f t="shared" si="24"/>
        <v>39</v>
      </c>
    </row>
    <row r="700" spans="26:29" x14ac:dyDescent="0.3">
      <c r="Z700" s="27" t="s">
        <v>254</v>
      </c>
      <c r="AA700" s="27" t="s">
        <v>230</v>
      </c>
      <c r="AB700" s="27" t="s">
        <v>221</v>
      </c>
      <c r="AC700" s="21">
        <f t="shared" si="24"/>
        <v>0</v>
      </c>
    </row>
    <row r="701" spans="26:29" x14ac:dyDescent="0.3">
      <c r="Z701" s="27" t="s">
        <v>254</v>
      </c>
      <c r="AA701" s="27" t="s">
        <v>230</v>
      </c>
      <c r="AB701" s="27" t="s">
        <v>221</v>
      </c>
      <c r="AC701" s="21">
        <f t="shared" si="24"/>
        <v>0</v>
      </c>
    </row>
    <row r="702" spans="26:29" x14ac:dyDescent="0.3">
      <c r="Z702" s="27" t="s">
        <v>266</v>
      </c>
      <c r="AA702" s="27" t="s">
        <v>230</v>
      </c>
      <c r="AB702" s="27" t="s">
        <v>221</v>
      </c>
      <c r="AC702" s="21">
        <f t="shared" si="24"/>
        <v>0</v>
      </c>
    </row>
    <row r="703" spans="26:29" x14ac:dyDescent="0.3">
      <c r="Z703" s="27" t="s">
        <v>254</v>
      </c>
      <c r="AA703" s="27" t="s">
        <v>230</v>
      </c>
      <c r="AB703" s="27" t="s">
        <v>234</v>
      </c>
      <c r="AC703" s="21">
        <f t="shared" si="24"/>
        <v>31</v>
      </c>
    </row>
    <row r="704" spans="26:29" x14ac:dyDescent="0.3">
      <c r="Z704" s="27" t="s">
        <v>233</v>
      </c>
      <c r="AA704" s="27" t="s">
        <v>230</v>
      </c>
      <c r="AB704" s="27" t="s">
        <v>221</v>
      </c>
      <c r="AC704" s="21">
        <f t="shared" si="24"/>
        <v>0</v>
      </c>
    </row>
    <row r="705" spans="26:29" x14ac:dyDescent="0.3">
      <c r="Z705" s="27" t="s">
        <v>233</v>
      </c>
      <c r="AA705" s="27" t="s">
        <v>230</v>
      </c>
      <c r="AB705" s="27" t="s">
        <v>221</v>
      </c>
      <c r="AC705" s="21">
        <f t="shared" si="24"/>
        <v>0</v>
      </c>
    </row>
    <row r="706" spans="26:29" x14ac:dyDescent="0.3">
      <c r="Z706" s="27" t="s">
        <v>218</v>
      </c>
      <c r="AA706" s="27" t="s">
        <v>230</v>
      </c>
      <c r="AB706" s="27" t="s">
        <v>221</v>
      </c>
      <c r="AC706" s="21">
        <f t="shared" si="24"/>
        <v>0</v>
      </c>
    </row>
    <row r="707" spans="26:29" x14ac:dyDescent="0.3">
      <c r="Z707" s="27" t="s">
        <v>250</v>
      </c>
      <c r="AA707" s="27" t="s">
        <v>230</v>
      </c>
      <c r="AB707" s="27" t="s">
        <v>221</v>
      </c>
      <c r="AC707" s="21">
        <f t="shared" si="24"/>
        <v>0</v>
      </c>
    </row>
    <row r="708" spans="26:29" x14ac:dyDescent="0.3">
      <c r="Z708" s="27" t="s">
        <v>254</v>
      </c>
      <c r="AA708" s="27" t="s">
        <v>230</v>
      </c>
      <c r="AB708" s="27" t="s">
        <v>221</v>
      </c>
      <c r="AC708" s="21">
        <f t="shared" si="24"/>
        <v>0</v>
      </c>
    </row>
    <row r="709" spans="26:29" x14ac:dyDescent="0.3">
      <c r="Z709" s="27" t="s">
        <v>266</v>
      </c>
      <c r="AA709" s="27" t="s">
        <v>230</v>
      </c>
      <c r="AB709" s="27" t="s">
        <v>221</v>
      </c>
      <c r="AC709" s="21">
        <f t="shared" si="24"/>
        <v>0</v>
      </c>
    </row>
    <row r="710" spans="26:29" x14ac:dyDescent="0.3">
      <c r="Z710" s="27" t="s">
        <v>250</v>
      </c>
      <c r="AA710" s="27" t="s">
        <v>230</v>
      </c>
      <c r="AB710" s="27" t="s">
        <v>221</v>
      </c>
      <c r="AC710" s="21">
        <f t="shared" si="24"/>
        <v>0</v>
      </c>
    </row>
    <row r="711" spans="26:29" x14ac:dyDescent="0.3">
      <c r="Z711" s="27" t="s">
        <v>233</v>
      </c>
      <c r="AA711" s="27" t="s">
        <v>230</v>
      </c>
      <c r="AB711" s="27" t="s">
        <v>221</v>
      </c>
      <c r="AC711" s="21">
        <f t="shared" si="24"/>
        <v>0</v>
      </c>
    </row>
    <row r="712" spans="26:29" x14ac:dyDescent="0.3">
      <c r="Z712" s="27" t="s">
        <v>266</v>
      </c>
      <c r="AA712" s="27" t="s">
        <v>230</v>
      </c>
      <c r="AB712" s="27" t="s">
        <v>234</v>
      </c>
      <c r="AC712" s="21">
        <f t="shared" si="24"/>
        <v>49</v>
      </c>
    </row>
    <row r="713" spans="26:29" x14ac:dyDescent="0.3">
      <c r="Z713" s="27" t="s">
        <v>266</v>
      </c>
      <c r="AA713" s="27" t="s">
        <v>230</v>
      </c>
      <c r="AB713" s="27" t="s">
        <v>221</v>
      </c>
      <c r="AC713" s="21">
        <f t="shared" si="24"/>
        <v>0</v>
      </c>
    </row>
    <row r="714" spans="26:29" x14ac:dyDescent="0.3">
      <c r="Z714" s="27" t="s">
        <v>250</v>
      </c>
      <c r="AA714" s="27" t="s">
        <v>230</v>
      </c>
      <c r="AB714" s="27" t="s">
        <v>234</v>
      </c>
      <c r="AC714" s="21">
        <f t="shared" si="24"/>
        <v>23</v>
      </c>
    </row>
    <row r="715" spans="26:29" x14ac:dyDescent="0.3">
      <c r="Z715" s="27" t="s">
        <v>218</v>
      </c>
      <c r="AA715" s="27" t="s">
        <v>214</v>
      </c>
      <c r="AB715" s="27" t="s">
        <v>221</v>
      </c>
      <c r="AC715" s="21">
        <f t="shared" si="24"/>
        <v>25</v>
      </c>
    </row>
    <row r="716" spans="26:29" x14ac:dyDescent="0.3">
      <c r="Z716" s="27" t="s">
        <v>233</v>
      </c>
      <c r="AA716" s="27" t="s">
        <v>230</v>
      </c>
      <c r="AB716" s="27" t="s">
        <v>221</v>
      </c>
      <c r="AC716" s="21">
        <f t="shared" si="24"/>
        <v>0</v>
      </c>
    </row>
    <row r="717" spans="26:29" x14ac:dyDescent="0.3">
      <c r="Z717" s="27" t="s">
        <v>266</v>
      </c>
      <c r="AA717" s="27" t="s">
        <v>230</v>
      </c>
      <c r="AB717" s="27" t="s">
        <v>240</v>
      </c>
      <c r="AC717" s="21">
        <f t="shared" si="24"/>
        <v>49</v>
      </c>
    </row>
    <row r="718" spans="26:29" x14ac:dyDescent="0.3">
      <c r="Z718" s="27" t="s">
        <v>254</v>
      </c>
      <c r="AA718" s="27" t="s">
        <v>230</v>
      </c>
      <c r="AB718" s="27" t="s">
        <v>221</v>
      </c>
      <c r="AC718" s="21">
        <f t="shared" si="24"/>
        <v>0</v>
      </c>
    </row>
    <row r="719" spans="26:29" x14ac:dyDescent="0.3">
      <c r="Z719" s="27" t="s">
        <v>250</v>
      </c>
      <c r="AA719" s="27" t="s">
        <v>230</v>
      </c>
      <c r="AB719" s="27" t="s">
        <v>221</v>
      </c>
      <c r="AC719" s="21">
        <f t="shared" si="24"/>
        <v>0</v>
      </c>
    </row>
    <row r="720" spans="26:29" x14ac:dyDescent="0.3">
      <c r="Z720" s="27" t="s">
        <v>254</v>
      </c>
      <c r="AA720" s="27" t="s">
        <v>214</v>
      </c>
      <c r="AB720" s="27" t="s">
        <v>221</v>
      </c>
      <c r="AC720" s="21">
        <f t="shared" si="24"/>
        <v>14</v>
      </c>
    </row>
  </sheetData>
  <mergeCells count="2">
    <mergeCell ref="B30:B33"/>
    <mergeCell ref="G30:G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4AFB-299F-428F-903C-BDCECF3BA7D1}">
  <sheetPr>
    <tabColor theme="9" tint="-0.249977111117893"/>
  </sheetPr>
  <dimension ref="B2:R1040"/>
  <sheetViews>
    <sheetView topLeftCell="M22" workbookViewId="0">
      <selection activeCell="T3" sqref="T3"/>
    </sheetView>
  </sheetViews>
  <sheetFormatPr defaultRowHeight="14.4" x14ac:dyDescent="0.3"/>
  <cols>
    <col min="2" max="2" width="10.5546875" customWidth="1"/>
    <col min="3" max="3" width="12" customWidth="1"/>
    <col min="4" max="4" width="22.6640625" bestFit="1" customWidth="1"/>
    <col min="7" max="7" width="15.5546875" customWidth="1"/>
    <col min="8" max="8" width="17.88671875" customWidth="1"/>
    <col min="9" max="9" width="14.21875" customWidth="1"/>
    <col min="10" max="10" width="17.5546875" customWidth="1"/>
    <col min="11" max="11" width="18.21875" customWidth="1"/>
    <col min="12" max="12" width="12.44140625" bestFit="1" customWidth="1"/>
    <col min="13" max="13" width="10.88671875" customWidth="1"/>
    <col min="14" max="14" width="11.109375" customWidth="1"/>
    <col min="15" max="15" width="12.109375" customWidth="1"/>
    <col min="16" max="16" width="15.44140625" customWidth="1"/>
    <col min="17" max="17" width="5.77734375" customWidth="1"/>
    <col min="18" max="18" width="18.109375" customWidth="1"/>
  </cols>
  <sheetData>
    <row r="2" spans="2:18" x14ac:dyDescent="0.3">
      <c r="B2" t="s">
        <v>185</v>
      </c>
      <c r="C2" t="s">
        <v>186</v>
      </c>
      <c r="D2" t="s">
        <v>188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 t="s">
        <v>197</v>
      </c>
      <c r="M2" t="s">
        <v>198</v>
      </c>
      <c r="N2" t="s">
        <v>199</v>
      </c>
      <c r="O2" t="s">
        <v>200</v>
      </c>
      <c r="P2" t="s">
        <v>201</v>
      </c>
      <c r="Q2" t="s">
        <v>202</v>
      </c>
      <c r="R2" t="s">
        <v>203</v>
      </c>
    </row>
    <row r="3" spans="2:18" x14ac:dyDescent="0.3">
      <c r="B3" t="s">
        <v>367</v>
      </c>
      <c r="C3" s="48">
        <v>41304</v>
      </c>
      <c r="D3" t="s">
        <v>368</v>
      </c>
      <c r="E3" t="s">
        <v>214</v>
      </c>
      <c r="F3" t="s">
        <v>230</v>
      </c>
      <c r="G3" t="s">
        <v>231</v>
      </c>
      <c r="H3" t="s">
        <v>274</v>
      </c>
      <c r="I3" t="s">
        <v>250</v>
      </c>
      <c r="J3" t="s">
        <v>238</v>
      </c>
      <c r="K3" t="s">
        <v>292</v>
      </c>
      <c r="L3" t="s">
        <v>221</v>
      </c>
      <c r="M3" s="48">
        <v>41315</v>
      </c>
      <c r="N3">
        <v>3</v>
      </c>
      <c r="O3">
        <v>3</v>
      </c>
      <c r="P3">
        <v>0.5</v>
      </c>
      <c r="Q3">
        <v>0.08</v>
      </c>
      <c r="R3">
        <v>3.24</v>
      </c>
    </row>
    <row r="4" spans="2:18" x14ac:dyDescent="0.3">
      <c r="B4" t="s">
        <v>370</v>
      </c>
      <c r="C4" s="48">
        <v>41397</v>
      </c>
      <c r="D4" t="s">
        <v>368</v>
      </c>
      <c r="E4" t="s">
        <v>230</v>
      </c>
      <c r="F4" t="s">
        <v>230</v>
      </c>
      <c r="G4" t="s">
        <v>231</v>
      </c>
      <c r="H4" t="s">
        <v>274</v>
      </c>
      <c r="I4" t="s">
        <v>250</v>
      </c>
      <c r="J4" t="s">
        <v>219</v>
      </c>
      <c r="K4" t="s">
        <v>226</v>
      </c>
      <c r="L4" t="s">
        <v>221</v>
      </c>
      <c r="M4" s="48">
        <v>41399</v>
      </c>
      <c r="N4">
        <v>3.8170000000000006</v>
      </c>
      <c r="O4">
        <v>7.3479999999999999</v>
      </c>
      <c r="P4">
        <v>0.92507204610950977</v>
      </c>
      <c r="Q4">
        <v>0.08</v>
      </c>
      <c r="R4">
        <v>7.9358400000000007</v>
      </c>
    </row>
    <row r="5" spans="2:18" x14ac:dyDescent="0.3">
      <c r="B5" t="s">
        <v>490</v>
      </c>
      <c r="C5" s="48">
        <v>41452</v>
      </c>
      <c r="D5" t="s">
        <v>491</v>
      </c>
      <c r="E5" t="s">
        <v>230</v>
      </c>
      <c r="F5" t="s">
        <v>230</v>
      </c>
      <c r="G5" t="s">
        <v>265</v>
      </c>
      <c r="H5" t="s">
        <v>258</v>
      </c>
      <c r="I5" t="s">
        <v>254</v>
      </c>
      <c r="J5" t="s">
        <v>219</v>
      </c>
      <c r="K5" t="s">
        <v>226</v>
      </c>
      <c r="L5" t="s">
        <v>234</v>
      </c>
      <c r="M5" s="48">
        <v>41464</v>
      </c>
      <c r="N5">
        <v>3.6520000000000001</v>
      </c>
      <c r="O5">
        <v>5.6980000000000004</v>
      </c>
      <c r="P5">
        <v>0.56024096385542177</v>
      </c>
      <c r="Q5">
        <v>0.08</v>
      </c>
      <c r="R5">
        <v>6.1538400000000006</v>
      </c>
    </row>
    <row r="6" spans="2:18" x14ac:dyDescent="0.3">
      <c r="B6" t="s">
        <v>493</v>
      </c>
      <c r="C6" s="48">
        <v>41452</v>
      </c>
      <c r="D6" t="s">
        <v>491</v>
      </c>
      <c r="E6" t="s">
        <v>230</v>
      </c>
      <c r="F6" t="s">
        <v>230</v>
      </c>
      <c r="G6" t="s">
        <v>265</v>
      </c>
      <c r="H6" t="s">
        <v>258</v>
      </c>
      <c r="I6" t="s">
        <v>254</v>
      </c>
      <c r="J6" t="s">
        <v>219</v>
      </c>
      <c r="K6" t="s">
        <v>226</v>
      </c>
      <c r="L6" t="s">
        <v>221</v>
      </c>
      <c r="M6" s="48">
        <v>41463</v>
      </c>
      <c r="N6">
        <v>3.278</v>
      </c>
      <c r="O6">
        <v>6.4240000000000004</v>
      </c>
      <c r="P6">
        <v>0.95973154362416113</v>
      </c>
      <c r="Q6">
        <v>0.08</v>
      </c>
      <c r="R6">
        <v>6.937920000000001</v>
      </c>
    </row>
    <row r="7" spans="2:18" x14ac:dyDescent="0.3">
      <c r="B7" t="s">
        <v>518</v>
      </c>
      <c r="C7" s="48">
        <v>41458</v>
      </c>
      <c r="D7" t="s">
        <v>516</v>
      </c>
      <c r="E7" t="s">
        <v>214</v>
      </c>
      <c r="F7" t="s">
        <v>215</v>
      </c>
      <c r="G7" t="s">
        <v>231</v>
      </c>
      <c r="H7" t="s">
        <v>225</v>
      </c>
      <c r="I7" t="s">
        <v>266</v>
      </c>
      <c r="J7" t="s">
        <v>238</v>
      </c>
      <c r="K7" t="s">
        <v>332</v>
      </c>
      <c r="L7" t="s">
        <v>221</v>
      </c>
      <c r="M7" s="48">
        <v>41467</v>
      </c>
      <c r="N7">
        <v>9.7020000000000017</v>
      </c>
      <c r="O7">
        <v>23.088999999999999</v>
      </c>
      <c r="P7">
        <v>1.3798185941043077</v>
      </c>
      <c r="Q7">
        <v>0.08</v>
      </c>
      <c r="R7">
        <v>24.936119999999999</v>
      </c>
    </row>
    <row r="8" spans="2:18" x14ac:dyDescent="0.3">
      <c r="B8" t="s">
        <v>515</v>
      </c>
      <c r="C8" s="48">
        <v>41458</v>
      </c>
      <c r="D8" t="s">
        <v>516</v>
      </c>
      <c r="E8" t="s">
        <v>230</v>
      </c>
      <c r="F8" t="s">
        <v>215</v>
      </c>
      <c r="G8" t="s">
        <v>231</v>
      </c>
      <c r="H8" t="s">
        <v>225</v>
      </c>
      <c r="I8" t="s">
        <v>266</v>
      </c>
      <c r="J8" t="s">
        <v>219</v>
      </c>
      <c r="K8" t="s">
        <v>220</v>
      </c>
      <c r="L8" t="s">
        <v>234</v>
      </c>
      <c r="M8" s="48">
        <v>41467</v>
      </c>
      <c r="N8">
        <v>3.74</v>
      </c>
      <c r="O8">
        <v>5.9400000000000013</v>
      </c>
      <c r="P8">
        <v>0.5882352941176473</v>
      </c>
      <c r="Q8">
        <v>0.08</v>
      </c>
      <c r="R8">
        <v>6.4152000000000022</v>
      </c>
    </row>
    <row r="9" spans="2:18" x14ac:dyDescent="0.3">
      <c r="B9" t="s">
        <v>524</v>
      </c>
      <c r="C9" s="48">
        <v>41468</v>
      </c>
      <c r="D9" t="s">
        <v>525</v>
      </c>
      <c r="E9" t="s">
        <v>230</v>
      </c>
      <c r="F9" t="s">
        <v>230</v>
      </c>
      <c r="G9" t="s">
        <v>244</v>
      </c>
      <c r="H9" t="s">
        <v>331</v>
      </c>
      <c r="I9" t="s">
        <v>233</v>
      </c>
      <c r="J9" t="s">
        <v>219</v>
      </c>
      <c r="K9" t="s">
        <v>226</v>
      </c>
      <c r="L9" t="s">
        <v>221</v>
      </c>
      <c r="M9" s="48">
        <v>41476</v>
      </c>
      <c r="N9">
        <v>4.2679999999999998</v>
      </c>
      <c r="O9">
        <v>7.117</v>
      </c>
      <c r="P9">
        <v>0.66752577319587636</v>
      </c>
      <c r="Q9">
        <v>0.08</v>
      </c>
      <c r="R9">
        <v>7.6863600000000005</v>
      </c>
    </row>
    <row r="10" spans="2:18" x14ac:dyDescent="0.3">
      <c r="B10" t="s">
        <v>527</v>
      </c>
      <c r="C10" s="48">
        <v>41468</v>
      </c>
      <c r="D10" t="s">
        <v>525</v>
      </c>
      <c r="E10" t="s">
        <v>230</v>
      </c>
      <c r="F10" t="s">
        <v>230</v>
      </c>
      <c r="G10" t="s">
        <v>244</v>
      </c>
      <c r="H10" t="s">
        <v>331</v>
      </c>
      <c r="I10" t="s">
        <v>233</v>
      </c>
      <c r="J10" t="s">
        <v>219</v>
      </c>
      <c r="K10" t="s">
        <v>226</v>
      </c>
      <c r="L10" t="s">
        <v>221</v>
      </c>
      <c r="M10" s="48">
        <v>41477</v>
      </c>
      <c r="N10">
        <v>1.4410000000000003</v>
      </c>
      <c r="O10">
        <v>3.1240000000000001</v>
      </c>
      <c r="P10">
        <v>1.1679389312977095</v>
      </c>
      <c r="Q10">
        <v>0.08</v>
      </c>
      <c r="R10">
        <v>3.3739200000000005</v>
      </c>
    </row>
    <row r="11" spans="2:18" x14ac:dyDescent="0.3">
      <c r="B11" t="s">
        <v>566</v>
      </c>
      <c r="C11" s="48">
        <v>41484</v>
      </c>
      <c r="D11" t="s">
        <v>567</v>
      </c>
      <c r="E11" t="s">
        <v>230</v>
      </c>
      <c r="F11" t="s">
        <v>230</v>
      </c>
      <c r="G11" t="s">
        <v>244</v>
      </c>
      <c r="H11" t="s">
        <v>249</v>
      </c>
      <c r="I11" t="s">
        <v>250</v>
      </c>
      <c r="J11" t="s">
        <v>219</v>
      </c>
      <c r="K11" t="s">
        <v>220</v>
      </c>
      <c r="L11" t="s">
        <v>221</v>
      </c>
      <c r="M11" s="48">
        <v>41492</v>
      </c>
      <c r="N11">
        <v>2.0240000000000005</v>
      </c>
      <c r="O11">
        <v>3.1680000000000001</v>
      </c>
      <c r="P11">
        <v>0.56521739130434756</v>
      </c>
      <c r="Q11">
        <v>0.08</v>
      </c>
      <c r="R11">
        <v>3.4214400000000005</v>
      </c>
    </row>
    <row r="12" spans="2:18" x14ac:dyDescent="0.3">
      <c r="B12" t="s">
        <v>569</v>
      </c>
      <c r="C12" s="48">
        <v>41484</v>
      </c>
      <c r="D12" t="s">
        <v>567</v>
      </c>
      <c r="E12" t="s">
        <v>230</v>
      </c>
      <c r="F12" t="s">
        <v>230</v>
      </c>
      <c r="G12" t="s">
        <v>244</v>
      </c>
      <c r="H12" t="s">
        <v>249</v>
      </c>
      <c r="I12" t="s">
        <v>250</v>
      </c>
      <c r="J12" t="s">
        <v>238</v>
      </c>
      <c r="K12" t="s">
        <v>220</v>
      </c>
      <c r="L12" t="s">
        <v>221</v>
      </c>
      <c r="M12" s="48">
        <v>41493</v>
      </c>
      <c r="N12">
        <v>7.0289999999999999</v>
      </c>
      <c r="O12">
        <v>21.978000000000002</v>
      </c>
      <c r="P12">
        <v>2.126760563380282</v>
      </c>
      <c r="Q12">
        <v>0.08</v>
      </c>
      <c r="R12">
        <v>23.736240000000002</v>
      </c>
    </row>
    <row r="13" spans="2:18" x14ac:dyDescent="0.3">
      <c r="B13" t="s">
        <v>699</v>
      </c>
      <c r="C13" s="48">
        <v>41556</v>
      </c>
      <c r="D13" t="s">
        <v>700</v>
      </c>
      <c r="E13" t="s">
        <v>230</v>
      </c>
      <c r="F13" t="s">
        <v>215</v>
      </c>
      <c r="G13" t="s">
        <v>244</v>
      </c>
      <c r="H13" t="s">
        <v>217</v>
      </c>
      <c r="I13" t="s">
        <v>266</v>
      </c>
      <c r="J13" t="s">
        <v>250</v>
      </c>
      <c r="K13" t="s">
        <v>220</v>
      </c>
      <c r="L13" t="s">
        <v>221</v>
      </c>
      <c r="M13" s="48">
        <v>44852</v>
      </c>
      <c r="N13">
        <v>2.6950000000000003</v>
      </c>
      <c r="O13">
        <v>4.2790000000000008</v>
      </c>
      <c r="P13">
        <v>0.58775510204081649</v>
      </c>
      <c r="Q13">
        <v>0.08</v>
      </c>
      <c r="R13">
        <v>4.6213200000000008</v>
      </c>
    </row>
    <row r="14" spans="2:18" x14ac:dyDescent="0.3">
      <c r="B14" t="s">
        <v>702</v>
      </c>
      <c r="C14" s="48">
        <v>41556</v>
      </c>
      <c r="D14" t="s">
        <v>700</v>
      </c>
      <c r="E14" t="s">
        <v>214</v>
      </c>
      <c r="F14" t="s">
        <v>215</v>
      </c>
      <c r="G14" t="s">
        <v>244</v>
      </c>
      <c r="H14" t="s">
        <v>217</v>
      </c>
      <c r="I14" t="s">
        <v>266</v>
      </c>
      <c r="J14" t="s">
        <v>219</v>
      </c>
      <c r="K14" t="s">
        <v>220</v>
      </c>
      <c r="L14" t="s">
        <v>221</v>
      </c>
      <c r="M14" s="48">
        <v>41564</v>
      </c>
      <c r="N14">
        <v>74.503000000000014</v>
      </c>
      <c r="O14">
        <v>181.72</v>
      </c>
      <c r="P14">
        <v>1.4390964122250105</v>
      </c>
      <c r="Q14">
        <v>0.08</v>
      </c>
      <c r="R14">
        <v>196.25760000000002</v>
      </c>
    </row>
    <row r="15" spans="2:18" x14ac:dyDescent="0.3">
      <c r="B15" t="s">
        <v>707</v>
      </c>
      <c r="C15" s="48">
        <v>41558</v>
      </c>
      <c r="D15" t="s">
        <v>272</v>
      </c>
      <c r="E15" t="s">
        <v>230</v>
      </c>
      <c r="F15" t="s">
        <v>230</v>
      </c>
      <c r="G15" t="s">
        <v>231</v>
      </c>
      <c r="H15" t="s">
        <v>274</v>
      </c>
      <c r="I15" t="s">
        <v>233</v>
      </c>
      <c r="J15" t="s">
        <v>238</v>
      </c>
      <c r="K15" t="s">
        <v>220</v>
      </c>
      <c r="L15" t="s">
        <v>221</v>
      </c>
      <c r="M15" s="48">
        <v>41566</v>
      </c>
      <c r="N15">
        <v>68.64</v>
      </c>
      <c r="O15">
        <v>171.58900000000003</v>
      </c>
      <c r="P15">
        <v>1.4998397435897439</v>
      </c>
      <c r="Q15">
        <v>0.08</v>
      </c>
      <c r="R15">
        <v>185.31612000000004</v>
      </c>
    </row>
    <row r="16" spans="2:18" x14ac:dyDescent="0.3">
      <c r="B16" t="s">
        <v>706</v>
      </c>
      <c r="C16" s="48">
        <v>41558</v>
      </c>
      <c r="D16" t="s">
        <v>272</v>
      </c>
      <c r="E16" t="s">
        <v>230</v>
      </c>
      <c r="F16" t="s">
        <v>230</v>
      </c>
      <c r="G16" t="s">
        <v>231</v>
      </c>
      <c r="H16" t="s">
        <v>274</v>
      </c>
      <c r="I16" t="s">
        <v>233</v>
      </c>
      <c r="J16" t="s">
        <v>219</v>
      </c>
      <c r="K16" t="s">
        <v>220</v>
      </c>
      <c r="L16" t="s">
        <v>221</v>
      </c>
      <c r="M16" s="48">
        <v>41565</v>
      </c>
      <c r="N16">
        <v>3.74</v>
      </c>
      <c r="O16">
        <v>5.9400000000000013</v>
      </c>
      <c r="P16">
        <v>0.5882352941176473</v>
      </c>
      <c r="Q16">
        <v>0.08</v>
      </c>
      <c r="R16">
        <v>6.4152000000000022</v>
      </c>
    </row>
    <row r="17" spans="2:18" x14ac:dyDescent="0.3">
      <c r="B17" t="s">
        <v>803</v>
      </c>
      <c r="C17" s="48">
        <v>41617</v>
      </c>
      <c r="D17" t="s">
        <v>212</v>
      </c>
      <c r="E17" t="s">
        <v>214</v>
      </c>
      <c r="F17" t="s">
        <v>215</v>
      </c>
      <c r="G17" t="s">
        <v>216</v>
      </c>
      <c r="H17" t="s">
        <v>217</v>
      </c>
      <c r="I17" t="s">
        <v>254</v>
      </c>
      <c r="J17" t="s">
        <v>219</v>
      </c>
      <c r="K17" t="s">
        <v>220</v>
      </c>
      <c r="L17" t="s">
        <v>221</v>
      </c>
      <c r="M17" s="48">
        <v>41626</v>
      </c>
      <c r="N17">
        <v>5.8630000000000004</v>
      </c>
      <c r="O17">
        <v>9.4600000000000009</v>
      </c>
      <c r="P17">
        <v>0.61350844277673544</v>
      </c>
      <c r="Q17">
        <v>0.08</v>
      </c>
      <c r="R17">
        <v>10.216800000000001</v>
      </c>
    </row>
    <row r="18" spans="2:18" x14ac:dyDescent="0.3">
      <c r="B18" t="s">
        <v>836</v>
      </c>
      <c r="C18" s="48">
        <v>41641</v>
      </c>
      <c r="D18" t="s">
        <v>837</v>
      </c>
      <c r="E18" t="s">
        <v>230</v>
      </c>
      <c r="F18" t="s">
        <v>230</v>
      </c>
      <c r="G18" t="s">
        <v>244</v>
      </c>
      <c r="H18" t="s">
        <v>445</v>
      </c>
      <c r="I18" t="s">
        <v>233</v>
      </c>
      <c r="J18" t="s">
        <v>219</v>
      </c>
      <c r="K18" t="s">
        <v>220</v>
      </c>
      <c r="L18" t="s">
        <v>221</v>
      </c>
      <c r="M18" s="48">
        <v>47494</v>
      </c>
      <c r="N18">
        <v>3.8720000000000003</v>
      </c>
      <c r="O18">
        <v>6.1380000000000008</v>
      </c>
      <c r="P18">
        <v>0.58522727272727282</v>
      </c>
      <c r="Q18">
        <v>0.08</v>
      </c>
      <c r="R18">
        <v>6.6290400000000016</v>
      </c>
    </row>
    <row r="19" spans="2:18" x14ac:dyDescent="0.3">
      <c r="B19" t="s">
        <v>839</v>
      </c>
      <c r="C19" s="48">
        <v>41641</v>
      </c>
      <c r="D19" t="s">
        <v>837</v>
      </c>
      <c r="E19" t="s">
        <v>230</v>
      </c>
      <c r="F19" t="s">
        <v>230</v>
      </c>
      <c r="G19" t="s">
        <v>244</v>
      </c>
      <c r="H19" t="s">
        <v>445</v>
      </c>
      <c r="I19" t="s">
        <v>233</v>
      </c>
      <c r="J19" t="s">
        <v>219</v>
      </c>
      <c r="K19" t="s">
        <v>220</v>
      </c>
      <c r="L19" t="s">
        <v>221</v>
      </c>
      <c r="M19" s="48">
        <v>41649</v>
      </c>
      <c r="N19">
        <v>24.398000000000003</v>
      </c>
      <c r="O19">
        <v>59.510000000000005</v>
      </c>
      <c r="P19">
        <v>1.4391343552750224</v>
      </c>
      <c r="Q19">
        <v>0.08</v>
      </c>
      <c r="R19">
        <v>64.270800000000008</v>
      </c>
    </row>
    <row r="20" spans="2:18" x14ac:dyDescent="0.3">
      <c r="B20" t="s">
        <v>850</v>
      </c>
      <c r="C20" s="48">
        <v>41647</v>
      </c>
      <c r="D20" t="s">
        <v>851</v>
      </c>
      <c r="E20" t="s">
        <v>230</v>
      </c>
      <c r="F20" t="s">
        <v>230</v>
      </c>
      <c r="G20" t="s">
        <v>216</v>
      </c>
      <c r="H20" t="s">
        <v>312</v>
      </c>
      <c r="I20" t="s">
        <v>250</v>
      </c>
      <c r="J20" t="s">
        <v>219</v>
      </c>
      <c r="K20" t="s">
        <v>220</v>
      </c>
      <c r="L20" t="s">
        <v>234</v>
      </c>
      <c r="M20" s="48">
        <v>41654</v>
      </c>
      <c r="N20">
        <v>5</v>
      </c>
      <c r="O20">
        <v>5</v>
      </c>
      <c r="P20">
        <v>0.5882352941176473</v>
      </c>
      <c r="Q20">
        <v>0.08</v>
      </c>
      <c r="R20">
        <v>6.4152000000000022</v>
      </c>
    </row>
    <row r="21" spans="2:18" x14ac:dyDescent="0.3">
      <c r="B21" t="s">
        <v>853</v>
      </c>
      <c r="C21" s="48">
        <v>41647</v>
      </c>
      <c r="D21" t="s">
        <v>851</v>
      </c>
      <c r="E21" t="s">
        <v>230</v>
      </c>
      <c r="F21" t="s">
        <v>230</v>
      </c>
      <c r="G21" t="s">
        <v>216</v>
      </c>
      <c r="H21" t="s">
        <v>312</v>
      </c>
      <c r="I21" t="s">
        <v>250</v>
      </c>
      <c r="J21" t="s">
        <v>219</v>
      </c>
      <c r="K21" t="s">
        <v>292</v>
      </c>
      <c r="L21" t="s">
        <v>221</v>
      </c>
      <c r="M21" s="48">
        <v>41655</v>
      </c>
      <c r="N21">
        <v>1.034</v>
      </c>
      <c r="O21">
        <v>2.2880000000000003</v>
      </c>
      <c r="P21">
        <v>1.2127659574468086</v>
      </c>
      <c r="Q21">
        <v>0.08</v>
      </c>
      <c r="R21">
        <v>2.4710400000000003</v>
      </c>
    </row>
    <row r="22" spans="2:18" x14ac:dyDescent="0.3">
      <c r="B22" t="s">
        <v>903</v>
      </c>
      <c r="C22" s="48">
        <v>41675</v>
      </c>
      <c r="D22" t="s">
        <v>904</v>
      </c>
      <c r="E22" t="s">
        <v>214</v>
      </c>
      <c r="F22" t="s">
        <v>215</v>
      </c>
      <c r="G22" t="s">
        <v>231</v>
      </c>
      <c r="H22" t="s">
        <v>217</v>
      </c>
      <c r="I22" t="s">
        <v>254</v>
      </c>
      <c r="J22" t="s">
        <v>238</v>
      </c>
      <c r="K22" t="s">
        <v>588</v>
      </c>
      <c r="L22" t="s">
        <v>221</v>
      </c>
      <c r="M22" s="48">
        <v>41691</v>
      </c>
      <c r="N22">
        <v>415.78900000000004</v>
      </c>
      <c r="O22">
        <v>659.98900000000003</v>
      </c>
      <c r="P22">
        <v>0.58731712479166109</v>
      </c>
      <c r="Q22">
        <v>0.08</v>
      </c>
      <c r="R22">
        <v>712.78812000000005</v>
      </c>
    </row>
    <row r="23" spans="2:18" x14ac:dyDescent="0.3">
      <c r="B23" t="s">
        <v>906</v>
      </c>
      <c r="C23" s="48">
        <v>41675</v>
      </c>
      <c r="D23" t="s">
        <v>904</v>
      </c>
      <c r="E23" t="s">
        <v>214</v>
      </c>
      <c r="F23" t="s">
        <v>215</v>
      </c>
      <c r="G23" t="s">
        <v>231</v>
      </c>
      <c r="H23" t="s">
        <v>217</v>
      </c>
      <c r="I23" t="s">
        <v>254</v>
      </c>
      <c r="J23" t="s">
        <v>219</v>
      </c>
      <c r="K23" t="s">
        <v>226</v>
      </c>
      <c r="L23" t="s">
        <v>234</v>
      </c>
      <c r="M23" s="48">
        <v>41687</v>
      </c>
      <c r="N23">
        <v>2.8490000000000002</v>
      </c>
      <c r="O23">
        <v>4.3780000000000001</v>
      </c>
      <c r="P23">
        <v>0.53667953667953661</v>
      </c>
      <c r="Q23">
        <v>0.08</v>
      </c>
      <c r="R23">
        <v>4.7282400000000004</v>
      </c>
    </row>
    <row r="24" spans="2:18" x14ac:dyDescent="0.3">
      <c r="B24" t="s">
        <v>1029</v>
      </c>
      <c r="C24" s="48">
        <v>41763</v>
      </c>
      <c r="D24" t="s">
        <v>1030</v>
      </c>
      <c r="E24" t="s">
        <v>230</v>
      </c>
      <c r="F24" t="s">
        <v>230</v>
      </c>
      <c r="G24" t="s">
        <v>216</v>
      </c>
      <c r="H24" t="s">
        <v>274</v>
      </c>
      <c r="I24" t="s">
        <v>266</v>
      </c>
      <c r="J24" t="s">
        <v>219</v>
      </c>
      <c r="K24" t="s">
        <v>220</v>
      </c>
      <c r="L24" t="s">
        <v>221</v>
      </c>
      <c r="M24" s="48">
        <v>41772</v>
      </c>
      <c r="N24">
        <v>2.4859999999999998</v>
      </c>
      <c r="O24">
        <v>3.9380000000000006</v>
      </c>
      <c r="P24">
        <v>0.58407079646017734</v>
      </c>
      <c r="Q24">
        <v>0.08</v>
      </c>
      <c r="R24">
        <v>4.2530400000000013</v>
      </c>
    </row>
    <row r="25" spans="2:18" x14ac:dyDescent="0.3">
      <c r="B25" t="s">
        <v>1032</v>
      </c>
      <c r="C25" s="48">
        <v>41763</v>
      </c>
      <c r="D25" t="s">
        <v>1030</v>
      </c>
      <c r="E25" t="s">
        <v>230</v>
      </c>
      <c r="F25" t="s">
        <v>230</v>
      </c>
      <c r="G25" t="s">
        <v>216</v>
      </c>
      <c r="H25" t="s">
        <v>274</v>
      </c>
      <c r="I25" t="s">
        <v>266</v>
      </c>
      <c r="J25" t="s">
        <v>219</v>
      </c>
      <c r="K25" t="s">
        <v>226</v>
      </c>
      <c r="L25" t="s">
        <v>221</v>
      </c>
      <c r="M25" s="48">
        <v>41772</v>
      </c>
      <c r="N25">
        <v>0.95700000000000007</v>
      </c>
      <c r="O25">
        <v>1.9910000000000003</v>
      </c>
      <c r="P25">
        <v>1.0804597701149428</v>
      </c>
      <c r="Q25">
        <v>0.08</v>
      </c>
      <c r="R25">
        <v>2.1502800000000004</v>
      </c>
    </row>
    <row r="26" spans="2:18" x14ac:dyDescent="0.3">
      <c r="B26" t="s">
        <v>2429</v>
      </c>
      <c r="C26" s="48">
        <v>41817</v>
      </c>
      <c r="D26" t="s">
        <v>1115</v>
      </c>
      <c r="E26" t="s">
        <v>230</v>
      </c>
      <c r="F26" t="s">
        <v>230</v>
      </c>
      <c r="G26" t="s">
        <v>216</v>
      </c>
      <c r="H26" t="s">
        <v>281</v>
      </c>
      <c r="I26" t="s">
        <v>266</v>
      </c>
      <c r="J26" t="s">
        <v>219</v>
      </c>
      <c r="K26" t="s">
        <v>220</v>
      </c>
      <c r="L26" t="s">
        <v>221</v>
      </c>
      <c r="M26" s="48">
        <v>41825</v>
      </c>
      <c r="N26">
        <v>4.9830000000000005</v>
      </c>
      <c r="O26">
        <v>8.0300000000000011</v>
      </c>
      <c r="P26">
        <v>0.61147902869757176</v>
      </c>
      <c r="Q26">
        <v>0.08</v>
      </c>
      <c r="R26">
        <v>8.6724000000000014</v>
      </c>
    </row>
    <row r="27" spans="2:18" x14ac:dyDescent="0.3">
      <c r="B27" t="s">
        <v>1117</v>
      </c>
      <c r="C27" s="48">
        <v>41817</v>
      </c>
      <c r="D27" t="s">
        <v>1115</v>
      </c>
      <c r="E27" t="s">
        <v>230</v>
      </c>
      <c r="F27" t="s">
        <v>230</v>
      </c>
      <c r="G27" t="s">
        <v>216</v>
      </c>
      <c r="H27" t="s">
        <v>281</v>
      </c>
      <c r="I27" t="s">
        <v>266</v>
      </c>
      <c r="J27" t="s">
        <v>219</v>
      </c>
      <c r="K27" t="s">
        <v>226</v>
      </c>
      <c r="L27" t="s">
        <v>221</v>
      </c>
      <c r="M27" s="48">
        <v>41825</v>
      </c>
      <c r="N27">
        <v>1.6830000000000003</v>
      </c>
      <c r="O27">
        <v>2.7170000000000005</v>
      </c>
      <c r="P27">
        <v>0.6143790849673203</v>
      </c>
      <c r="Q27">
        <v>0.08</v>
      </c>
      <c r="R27">
        <v>2.9343600000000007</v>
      </c>
    </row>
    <row r="28" spans="2:18" x14ac:dyDescent="0.3">
      <c r="B28" t="s">
        <v>1139</v>
      </c>
      <c r="C28" s="48">
        <v>41836</v>
      </c>
      <c r="D28" t="s">
        <v>1140</v>
      </c>
      <c r="E28" t="s">
        <v>230</v>
      </c>
      <c r="F28" t="s">
        <v>230</v>
      </c>
      <c r="G28" t="s">
        <v>244</v>
      </c>
      <c r="H28" t="s">
        <v>258</v>
      </c>
      <c r="I28" t="s">
        <v>254</v>
      </c>
      <c r="J28" t="s">
        <v>219</v>
      </c>
      <c r="K28" t="s">
        <v>226</v>
      </c>
      <c r="L28" t="s">
        <v>221</v>
      </c>
      <c r="M28" s="48">
        <v>41845</v>
      </c>
      <c r="N28">
        <v>1.0120000000000002</v>
      </c>
      <c r="O28">
        <v>1.9910000000000003</v>
      </c>
      <c r="P28">
        <v>0.96739130434782594</v>
      </c>
      <c r="Q28">
        <v>0.08</v>
      </c>
      <c r="R28">
        <v>2.1502800000000004</v>
      </c>
    </row>
    <row r="29" spans="2:18" x14ac:dyDescent="0.3">
      <c r="B29" t="s">
        <v>1142</v>
      </c>
      <c r="C29" s="48">
        <v>41836</v>
      </c>
      <c r="D29" t="s">
        <v>1140</v>
      </c>
      <c r="E29" t="s">
        <v>230</v>
      </c>
      <c r="F29" t="s">
        <v>230</v>
      </c>
      <c r="G29" t="s">
        <v>244</v>
      </c>
      <c r="H29" t="s">
        <v>258</v>
      </c>
      <c r="I29" t="s">
        <v>254</v>
      </c>
      <c r="J29" t="s">
        <v>219</v>
      </c>
      <c r="K29" t="s">
        <v>226</v>
      </c>
      <c r="L29" t="s">
        <v>221</v>
      </c>
      <c r="M29" s="48">
        <v>41850</v>
      </c>
      <c r="N29">
        <v>2.09</v>
      </c>
      <c r="O29">
        <v>3.6080000000000001</v>
      </c>
      <c r="P29">
        <v>0.72631578947368436</v>
      </c>
      <c r="Q29">
        <v>0.08</v>
      </c>
      <c r="R29">
        <v>3.8966400000000005</v>
      </c>
    </row>
    <row r="30" spans="2:18" x14ac:dyDescent="0.3">
      <c r="B30" t="s">
        <v>1155</v>
      </c>
      <c r="C30" s="48">
        <v>41844</v>
      </c>
      <c r="D30" t="s">
        <v>1156</v>
      </c>
      <c r="E30" t="s">
        <v>230</v>
      </c>
      <c r="F30" t="s">
        <v>230</v>
      </c>
      <c r="G30" t="s">
        <v>216</v>
      </c>
      <c r="H30" t="s">
        <v>270</v>
      </c>
      <c r="I30" t="s">
        <v>254</v>
      </c>
      <c r="J30" t="s">
        <v>238</v>
      </c>
      <c r="K30" t="s">
        <v>588</v>
      </c>
      <c r="L30" t="s">
        <v>221</v>
      </c>
      <c r="M30" s="48">
        <v>41860</v>
      </c>
      <c r="N30">
        <v>415.78900000000004</v>
      </c>
      <c r="O30">
        <v>659.98900000000003</v>
      </c>
      <c r="P30">
        <v>0.58731712479166109</v>
      </c>
      <c r="Q30">
        <v>0.08</v>
      </c>
      <c r="R30">
        <v>712.78812000000005</v>
      </c>
    </row>
    <row r="31" spans="2:18" x14ac:dyDescent="0.3">
      <c r="B31" t="s">
        <v>1158</v>
      </c>
      <c r="C31" s="48">
        <v>41844</v>
      </c>
      <c r="D31" t="s">
        <v>1156</v>
      </c>
      <c r="E31" t="s">
        <v>230</v>
      </c>
      <c r="F31" t="s">
        <v>230</v>
      </c>
      <c r="G31" t="s">
        <v>216</v>
      </c>
      <c r="H31" t="s">
        <v>270</v>
      </c>
      <c r="I31" t="s">
        <v>254</v>
      </c>
      <c r="J31" t="s">
        <v>219</v>
      </c>
      <c r="K31" t="s">
        <v>226</v>
      </c>
      <c r="L31" t="s">
        <v>221</v>
      </c>
      <c r="M31" s="48">
        <v>41858</v>
      </c>
      <c r="N31">
        <v>1.7600000000000002</v>
      </c>
      <c r="O31">
        <v>2.8820000000000006</v>
      </c>
      <c r="P31">
        <v>0.63750000000000007</v>
      </c>
      <c r="Q31">
        <v>0.08</v>
      </c>
      <c r="R31">
        <v>3.1125600000000007</v>
      </c>
    </row>
    <row r="32" spans="2:18" x14ac:dyDescent="0.3">
      <c r="B32" t="s">
        <v>1205</v>
      </c>
      <c r="C32" s="48">
        <v>41877</v>
      </c>
      <c r="D32" t="s">
        <v>1206</v>
      </c>
      <c r="E32" t="s">
        <v>214</v>
      </c>
      <c r="F32" t="s">
        <v>215</v>
      </c>
      <c r="G32" t="s">
        <v>231</v>
      </c>
      <c r="H32" t="s">
        <v>217</v>
      </c>
      <c r="I32" t="s">
        <v>218</v>
      </c>
      <c r="J32" t="s">
        <v>238</v>
      </c>
      <c r="K32" t="s">
        <v>239</v>
      </c>
      <c r="L32" t="s">
        <v>240</v>
      </c>
      <c r="M32" s="48">
        <v>41884</v>
      </c>
      <c r="N32">
        <v>306.88900000000001</v>
      </c>
      <c r="O32">
        <v>494.98900000000003</v>
      </c>
      <c r="P32">
        <v>0.61292519445141413</v>
      </c>
      <c r="Q32">
        <v>0.08</v>
      </c>
      <c r="R32">
        <v>534.58812000000012</v>
      </c>
    </row>
    <row r="33" spans="2:18" x14ac:dyDescent="0.3">
      <c r="B33" t="s">
        <v>1208</v>
      </c>
      <c r="C33" s="48">
        <v>41877</v>
      </c>
      <c r="D33" t="s">
        <v>1206</v>
      </c>
      <c r="E33" t="s">
        <v>214</v>
      </c>
      <c r="F33" t="s">
        <v>215</v>
      </c>
      <c r="G33" t="s">
        <v>231</v>
      </c>
      <c r="H33" t="s">
        <v>217</v>
      </c>
      <c r="I33" t="s">
        <v>218</v>
      </c>
      <c r="J33" t="s">
        <v>219</v>
      </c>
      <c r="K33" t="s">
        <v>226</v>
      </c>
      <c r="L33" t="s">
        <v>221</v>
      </c>
      <c r="M33" s="48">
        <v>41885</v>
      </c>
      <c r="N33">
        <v>2.7720000000000002</v>
      </c>
      <c r="O33">
        <v>4.4000000000000004</v>
      </c>
      <c r="P33">
        <v>0.58730158730158732</v>
      </c>
      <c r="Q33">
        <v>0.08</v>
      </c>
      <c r="R33">
        <v>4.7520000000000007</v>
      </c>
    </row>
    <row r="34" spans="2:18" x14ac:dyDescent="0.3">
      <c r="B34" t="s">
        <v>1218</v>
      </c>
      <c r="C34" s="48">
        <v>41887</v>
      </c>
      <c r="D34" t="s">
        <v>425</v>
      </c>
      <c r="E34" t="s">
        <v>230</v>
      </c>
      <c r="F34" t="s">
        <v>230</v>
      </c>
      <c r="G34" t="s">
        <v>216</v>
      </c>
      <c r="H34" t="s">
        <v>331</v>
      </c>
      <c r="I34" t="s">
        <v>266</v>
      </c>
      <c r="J34" t="s">
        <v>219</v>
      </c>
      <c r="K34" t="s">
        <v>220</v>
      </c>
      <c r="L34" t="s">
        <v>221</v>
      </c>
      <c r="M34" s="48">
        <v>41894</v>
      </c>
      <c r="N34">
        <v>1.298</v>
      </c>
      <c r="O34">
        <v>2.0680000000000001</v>
      </c>
      <c r="P34">
        <v>0.59322033898305082</v>
      </c>
      <c r="Q34">
        <v>0.08</v>
      </c>
      <c r="R34">
        <v>2.2334400000000003</v>
      </c>
    </row>
    <row r="35" spans="2:18" x14ac:dyDescent="0.3">
      <c r="B35" t="s">
        <v>1219</v>
      </c>
      <c r="C35" s="48">
        <v>41887</v>
      </c>
      <c r="D35" t="s">
        <v>425</v>
      </c>
      <c r="E35" t="s">
        <v>230</v>
      </c>
      <c r="F35" t="s">
        <v>230</v>
      </c>
      <c r="G35" t="s">
        <v>216</v>
      </c>
      <c r="H35" t="s">
        <v>331</v>
      </c>
      <c r="I35" t="s">
        <v>266</v>
      </c>
      <c r="J35" t="s">
        <v>219</v>
      </c>
      <c r="K35" t="s">
        <v>226</v>
      </c>
      <c r="L35" t="s">
        <v>221</v>
      </c>
      <c r="M35" s="48">
        <v>41896</v>
      </c>
      <c r="N35">
        <v>1.4410000000000003</v>
      </c>
      <c r="O35">
        <v>3.1240000000000001</v>
      </c>
      <c r="P35">
        <v>1.1679389312977095</v>
      </c>
      <c r="Q35">
        <v>0.08</v>
      </c>
      <c r="R35">
        <v>3.3739200000000005</v>
      </c>
    </row>
    <row r="36" spans="2:18" x14ac:dyDescent="0.3">
      <c r="B36" t="s">
        <v>1232</v>
      </c>
      <c r="C36" s="48">
        <v>41901</v>
      </c>
      <c r="D36" t="s">
        <v>1233</v>
      </c>
      <c r="E36" t="s">
        <v>214</v>
      </c>
      <c r="F36" t="s">
        <v>215</v>
      </c>
      <c r="G36" t="s">
        <v>244</v>
      </c>
      <c r="H36" t="s">
        <v>225</v>
      </c>
      <c r="I36" t="s">
        <v>250</v>
      </c>
      <c r="J36" t="s">
        <v>238</v>
      </c>
      <c r="K36" t="s">
        <v>220</v>
      </c>
      <c r="L36" t="s">
        <v>221</v>
      </c>
      <c r="M36" s="48">
        <v>41910</v>
      </c>
      <c r="N36">
        <v>21.758000000000003</v>
      </c>
      <c r="O36">
        <v>50.589000000000006</v>
      </c>
      <c r="P36">
        <v>1.3250758341759352</v>
      </c>
      <c r="Q36">
        <v>0.08</v>
      </c>
      <c r="R36">
        <v>54.636120000000012</v>
      </c>
    </row>
    <row r="37" spans="2:18" x14ac:dyDescent="0.3">
      <c r="B37" t="s">
        <v>1235</v>
      </c>
      <c r="C37" s="48">
        <v>41901</v>
      </c>
      <c r="D37" t="s">
        <v>1233</v>
      </c>
      <c r="E37" t="s">
        <v>214</v>
      </c>
      <c r="F37" t="s">
        <v>215</v>
      </c>
      <c r="G37" t="s">
        <v>244</v>
      </c>
      <c r="H37" t="s">
        <v>225</v>
      </c>
      <c r="I37" t="s">
        <v>250</v>
      </c>
      <c r="J37" t="s">
        <v>219</v>
      </c>
      <c r="K37" t="s">
        <v>226</v>
      </c>
      <c r="L37" t="s">
        <v>221</v>
      </c>
      <c r="M37" s="48">
        <v>41909</v>
      </c>
      <c r="N37">
        <v>1.0230000000000001</v>
      </c>
      <c r="O37">
        <v>1.6280000000000001</v>
      </c>
      <c r="P37">
        <v>0.59139784946236551</v>
      </c>
      <c r="Q37">
        <v>0.08</v>
      </c>
      <c r="R37">
        <v>1.7582400000000002</v>
      </c>
    </row>
    <row r="38" spans="2:18" x14ac:dyDescent="0.3">
      <c r="B38" t="s">
        <v>1273</v>
      </c>
      <c r="C38" s="48">
        <v>41927</v>
      </c>
      <c r="D38" t="s">
        <v>1274</v>
      </c>
      <c r="E38" t="s">
        <v>214</v>
      </c>
      <c r="F38" t="s">
        <v>215</v>
      </c>
      <c r="G38" t="s">
        <v>216</v>
      </c>
      <c r="H38" t="s">
        <v>225</v>
      </c>
      <c r="I38" t="s">
        <v>250</v>
      </c>
      <c r="J38" t="s">
        <v>219</v>
      </c>
      <c r="K38" t="s">
        <v>292</v>
      </c>
      <c r="L38" t="s">
        <v>221</v>
      </c>
      <c r="M38" s="48">
        <v>41934</v>
      </c>
      <c r="N38">
        <v>5.7090000000000005</v>
      </c>
      <c r="O38">
        <v>14.278000000000002</v>
      </c>
      <c r="P38">
        <v>1.5009633911368019</v>
      </c>
      <c r="Q38">
        <v>0.08</v>
      </c>
      <c r="R38">
        <v>15.420240000000003</v>
      </c>
    </row>
    <row r="39" spans="2:18" x14ac:dyDescent="0.3">
      <c r="B39" t="s">
        <v>1276</v>
      </c>
      <c r="C39" s="48">
        <v>41927</v>
      </c>
      <c r="D39" t="s">
        <v>1274</v>
      </c>
      <c r="E39" t="s">
        <v>214</v>
      </c>
      <c r="F39" t="s">
        <v>215</v>
      </c>
      <c r="G39" t="s">
        <v>216</v>
      </c>
      <c r="H39" t="s">
        <v>225</v>
      </c>
      <c r="I39" t="s">
        <v>250</v>
      </c>
      <c r="J39" t="s">
        <v>219</v>
      </c>
      <c r="K39" t="s">
        <v>226</v>
      </c>
      <c r="L39" t="s">
        <v>221</v>
      </c>
      <c r="M39" s="48">
        <v>41936</v>
      </c>
      <c r="N39">
        <v>2.7720000000000002</v>
      </c>
      <c r="O39">
        <v>4.4000000000000004</v>
      </c>
      <c r="P39">
        <v>0.58730158730158732</v>
      </c>
      <c r="Q39">
        <v>0.08</v>
      </c>
      <c r="R39">
        <v>4.7520000000000007</v>
      </c>
    </row>
    <row r="40" spans="2:18" x14ac:dyDescent="0.3">
      <c r="B40" t="s">
        <v>1370</v>
      </c>
      <c r="C40" s="48">
        <v>41998</v>
      </c>
      <c r="D40" t="s">
        <v>1371</v>
      </c>
      <c r="E40" t="s">
        <v>230</v>
      </c>
      <c r="F40" t="s">
        <v>230</v>
      </c>
      <c r="G40" t="s">
        <v>265</v>
      </c>
      <c r="H40" t="s">
        <v>445</v>
      </c>
      <c r="I40" t="s">
        <v>218</v>
      </c>
      <c r="J40" t="s">
        <v>219</v>
      </c>
      <c r="K40" t="s">
        <v>220</v>
      </c>
      <c r="L40" t="s">
        <v>221</v>
      </c>
      <c r="M40" s="48">
        <v>42005</v>
      </c>
      <c r="N40">
        <v>16.445</v>
      </c>
      <c r="O40">
        <v>38.236000000000004</v>
      </c>
      <c r="P40">
        <v>1.3250836120401339</v>
      </c>
      <c r="Q40">
        <v>0.08</v>
      </c>
      <c r="R40">
        <v>41.294880000000006</v>
      </c>
    </row>
    <row r="41" spans="2:18" x14ac:dyDescent="0.3">
      <c r="B41" t="s">
        <v>1373</v>
      </c>
      <c r="C41" s="48">
        <v>41998</v>
      </c>
      <c r="D41" t="s">
        <v>1371</v>
      </c>
      <c r="E41" t="s">
        <v>230</v>
      </c>
      <c r="F41" t="s">
        <v>230</v>
      </c>
      <c r="G41" t="s">
        <v>265</v>
      </c>
      <c r="H41" t="s">
        <v>445</v>
      </c>
      <c r="I41" t="s">
        <v>218</v>
      </c>
      <c r="J41" t="s">
        <v>219</v>
      </c>
      <c r="K41" t="s">
        <v>226</v>
      </c>
      <c r="L41" t="s">
        <v>221</v>
      </c>
      <c r="M41" s="48">
        <v>42007</v>
      </c>
      <c r="N41">
        <v>2.5410000000000004</v>
      </c>
      <c r="O41">
        <v>4.1580000000000004</v>
      </c>
      <c r="P41">
        <v>0.63636363636363624</v>
      </c>
      <c r="Q41">
        <v>0.08</v>
      </c>
      <c r="R41">
        <v>4.4906400000000009</v>
      </c>
    </row>
    <row r="42" spans="2:18" x14ac:dyDescent="0.3">
      <c r="B42" t="s">
        <v>1423</v>
      </c>
      <c r="C42" s="48">
        <v>42022</v>
      </c>
      <c r="D42" t="s">
        <v>837</v>
      </c>
      <c r="E42" t="s">
        <v>230</v>
      </c>
      <c r="F42" t="s">
        <v>230</v>
      </c>
      <c r="G42" t="s">
        <v>244</v>
      </c>
      <c r="H42" t="s">
        <v>445</v>
      </c>
      <c r="I42" t="s">
        <v>266</v>
      </c>
      <c r="J42" t="s">
        <v>219</v>
      </c>
      <c r="K42" t="s">
        <v>226</v>
      </c>
      <c r="L42" t="s">
        <v>221</v>
      </c>
      <c r="M42" s="48">
        <v>42030</v>
      </c>
      <c r="N42">
        <v>4.9280000000000008</v>
      </c>
      <c r="O42">
        <v>8.9540000000000006</v>
      </c>
      <c r="P42">
        <v>0.81696428571428559</v>
      </c>
      <c r="Q42">
        <v>0.08</v>
      </c>
      <c r="R42">
        <v>9.670320000000002</v>
      </c>
    </row>
    <row r="43" spans="2:18" x14ac:dyDescent="0.3">
      <c r="B43" t="s">
        <v>1424</v>
      </c>
      <c r="C43" s="48">
        <v>42022</v>
      </c>
      <c r="D43" t="s">
        <v>837</v>
      </c>
      <c r="E43" t="s">
        <v>230</v>
      </c>
      <c r="F43" t="s">
        <v>230</v>
      </c>
      <c r="G43" t="s">
        <v>244</v>
      </c>
      <c r="H43" t="s">
        <v>445</v>
      </c>
      <c r="I43" t="s">
        <v>266</v>
      </c>
      <c r="J43" t="s">
        <v>219</v>
      </c>
      <c r="K43" t="s">
        <v>220</v>
      </c>
      <c r="L43" t="s">
        <v>221</v>
      </c>
      <c r="M43" s="48">
        <v>42030</v>
      </c>
      <c r="N43">
        <v>1.298</v>
      </c>
      <c r="O43">
        <v>2.0680000000000001</v>
      </c>
      <c r="P43">
        <v>0.59322033898305082</v>
      </c>
      <c r="Q43">
        <v>0.08</v>
      </c>
      <c r="R43">
        <v>2.2334400000000003</v>
      </c>
    </row>
    <row r="44" spans="2:18" x14ac:dyDescent="0.3">
      <c r="B44" t="s">
        <v>1428</v>
      </c>
      <c r="C44" s="48">
        <v>42024</v>
      </c>
      <c r="D44" t="s">
        <v>1091</v>
      </c>
      <c r="E44" t="s">
        <v>230</v>
      </c>
      <c r="F44" t="s">
        <v>230</v>
      </c>
      <c r="G44" t="s">
        <v>231</v>
      </c>
      <c r="H44" t="s">
        <v>258</v>
      </c>
      <c r="I44" t="s">
        <v>233</v>
      </c>
      <c r="J44" t="s">
        <v>238</v>
      </c>
      <c r="K44" t="s">
        <v>332</v>
      </c>
      <c r="L44" t="s">
        <v>221</v>
      </c>
      <c r="M44" s="48">
        <v>42032</v>
      </c>
      <c r="N44">
        <v>9.7020000000000017</v>
      </c>
      <c r="O44">
        <v>23.088999999999999</v>
      </c>
      <c r="P44">
        <v>1.3798185941043077</v>
      </c>
      <c r="Q44">
        <v>0.08</v>
      </c>
      <c r="R44">
        <v>24.936119999999999</v>
      </c>
    </row>
    <row r="45" spans="2:18" x14ac:dyDescent="0.3">
      <c r="B45" t="s">
        <v>1429</v>
      </c>
      <c r="C45" s="48">
        <v>42024</v>
      </c>
      <c r="D45" t="s">
        <v>1091</v>
      </c>
      <c r="E45" t="s">
        <v>230</v>
      </c>
      <c r="F45" t="s">
        <v>230</v>
      </c>
      <c r="G45" t="s">
        <v>231</v>
      </c>
      <c r="H45" t="s">
        <v>258</v>
      </c>
      <c r="I45" t="s">
        <v>233</v>
      </c>
      <c r="J45" t="s">
        <v>219</v>
      </c>
      <c r="K45" t="s">
        <v>220</v>
      </c>
      <c r="L45" t="s">
        <v>234</v>
      </c>
      <c r="M45" s="48">
        <v>42031</v>
      </c>
      <c r="N45">
        <v>15.268000000000002</v>
      </c>
      <c r="O45">
        <v>24.618000000000002</v>
      </c>
      <c r="P45">
        <v>0.61239193083573473</v>
      </c>
      <c r="Q45">
        <v>0.08</v>
      </c>
      <c r="R45">
        <v>26.587440000000004</v>
      </c>
    </row>
    <row r="46" spans="2:18" x14ac:dyDescent="0.3">
      <c r="B46" t="s">
        <v>1430</v>
      </c>
      <c r="C46" s="48">
        <v>42024</v>
      </c>
      <c r="D46" t="s">
        <v>1091</v>
      </c>
      <c r="E46" t="s">
        <v>230</v>
      </c>
      <c r="F46" t="s">
        <v>230</v>
      </c>
      <c r="G46" t="s">
        <v>231</v>
      </c>
      <c r="H46" t="s">
        <v>258</v>
      </c>
      <c r="I46" t="s">
        <v>233</v>
      </c>
      <c r="J46" t="s">
        <v>238</v>
      </c>
      <c r="K46" t="s">
        <v>220</v>
      </c>
      <c r="L46" t="s">
        <v>221</v>
      </c>
      <c r="M46" s="48">
        <v>42033</v>
      </c>
      <c r="N46">
        <v>7.0289999999999999</v>
      </c>
      <c r="O46">
        <v>21.978000000000002</v>
      </c>
      <c r="P46">
        <v>2.126760563380282</v>
      </c>
      <c r="Q46">
        <v>0.08</v>
      </c>
      <c r="R46">
        <v>23.736240000000002</v>
      </c>
    </row>
    <row r="47" spans="2:18" x14ac:dyDescent="0.3">
      <c r="B47" t="s">
        <v>1469</v>
      </c>
      <c r="C47" s="48">
        <v>42051</v>
      </c>
      <c r="D47" t="s">
        <v>921</v>
      </c>
      <c r="E47" t="s">
        <v>214</v>
      </c>
      <c r="F47" t="s">
        <v>215</v>
      </c>
      <c r="G47" t="s">
        <v>216</v>
      </c>
      <c r="H47" t="s">
        <v>225</v>
      </c>
      <c r="I47" t="s">
        <v>218</v>
      </c>
      <c r="J47" t="s">
        <v>219</v>
      </c>
      <c r="K47" t="s">
        <v>220</v>
      </c>
      <c r="L47" t="s">
        <v>221</v>
      </c>
      <c r="M47" s="48">
        <v>42061</v>
      </c>
      <c r="N47">
        <v>3.7070000000000003</v>
      </c>
      <c r="O47">
        <v>6.0830000000000011</v>
      </c>
      <c r="P47">
        <v>0.64094955489614258</v>
      </c>
      <c r="Q47">
        <v>0.08</v>
      </c>
      <c r="R47">
        <v>6.5696400000000015</v>
      </c>
    </row>
    <row r="48" spans="2:18" x14ac:dyDescent="0.3">
      <c r="B48" t="s">
        <v>1470</v>
      </c>
      <c r="C48" s="48">
        <v>42051</v>
      </c>
      <c r="D48" t="s">
        <v>921</v>
      </c>
      <c r="E48" t="s">
        <v>214</v>
      </c>
      <c r="F48" t="s">
        <v>215</v>
      </c>
      <c r="G48" t="s">
        <v>216</v>
      </c>
      <c r="H48" t="s">
        <v>225</v>
      </c>
      <c r="I48" t="s">
        <v>218</v>
      </c>
      <c r="J48" t="s">
        <v>219</v>
      </c>
      <c r="K48" t="s">
        <v>226</v>
      </c>
      <c r="L48" t="s">
        <v>221</v>
      </c>
      <c r="M48" s="48">
        <v>42059</v>
      </c>
      <c r="N48">
        <v>2.3760000000000003</v>
      </c>
      <c r="O48">
        <v>4.2350000000000003</v>
      </c>
      <c r="P48">
        <v>0.78240740740740733</v>
      </c>
      <c r="Q48">
        <v>0.08</v>
      </c>
      <c r="R48">
        <v>4.5738000000000003</v>
      </c>
    </row>
    <row r="49" spans="2:18" x14ac:dyDescent="0.3">
      <c r="B49" t="s">
        <v>1560</v>
      </c>
      <c r="C49" s="48">
        <v>42117</v>
      </c>
      <c r="D49" t="s">
        <v>1561</v>
      </c>
      <c r="E49" t="s">
        <v>214</v>
      </c>
      <c r="F49" t="s">
        <v>215</v>
      </c>
      <c r="G49" t="s">
        <v>265</v>
      </c>
      <c r="H49" t="s">
        <v>225</v>
      </c>
      <c r="I49" t="s">
        <v>233</v>
      </c>
      <c r="J49" t="s">
        <v>219</v>
      </c>
      <c r="K49" t="s">
        <v>226</v>
      </c>
      <c r="L49" t="s">
        <v>221</v>
      </c>
      <c r="M49" s="48">
        <v>42125</v>
      </c>
      <c r="N49">
        <v>0.26400000000000001</v>
      </c>
      <c r="O49">
        <v>1.3860000000000001</v>
      </c>
      <c r="P49">
        <v>4.25</v>
      </c>
      <c r="Q49">
        <v>0.08</v>
      </c>
      <c r="R49">
        <v>1.4968800000000002</v>
      </c>
    </row>
    <row r="50" spans="2:18" x14ac:dyDescent="0.3">
      <c r="B50" t="s">
        <v>1563</v>
      </c>
      <c r="C50" s="48">
        <v>42117</v>
      </c>
      <c r="D50" t="s">
        <v>1561</v>
      </c>
      <c r="E50" t="s">
        <v>214</v>
      </c>
      <c r="F50" t="s">
        <v>215</v>
      </c>
      <c r="G50" t="s">
        <v>265</v>
      </c>
      <c r="H50" t="s">
        <v>225</v>
      </c>
      <c r="I50" t="s">
        <v>233</v>
      </c>
      <c r="J50" t="s">
        <v>219</v>
      </c>
      <c r="K50" t="s">
        <v>226</v>
      </c>
      <c r="L50" t="s">
        <v>221</v>
      </c>
      <c r="M50" s="48">
        <v>42126</v>
      </c>
      <c r="N50">
        <v>2.6290000000000004</v>
      </c>
      <c r="O50">
        <v>4.6859999999999999</v>
      </c>
      <c r="P50">
        <v>0.78242677824267748</v>
      </c>
      <c r="Q50">
        <v>0.08</v>
      </c>
      <c r="R50">
        <v>5.06088</v>
      </c>
    </row>
    <row r="51" spans="2:18" x14ac:dyDescent="0.3">
      <c r="B51" t="s">
        <v>1586</v>
      </c>
      <c r="C51" s="48">
        <v>42133</v>
      </c>
      <c r="D51" t="s">
        <v>806</v>
      </c>
      <c r="E51" t="s">
        <v>230</v>
      </c>
      <c r="F51" t="s">
        <v>230</v>
      </c>
      <c r="G51" t="s">
        <v>231</v>
      </c>
      <c r="H51" t="s">
        <v>274</v>
      </c>
      <c r="I51" t="s">
        <v>250</v>
      </c>
      <c r="J51" t="s">
        <v>219</v>
      </c>
      <c r="K51" t="s">
        <v>292</v>
      </c>
      <c r="L51" t="s">
        <v>221</v>
      </c>
      <c r="M51" s="48">
        <v>42142</v>
      </c>
      <c r="N51">
        <v>4.6090000000000009</v>
      </c>
      <c r="O51">
        <v>11.253000000000002</v>
      </c>
      <c r="P51">
        <v>1.4415274463007159</v>
      </c>
      <c r="Q51">
        <v>0.08</v>
      </c>
      <c r="R51">
        <v>12.153240000000002</v>
      </c>
    </row>
    <row r="52" spans="2:18" x14ac:dyDescent="0.3">
      <c r="B52" t="s">
        <v>1587</v>
      </c>
      <c r="C52" s="48">
        <v>42133</v>
      </c>
      <c r="D52" t="s">
        <v>806</v>
      </c>
      <c r="E52" t="s">
        <v>230</v>
      </c>
      <c r="F52" t="s">
        <v>230</v>
      </c>
      <c r="G52" t="s">
        <v>231</v>
      </c>
      <c r="H52" t="s">
        <v>274</v>
      </c>
      <c r="I52" t="s">
        <v>250</v>
      </c>
      <c r="J52" t="s">
        <v>219</v>
      </c>
      <c r="K52" t="s">
        <v>220</v>
      </c>
      <c r="L52" t="s">
        <v>221</v>
      </c>
      <c r="M52" s="48">
        <v>42142</v>
      </c>
      <c r="N52">
        <v>4.0150000000000006</v>
      </c>
      <c r="O52">
        <v>6.5780000000000012</v>
      </c>
      <c r="P52">
        <v>0.63835616438356169</v>
      </c>
      <c r="Q52">
        <v>0.08</v>
      </c>
      <c r="R52">
        <v>7.1042400000000017</v>
      </c>
    </row>
    <row r="53" spans="2:18" x14ac:dyDescent="0.3">
      <c r="B53" t="s">
        <v>1647</v>
      </c>
      <c r="C53" s="48">
        <v>42178</v>
      </c>
      <c r="D53" t="s">
        <v>828</v>
      </c>
      <c r="E53" t="s">
        <v>230</v>
      </c>
      <c r="F53" t="s">
        <v>230</v>
      </c>
      <c r="G53" t="s">
        <v>216</v>
      </c>
      <c r="H53" t="s">
        <v>281</v>
      </c>
      <c r="I53" t="s">
        <v>250</v>
      </c>
      <c r="J53" t="s">
        <v>219</v>
      </c>
      <c r="K53" t="s">
        <v>226</v>
      </c>
      <c r="L53" t="s">
        <v>221</v>
      </c>
      <c r="M53" s="48">
        <v>42185</v>
      </c>
      <c r="N53">
        <v>1.1990000000000003</v>
      </c>
      <c r="O53">
        <v>2.8600000000000003</v>
      </c>
      <c r="P53">
        <v>1.3853211009174309</v>
      </c>
      <c r="Q53">
        <v>0.08</v>
      </c>
      <c r="R53">
        <v>3.0888000000000004</v>
      </c>
    </row>
    <row r="54" spans="2:18" x14ac:dyDescent="0.3">
      <c r="B54" t="s">
        <v>1648</v>
      </c>
      <c r="C54" s="48">
        <v>42178</v>
      </c>
      <c r="D54" t="s">
        <v>828</v>
      </c>
      <c r="E54" t="s">
        <v>230</v>
      </c>
      <c r="F54" t="s">
        <v>230</v>
      </c>
      <c r="G54" t="s">
        <v>216</v>
      </c>
      <c r="H54" t="s">
        <v>281</v>
      </c>
      <c r="I54" t="s">
        <v>250</v>
      </c>
      <c r="J54" t="s">
        <v>238</v>
      </c>
      <c r="K54" t="s">
        <v>220</v>
      </c>
      <c r="L54" t="s">
        <v>221</v>
      </c>
      <c r="M54" s="48">
        <v>42187</v>
      </c>
      <c r="N54">
        <v>46.321000000000005</v>
      </c>
      <c r="O54">
        <v>89.078000000000017</v>
      </c>
      <c r="P54">
        <v>0.92305865590121128</v>
      </c>
      <c r="Q54">
        <v>0.08</v>
      </c>
      <c r="R54">
        <v>96.204240000000027</v>
      </c>
    </row>
    <row r="55" spans="2:18" x14ac:dyDescent="0.3">
      <c r="B55" t="s">
        <v>1703</v>
      </c>
      <c r="C55" s="48">
        <v>42208</v>
      </c>
      <c r="D55" t="s">
        <v>1704</v>
      </c>
      <c r="E55" t="s">
        <v>214</v>
      </c>
      <c r="F55" t="s">
        <v>215</v>
      </c>
      <c r="G55" t="s">
        <v>216</v>
      </c>
      <c r="H55" t="s">
        <v>217</v>
      </c>
      <c r="I55" t="s">
        <v>218</v>
      </c>
      <c r="J55" t="s">
        <v>219</v>
      </c>
      <c r="K55" t="s">
        <v>226</v>
      </c>
      <c r="L55" t="s">
        <v>234</v>
      </c>
      <c r="M55" s="48">
        <v>42216</v>
      </c>
      <c r="N55">
        <v>2.0680000000000001</v>
      </c>
      <c r="O55">
        <v>3.4540000000000006</v>
      </c>
      <c r="P55">
        <v>0.67021276595744705</v>
      </c>
      <c r="Q55">
        <v>0.08</v>
      </c>
      <c r="R55">
        <v>3.7303200000000007</v>
      </c>
    </row>
    <row r="56" spans="2:18" x14ac:dyDescent="0.3">
      <c r="B56" t="s">
        <v>1706</v>
      </c>
      <c r="C56" s="48">
        <v>42208</v>
      </c>
      <c r="D56" t="s">
        <v>1704</v>
      </c>
      <c r="E56" t="s">
        <v>214</v>
      </c>
      <c r="F56" t="s">
        <v>215</v>
      </c>
      <c r="G56" t="s">
        <v>216</v>
      </c>
      <c r="H56" t="s">
        <v>217</v>
      </c>
      <c r="I56" t="s">
        <v>218</v>
      </c>
      <c r="J56" t="s">
        <v>219</v>
      </c>
      <c r="K56" t="s">
        <v>292</v>
      </c>
      <c r="L56" t="s">
        <v>221</v>
      </c>
      <c r="M56" s="48">
        <v>42217</v>
      </c>
      <c r="N56">
        <v>1.6060000000000001</v>
      </c>
      <c r="O56">
        <v>3.927</v>
      </c>
      <c r="P56">
        <v>1.4452054794520546</v>
      </c>
      <c r="Q56">
        <v>0.08</v>
      </c>
      <c r="R56">
        <v>4.2411600000000007</v>
      </c>
    </row>
    <row r="57" spans="2:18" x14ac:dyDescent="0.3">
      <c r="B57" t="s">
        <v>1710</v>
      </c>
      <c r="C57" s="48">
        <v>42210</v>
      </c>
      <c r="D57" t="s">
        <v>1387</v>
      </c>
      <c r="E57" t="s">
        <v>214</v>
      </c>
      <c r="F57" t="s">
        <v>215</v>
      </c>
      <c r="G57" t="s">
        <v>265</v>
      </c>
      <c r="H57" t="s">
        <v>225</v>
      </c>
      <c r="I57" t="s">
        <v>254</v>
      </c>
      <c r="J57" t="s">
        <v>219</v>
      </c>
      <c r="K57" t="s">
        <v>226</v>
      </c>
      <c r="L57" t="s">
        <v>234</v>
      </c>
      <c r="M57" s="48">
        <v>42221</v>
      </c>
      <c r="N57">
        <v>1.0230000000000001</v>
      </c>
      <c r="O57">
        <v>1.6280000000000001</v>
      </c>
      <c r="P57">
        <v>0.59139784946236551</v>
      </c>
      <c r="Q57">
        <v>0.08</v>
      </c>
      <c r="R57">
        <v>1.7582400000000002</v>
      </c>
    </row>
    <row r="58" spans="2:18" x14ac:dyDescent="0.3">
      <c r="B58" t="s">
        <v>1711</v>
      </c>
      <c r="C58" s="48">
        <v>42210</v>
      </c>
      <c r="D58" t="s">
        <v>1387</v>
      </c>
      <c r="E58" t="s">
        <v>214</v>
      </c>
      <c r="F58" t="s">
        <v>215</v>
      </c>
      <c r="G58" t="s">
        <v>265</v>
      </c>
      <c r="H58" t="s">
        <v>225</v>
      </c>
      <c r="I58" t="s">
        <v>254</v>
      </c>
      <c r="J58" t="s">
        <v>219</v>
      </c>
      <c r="K58" t="s">
        <v>226</v>
      </c>
      <c r="L58" t="s">
        <v>221</v>
      </c>
      <c r="M58" s="48">
        <v>42222</v>
      </c>
      <c r="N58">
        <v>12.221</v>
      </c>
      <c r="O58">
        <v>21.824000000000002</v>
      </c>
      <c r="P58">
        <v>0.78577857785778593</v>
      </c>
      <c r="Q58">
        <v>0.08</v>
      </c>
      <c r="R58">
        <v>23.569920000000003</v>
      </c>
    </row>
    <row r="59" spans="2:18" x14ac:dyDescent="0.3">
      <c r="B59" t="s">
        <v>1730</v>
      </c>
      <c r="C59" s="48">
        <v>42224</v>
      </c>
      <c r="D59" t="s">
        <v>1731</v>
      </c>
      <c r="E59" t="s">
        <v>230</v>
      </c>
      <c r="F59" t="s">
        <v>230</v>
      </c>
      <c r="G59" t="s">
        <v>265</v>
      </c>
      <c r="H59" t="s">
        <v>445</v>
      </c>
      <c r="I59" t="s">
        <v>266</v>
      </c>
      <c r="J59" t="s">
        <v>219</v>
      </c>
      <c r="K59" t="s">
        <v>220</v>
      </c>
      <c r="L59" t="s">
        <v>221</v>
      </c>
      <c r="M59" s="48">
        <v>42232</v>
      </c>
      <c r="N59">
        <v>3.036</v>
      </c>
      <c r="O59">
        <v>4.8180000000000005</v>
      </c>
      <c r="P59">
        <v>0.5869565217391306</v>
      </c>
      <c r="Q59">
        <v>0.08</v>
      </c>
      <c r="R59">
        <v>5.2034400000000005</v>
      </c>
    </row>
    <row r="60" spans="2:18" x14ac:dyDescent="0.3">
      <c r="B60" t="s">
        <v>1733</v>
      </c>
      <c r="C60" s="48">
        <v>42224</v>
      </c>
      <c r="D60" t="s">
        <v>1731</v>
      </c>
      <c r="E60" t="s">
        <v>230</v>
      </c>
      <c r="F60" t="s">
        <v>230</v>
      </c>
      <c r="G60" t="s">
        <v>265</v>
      </c>
      <c r="H60" t="s">
        <v>445</v>
      </c>
      <c r="I60" t="s">
        <v>266</v>
      </c>
      <c r="J60" t="s">
        <v>219</v>
      </c>
      <c r="K60" t="s">
        <v>292</v>
      </c>
      <c r="L60" t="s">
        <v>221</v>
      </c>
      <c r="M60" s="48">
        <v>42234</v>
      </c>
      <c r="N60">
        <v>4.51</v>
      </c>
      <c r="O60">
        <v>10.241000000000001</v>
      </c>
      <c r="P60">
        <v>1.2707317073170736</v>
      </c>
      <c r="Q60">
        <v>0.08</v>
      </c>
      <c r="R60">
        <v>11.060280000000002</v>
      </c>
    </row>
    <row r="61" spans="2:18" x14ac:dyDescent="0.3">
      <c r="B61" t="s">
        <v>1813</v>
      </c>
      <c r="C61" s="48">
        <v>42290</v>
      </c>
      <c r="D61" t="s">
        <v>1814</v>
      </c>
      <c r="E61" t="s">
        <v>230</v>
      </c>
      <c r="F61" t="s">
        <v>230</v>
      </c>
      <c r="G61" t="s">
        <v>244</v>
      </c>
      <c r="H61" t="s">
        <v>331</v>
      </c>
      <c r="I61" t="s">
        <v>254</v>
      </c>
      <c r="J61" t="s">
        <v>219</v>
      </c>
      <c r="K61" t="s">
        <v>226</v>
      </c>
      <c r="L61" t="s">
        <v>234</v>
      </c>
      <c r="M61" s="48">
        <v>42297</v>
      </c>
      <c r="N61">
        <v>1.6830000000000003</v>
      </c>
      <c r="O61">
        <v>2.7170000000000005</v>
      </c>
      <c r="P61">
        <v>0.6143790849673203</v>
      </c>
      <c r="Q61">
        <v>0.08</v>
      </c>
      <c r="R61">
        <v>2.9343600000000007</v>
      </c>
    </row>
    <row r="62" spans="2:18" x14ac:dyDescent="0.3">
      <c r="B62" t="s">
        <v>1816</v>
      </c>
      <c r="C62" s="48">
        <v>42290</v>
      </c>
      <c r="D62" t="s">
        <v>1814</v>
      </c>
      <c r="E62" t="s">
        <v>230</v>
      </c>
      <c r="F62" t="s">
        <v>230</v>
      </c>
      <c r="G62" t="s">
        <v>244</v>
      </c>
      <c r="H62" t="s">
        <v>331</v>
      </c>
      <c r="I62" t="s">
        <v>254</v>
      </c>
      <c r="J62" t="s">
        <v>219</v>
      </c>
      <c r="K62" t="s">
        <v>226</v>
      </c>
      <c r="L62" t="s">
        <v>221</v>
      </c>
      <c r="M62" s="48">
        <v>42301</v>
      </c>
      <c r="N62">
        <v>3.8280000000000003</v>
      </c>
      <c r="O62">
        <v>5.9729999999999999</v>
      </c>
      <c r="P62">
        <v>0.56034482758620674</v>
      </c>
      <c r="Q62">
        <v>0.08</v>
      </c>
      <c r="R62">
        <v>6.4508400000000004</v>
      </c>
    </row>
    <row r="63" spans="2:18" x14ac:dyDescent="0.3">
      <c r="B63" t="s">
        <v>1839</v>
      </c>
      <c r="C63" s="48">
        <v>42307</v>
      </c>
      <c r="D63" t="s">
        <v>1810</v>
      </c>
      <c r="E63" t="s">
        <v>230</v>
      </c>
      <c r="F63" t="s">
        <v>230</v>
      </c>
      <c r="G63" t="s">
        <v>265</v>
      </c>
      <c r="H63" t="s">
        <v>331</v>
      </c>
      <c r="I63" t="s">
        <v>254</v>
      </c>
      <c r="J63" t="s">
        <v>219</v>
      </c>
      <c r="K63" t="s">
        <v>226</v>
      </c>
      <c r="L63" t="s">
        <v>221</v>
      </c>
      <c r="M63" s="48">
        <v>42316</v>
      </c>
      <c r="N63">
        <v>2.6290000000000004</v>
      </c>
      <c r="O63">
        <v>4.6859999999999999</v>
      </c>
      <c r="P63">
        <v>0.78242677824267748</v>
      </c>
      <c r="Q63">
        <v>0.08</v>
      </c>
      <c r="R63">
        <v>5.06088</v>
      </c>
    </row>
    <row r="64" spans="2:18" x14ac:dyDescent="0.3">
      <c r="B64" t="s">
        <v>1838</v>
      </c>
      <c r="C64" s="48">
        <v>42307</v>
      </c>
      <c r="D64" t="s">
        <v>1810</v>
      </c>
      <c r="E64" t="s">
        <v>230</v>
      </c>
      <c r="F64" t="s">
        <v>230</v>
      </c>
      <c r="G64" t="s">
        <v>265</v>
      </c>
      <c r="H64" t="s">
        <v>331</v>
      </c>
      <c r="I64" t="s">
        <v>254</v>
      </c>
      <c r="J64" t="s">
        <v>219</v>
      </c>
      <c r="K64" t="s">
        <v>226</v>
      </c>
      <c r="L64" t="s">
        <v>221</v>
      </c>
      <c r="M64" s="48">
        <v>42319</v>
      </c>
      <c r="N64">
        <v>1.4300000000000002</v>
      </c>
      <c r="O64">
        <v>3.1680000000000001</v>
      </c>
      <c r="P64">
        <v>1.2153846153846153</v>
      </c>
      <c r="Q64">
        <v>0.08</v>
      </c>
      <c r="R64">
        <v>3.4214400000000005</v>
      </c>
    </row>
    <row r="65" spans="2:18" x14ac:dyDescent="0.3">
      <c r="B65" t="s">
        <v>1877</v>
      </c>
      <c r="C65" s="48">
        <v>42352</v>
      </c>
      <c r="D65" t="s">
        <v>867</v>
      </c>
      <c r="E65" t="s">
        <v>230</v>
      </c>
      <c r="F65" t="s">
        <v>230</v>
      </c>
      <c r="G65" t="s">
        <v>216</v>
      </c>
      <c r="H65" t="s">
        <v>274</v>
      </c>
      <c r="I65" t="s">
        <v>233</v>
      </c>
      <c r="J65" t="s">
        <v>238</v>
      </c>
      <c r="K65" t="s">
        <v>220</v>
      </c>
      <c r="L65" t="s">
        <v>234</v>
      </c>
      <c r="M65" s="48">
        <v>42361</v>
      </c>
      <c r="N65">
        <v>7.0289999999999999</v>
      </c>
      <c r="O65">
        <v>21.978000000000002</v>
      </c>
      <c r="P65">
        <v>2.126760563380282</v>
      </c>
      <c r="Q65">
        <v>0.08</v>
      </c>
      <c r="R65">
        <v>23.736240000000002</v>
      </c>
    </row>
    <row r="66" spans="2:18" x14ac:dyDescent="0.3">
      <c r="B66" t="s">
        <v>1878</v>
      </c>
      <c r="C66" s="48">
        <v>42352</v>
      </c>
      <c r="D66" t="s">
        <v>867</v>
      </c>
      <c r="E66" t="s">
        <v>230</v>
      </c>
      <c r="F66" t="s">
        <v>230</v>
      </c>
      <c r="G66" t="s">
        <v>216</v>
      </c>
      <c r="H66" t="s">
        <v>274</v>
      </c>
      <c r="I66" t="s">
        <v>233</v>
      </c>
      <c r="J66" t="s">
        <v>219</v>
      </c>
      <c r="K66" t="s">
        <v>220</v>
      </c>
      <c r="L66" t="s">
        <v>221</v>
      </c>
      <c r="M66" s="48">
        <v>42361</v>
      </c>
      <c r="N66">
        <v>16.445</v>
      </c>
      <c r="O66">
        <v>38.236000000000004</v>
      </c>
      <c r="P66">
        <v>1.3250836120401339</v>
      </c>
      <c r="Q66">
        <v>0.08</v>
      </c>
      <c r="R66">
        <v>41.294880000000006</v>
      </c>
    </row>
    <row r="67" spans="2:18" x14ac:dyDescent="0.3">
      <c r="B67" t="s">
        <v>1891</v>
      </c>
      <c r="C67" s="48">
        <v>42367</v>
      </c>
      <c r="D67" t="s">
        <v>961</v>
      </c>
      <c r="E67" t="s">
        <v>230</v>
      </c>
      <c r="F67" t="s">
        <v>230</v>
      </c>
      <c r="G67" t="s">
        <v>216</v>
      </c>
      <c r="H67" t="s">
        <v>270</v>
      </c>
      <c r="I67" t="s">
        <v>218</v>
      </c>
      <c r="J67" t="s">
        <v>219</v>
      </c>
      <c r="K67" t="s">
        <v>220</v>
      </c>
      <c r="L67" t="s">
        <v>221</v>
      </c>
      <c r="M67" s="48">
        <v>42375</v>
      </c>
      <c r="N67">
        <v>4.9830000000000005</v>
      </c>
      <c r="O67">
        <v>8.0300000000000011</v>
      </c>
      <c r="P67">
        <v>0.61147902869757176</v>
      </c>
      <c r="Q67">
        <v>0.08</v>
      </c>
      <c r="R67">
        <v>8.6724000000000014</v>
      </c>
    </row>
    <row r="68" spans="2:18" x14ac:dyDescent="0.3">
      <c r="B68" t="s">
        <v>1892</v>
      </c>
      <c r="C68" s="48">
        <v>42367</v>
      </c>
      <c r="D68" t="s">
        <v>961</v>
      </c>
      <c r="E68" t="s">
        <v>230</v>
      </c>
      <c r="F68" t="s">
        <v>230</v>
      </c>
      <c r="G68" t="s">
        <v>216</v>
      </c>
      <c r="H68" t="s">
        <v>270</v>
      </c>
      <c r="I68" t="s">
        <v>250</v>
      </c>
      <c r="J68" t="s">
        <v>219</v>
      </c>
      <c r="K68" t="s">
        <v>220</v>
      </c>
      <c r="L68" t="s">
        <v>221</v>
      </c>
      <c r="M68" s="48">
        <v>42375</v>
      </c>
      <c r="N68">
        <v>2.5190000000000001</v>
      </c>
      <c r="O68">
        <v>4.0590000000000002</v>
      </c>
      <c r="P68">
        <v>0.611353711790393</v>
      </c>
      <c r="Q68">
        <v>0.08</v>
      </c>
      <c r="R68">
        <v>4.3837200000000003</v>
      </c>
    </row>
    <row r="69" spans="2:18" x14ac:dyDescent="0.3">
      <c r="B69" t="s">
        <v>1893</v>
      </c>
      <c r="C69" s="48">
        <v>42367</v>
      </c>
      <c r="D69" t="s">
        <v>961</v>
      </c>
      <c r="E69" t="s">
        <v>230</v>
      </c>
      <c r="F69" t="s">
        <v>230</v>
      </c>
      <c r="G69" t="s">
        <v>216</v>
      </c>
      <c r="H69" t="s">
        <v>270</v>
      </c>
      <c r="I69" t="s">
        <v>218</v>
      </c>
      <c r="J69" t="s">
        <v>219</v>
      </c>
      <c r="K69" t="s">
        <v>226</v>
      </c>
      <c r="L69" t="s">
        <v>234</v>
      </c>
      <c r="M69" s="48">
        <v>42375</v>
      </c>
      <c r="N69">
        <v>4.8070000000000004</v>
      </c>
      <c r="O69">
        <v>10.021000000000001</v>
      </c>
      <c r="P69">
        <v>1.0846681922196797</v>
      </c>
      <c r="Q69">
        <v>0.08</v>
      </c>
      <c r="R69">
        <v>10.822680000000002</v>
      </c>
    </row>
    <row r="70" spans="2:18" x14ac:dyDescent="0.3">
      <c r="B70" t="s">
        <v>1929</v>
      </c>
      <c r="C70" s="48">
        <v>42410</v>
      </c>
      <c r="D70" t="s">
        <v>1112</v>
      </c>
      <c r="E70" t="s">
        <v>214</v>
      </c>
      <c r="F70" t="s">
        <v>215</v>
      </c>
      <c r="G70" t="s">
        <v>265</v>
      </c>
      <c r="H70" t="s">
        <v>225</v>
      </c>
      <c r="I70" t="s">
        <v>233</v>
      </c>
      <c r="J70" t="s">
        <v>219</v>
      </c>
      <c r="K70" t="s">
        <v>226</v>
      </c>
      <c r="L70" t="s">
        <v>221</v>
      </c>
      <c r="M70" s="48">
        <v>42418</v>
      </c>
      <c r="N70">
        <v>5.742</v>
      </c>
      <c r="O70">
        <v>10.835000000000001</v>
      </c>
      <c r="P70">
        <v>0.88697318007662851</v>
      </c>
      <c r="Q70">
        <v>0.08</v>
      </c>
      <c r="R70">
        <v>11.701800000000002</v>
      </c>
    </row>
    <row r="71" spans="2:18" x14ac:dyDescent="0.3">
      <c r="B71" t="s">
        <v>1930</v>
      </c>
      <c r="C71" s="48">
        <v>42410</v>
      </c>
      <c r="D71" t="s">
        <v>1112</v>
      </c>
      <c r="E71" t="s">
        <v>214</v>
      </c>
      <c r="F71" t="s">
        <v>215</v>
      </c>
      <c r="G71" t="s">
        <v>265</v>
      </c>
      <c r="H71" t="s">
        <v>225</v>
      </c>
      <c r="I71" t="s">
        <v>233</v>
      </c>
      <c r="J71" t="s">
        <v>219</v>
      </c>
      <c r="K71" t="s">
        <v>226</v>
      </c>
      <c r="L71" t="s">
        <v>221</v>
      </c>
      <c r="M71" s="48">
        <v>42418</v>
      </c>
      <c r="N71">
        <v>1.9360000000000002</v>
      </c>
      <c r="O71">
        <v>3.234</v>
      </c>
      <c r="P71">
        <v>0.6704545454545453</v>
      </c>
      <c r="Q71">
        <v>0.08</v>
      </c>
      <c r="R71">
        <v>3.4927200000000003</v>
      </c>
    </row>
    <row r="72" spans="2:18" x14ac:dyDescent="0.3">
      <c r="B72" t="s">
        <v>2014</v>
      </c>
      <c r="C72" s="48">
        <v>42476</v>
      </c>
      <c r="D72" t="s">
        <v>2015</v>
      </c>
      <c r="E72" t="s">
        <v>230</v>
      </c>
      <c r="F72" t="s">
        <v>230</v>
      </c>
      <c r="G72" t="s">
        <v>231</v>
      </c>
      <c r="H72" t="s">
        <v>312</v>
      </c>
      <c r="I72" t="s">
        <v>250</v>
      </c>
      <c r="J72" t="s">
        <v>305</v>
      </c>
      <c r="K72" t="s">
        <v>588</v>
      </c>
      <c r="L72" t="s">
        <v>221</v>
      </c>
      <c r="M72" s="48">
        <v>42484</v>
      </c>
      <c r="N72">
        <v>61.776000000000003</v>
      </c>
      <c r="O72">
        <v>150.678</v>
      </c>
      <c r="P72">
        <v>1.4391025641025639</v>
      </c>
      <c r="Q72">
        <v>0.08</v>
      </c>
      <c r="R72">
        <v>162.73224000000002</v>
      </c>
    </row>
    <row r="73" spans="2:18" x14ac:dyDescent="0.3">
      <c r="B73" t="s">
        <v>2017</v>
      </c>
      <c r="C73" s="48">
        <v>42476</v>
      </c>
      <c r="D73" t="s">
        <v>2015</v>
      </c>
      <c r="E73" t="s">
        <v>230</v>
      </c>
      <c r="F73" t="s">
        <v>230</v>
      </c>
      <c r="G73" t="s">
        <v>231</v>
      </c>
      <c r="H73" t="s">
        <v>312</v>
      </c>
      <c r="I73" t="s">
        <v>250</v>
      </c>
      <c r="J73" t="s">
        <v>219</v>
      </c>
      <c r="K73" t="s">
        <v>226</v>
      </c>
      <c r="L73" t="s">
        <v>221</v>
      </c>
      <c r="M73" s="48">
        <v>42485</v>
      </c>
      <c r="N73">
        <v>1.0230000000000001</v>
      </c>
      <c r="O73">
        <v>1.6280000000000001</v>
      </c>
      <c r="P73">
        <v>0.59139784946236551</v>
      </c>
      <c r="Q73">
        <v>0.08</v>
      </c>
      <c r="R73">
        <v>1.7582400000000002</v>
      </c>
    </row>
    <row r="74" spans="2:18" x14ac:dyDescent="0.3">
      <c r="B74" t="s">
        <v>2033</v>
      </c>
      <c r="C74" s="48">
        <v>42489</v>
      </c>
      <c r="D74" t="s">
        <v>1760</v>
      </c>
      <c r="E74" t="s">
        <v>230</v>
      </c>
      <c r="F74" t="s">
        <v>230</v>
      </c>
      <c r="G74" t="s">
        <v>244</v>
      </c>
      <c r="H74" t="s">
        <v>331</v>
      </c>
      <c r="I74" t="s">
        <v>266</v>
      </c>
      <c r="J74" t="s">
        <v>219</v>
      </c>
      <c r="K74" t="s">
        <v>220</v>
      </c>
      <c r="L74" t="s">
        <v>221</v>
      </c>
      <c r="M74" s="48">
        <v>42498</v>
      </c>
      <c r="N74">
        <v>2.0240000000000005</v>
      </c>
      <c r="O74">
        <v>3.1680000000000001</v>
      </c>
      <c r="P74">
        <v>0.56521739130434756</v>
      </c>
      <c r="Q74">
        <v>0.08</v>
      </c>
      <c r="R74">
        <v>3.4214400000000005</v>
      </c>
    </row>
    <row r="75" spans="2:18" x14ac:dyDescent="0.3">
      <c r="B75" t="s">
        <v>2034</v>
      </c>
      <c r="C75" s="48">
        <v>42489</v>
      </c>
      <c r="D75" t="s">
        <v>1760</v>
      </c>
      <c r="E75" t="s">
        <v>230</v>
      </c>
      <c r="F75" t="s">
        <v>230</v>
      </c>
      <c r="G75" t="s">
        <v>244</v>
      </c>
      <c r="H75" t="s">
        <v>331</v>
      </c>
      <c r="I75" t="s">
        <v>266</v>
      </c>
      <c r="J75" t="s">
        <v>219</v>
      </c>
      <c r="K75" t="s">
        <v>220</v>
      </c>
      <c r="L75" t="s">
        <v>221</v>
      </c>
      <c r="M75" s="48">
        <v>42497</v>
      </c>
      <c r="N75">
        <v>4.9060000000000006</v>
      </c>
      <c r="O75">
        <v>11.979000000000001</v>
      </c>
      <c r="P75">
        <v>1.4417040358744393</v>
      </c>
      <c r="Q75">
        <v>0.08</v>
      </c>
      <c r="R75">
        <v>12.937320000000001</v>
      </c>
    </row>
    <row r="76" spans="2:18" x14ac:dyDescent="0.3">
      <c r="B76" t="s">
        <v>2035</v>
      </c>
      <c r="C76" s="48">
        <v>42490</v>
      </c>
      <c r="D76" t="s">
        <v>1315</v>
      </c>
      <c r="E76" t="s">
        <v>214</v>
      </c>
      <c r="F76" t="s">
        <v>215</v>
      </c>
      <c r="G76" t="s">
        <v>216</v>
      </c>
      <c r="H76" t="s">
        <v>217</v>
      </c>
      <c r="I76" t="s">
        <v>218</v>
      </c>
      <c r="J76" t="s">
        <v>305</v>
      </c>
      <c r="K76" t="s">
        <v>292</v>
      </c>
      <c r="L76" t="s">
        <v>221</v>
      </c>
      <c r="M76" s="48">
        <v>42499</v>
      </c>
      <c r="N76">
        <v>6.0500000000000007</v>
      </c>
      <c r="O76">
        <v>13.442000000000002</v>
      </c>
      <c r="P76">
        <v>1.2218181818181819</v>
      </c>
      <c r="Q76">
        <v>0.08</v>
      </c>
      <c r="R76">
        <v>14.517360000000004</v>
      </c>
    </row>
    <row r="77" spans="2:18" x14ac:dyDescent="0.3">
      <c r="B77" t="s">
        <v>2037</v>
      </c>
      <c r="C77" s="48">
        <v>42490</v>
      </c>
      <c r="D77" t="s">
        <v>1315</v>
      </c>
      <c r="E77" t="s">
        <v>214</v>
      </c>
      <c r="F77" t="s">
        <v>215</v>
      </c>
      <c r="G77" t="s">
        <v>216</v>
      </c>
      <c r="H77" t="s">
        <v>217</v>
      </c>
      <c r="I77" t="s">
        <v>218</v>
      </c>
      <c r="J77" t="s">
        <v>219</v>
      </c>
      <c r="K77" t="s">
        <v>220</v>
      </c>
      <c r="L77" t="s">
        <v>221</v>
      </c>
      <c r="M77" s="48">
        <v>42498</v>
      </c>
      <c r="N77">
        <v>2.4859999999999998</v>
      </c>
      <c r="O77">
        <v>3.9380000000000006</v>
      </c>
      <c r="P77">
        <v>0.58407079646017734</v>
      </c>
      <c r="Q77">
        <v>0.08</v>
      </c>
      <c r="R77">
        <v>4.2530400000000013</v>
      </c>
    </row>
    <row r="78" spans="2:18" x14ac:dyDescent="0.3">
      <c r="B78" t="s">
        <v>2083</v>
      </c>
      <c r="C78" s="48">
        <v>42533</v>
      </c>
      <c r="D78" t="s">
        <v>1841</v>
      </c>
      <c r="E78" t="s">
        <v>214</v>
      </c>
      <c r="F78" t="s">
        <v>215</v>
      </c>
      <c r="G78" t="s">
        <v>216</v>
      </c>
      <c r="H78" t="s">
        <v>225</v>
      </c>
      <c r="I78" t="s">
        <v>254</v>
      </c>
      <c r="J78" t="s">
        <v>238</v>
      </c>
      <c r="K78" t="s">
        <v>332</v>
      </c>
      <c r="L78" t="s">
        <v>221</v>
      </c>
      <c r="M78" s="48">
        <v>42540</v>
      </c>
      <c r="N78">
        <v>9.7020000000000017</v>
      </c>
      <c r="O78">
        <v>23.088999999999999</v>
      </c>
      <c r="P78">
        <v>1.3798185941043077</v>
      </c>
      <c r="Q78">
        <v>0.08</v>
      </c>
      <c r="R78">
        <v>24.936119999999999</v>
      </c>
    </row>
    <row r="79" spans="2:18" x14ac:dyDescent="0.3">
      <c r="B79" t="s">
        <v>2084</v>
      </c>
      <c r="C79" s="48">
        <v>42533</v>
      </c>
      <c r="D79" t="s">
        <v>951</v>
      </c>
      <c r="E79" t="s">
        <v>230</v>
      </c>
      <c r="F79" t="s">
        <v>230</v>
      </c>
      <c r="G79" t="s">
        <v>216</v>
      </c>
      <c r="H79" t="s">
        <v>258</v>
      </c>
      <c r="I79" t="s">
        <v>218</v>
      </c>
      <c r="J79" t="s">
        <v>238</v>
      </c>
      <c r="K79" t="s">
        <v>220</v>
      </c>
      <c r="L79" t="s">
        <v>221</v>
      </c>
      <c r="M79" s="48">
        <v>42542</v>
      </c>
      <c r="N79">
        <v>35.222000000000008</v>
      </c>
      <c r="O79">
        <v>167.72800000000001</v>
      </c>
      <c r="P79">
        <v>3.7620237351655206</v>
      </c>
      <c r="Q79">
        <v>0.08</v>
      </c>
      <c r="R79">
        <v>181.14624000000003</v>
      </c>
    </row>
    <row r="80" spans="2:18" x14ac:dyDescent="0.3">
      <c r="B80" t="s">
        <v>2085</v>
      </c>
      <c r="C80" s="48">
        <v>42533</v>
      </c>
      <c r="D80" t="s">
        <v>951</v>
      </c>
      <c r="E80" t="s">
        <v>230</v>
      </c>
      <c r="F80" t="s">
        <v>230</v>
      </c>
      <c r="G80" t="s">
        <v>216</v>
      </c>
      <c r="H80" t="s">
        <v>258</v>
      </c>
      <c r="I80" t="s">
        <v>218</v>
      </c>
      <c r="J80" t="s">
        <v>238</v>
      </c>
      <c r="K80" t="s">
        <v>292</v>
      </c>
      <c r="L80" t="s">
        <v>221</v>
      </c>
      <c r="M80" s="48">
        <v>42542</v>
      </c>
      <c r="N80">
        <v>22.198</v>
      </c>
      <c r="O80">
        <v>38.951000000000001</v>
      </c>
      <c r="P80">
        <v>0.75470763131813678</v>
      </c>
      <c r="Q80">
        <v>0.08</v>
      </c>
      <c r="R80">
        <v>42.067080000000004</v>
      </c>
    </row>
    <row r="81" spans="2:18" x14ac:dyDescent="0.3">
      <c r="B81" t="s">
        <v>2086</v>
      </c>
      <c r="C81" s="48">
        <v>42533</v>
      </c>
      <c r="D81" t="s">
        <v>1841</v>
      </c>
      <c r="E81" t="s">
        <v>214</v>
      </c>
      <c r="F81" t="s">
        <v>215</v>
      </c>
      <c r="G81" t="s">
        <v>216</v>
      </c>
      <c r="H81" t="s">
        <v>225</v>
      </c>
      <c r="I81" t="s">
        <v>254</v>
      </c>
      <c r="J81" t="s">
        <v>219</v>
      </c>
      <c r="K81" t="s">
        <v>226</v>
      </c>
      <c r="L81" t="s">
        <v>221</v>
      </c>
      <c r="M81" s="48">
        <v>42545</v>
      </c>
      <c r="N81">
        <v>0.78100000000000003</v>
      </c>
      <c r="O81">
        <v>1.254</v>
      </c>
      <c r="P81">
        <v>0.60563380281690138</v>
      </c>
      <c r="Q81">
        <v>0.08</v>
      </c>
      <c r="R81">
        <v>1.3543200000000002</v>
      </c>
    </row>
    <row r="82" spans="2:18" x14ac:dyDescent="0.3">
      <c r="B82" t="s">
        <v>2096</v>
      </c>
      <c r="C82" s="48">
        <v>42539</v>
      </c>
      <c r="D82" t="s">
        <v>1002</v>
      </c>
      <c r="E82" t="s">
        <v>230</v>
      </c>
      <c r="F82" t="s">
        <v>230</v>
      </c>
      <c r="G82" t="s">
        <v>244</v>
      </c>
      <c r="H82" t="s">
        <v>274</v>
      </c>
      <c r="I82" t="s">
        <v>250</v>
      </c>
      <c r="J82" t="s">
        <v>219</v>
      </c>
      <c r="K82" t="s">
        <v>226</v>
      </c>
      <c r="L82" t="s">
        <v>234</v>
      </c>
      <c r="M82" s="48">
        <v>42546</v>
      </c>
      <c r="N82">
        <v>1.6830000000000003</v>
      </c>
      <c r="O82">
        <v>3.0579999999999998</v>
      </c>
      <c r="P82">
        <v>0.81699346405228723</v>
      </c>
      <c r="Q82">
        <v>0.08</v>
      </c>
      <c r="R82">
        <v>3.3026400000000002</v>
      </c>
    </row>
    <row r="83" spans="2:18" x14ac:dyDescent="0.3">
      <c r="B83" t="s">
        <v>2097</v>
      </c>
      <c r="C83" s="48">
        <v>42539</v>
      </c>
      <c r="D83" t="s">
        <v>1002</v>
      </c>
      <c r="E83" t="s">
        <v>230</v>
      </c>
      <c r="F83" t="s">
        <v>230</v>
      </c>
      <c r="G83" t="s">
        <v>244</v>
      </c>
      <c r="H83" t="s">
        <v>274</v>
      </c>
      <c r="I83" t="s">
        <v>250</v>
      </c>
      <c r="J83" t="s">
        <v>219</v>
      </c>
      <c r="K83" t="s">
        <v>226</v>
      </c>
      <c r="L83" t="s">
        <v>221</v>
      </c>
      <c r="M83" s="48">
        <v>42549</v>
      </c>
      <c r="N83">
        <v>1.7600000000000002</v>
      </c>
      <c r="O83">
        <v>2.8820000000000006</v>
      </c>
      <c r="P83">
        <v>0.63750000000000007</v>
      </c>
      <c r="Q83">
        <v>0.08</v>
      </c>
      <c r="R83">
        <v>3.1125600000000007</v>
      </c>
    </row>
    <row r="84" spans="2:18" x14ac:dyDescent="0.3">
      <c r="B84" t="s">
        <v>2146</v>
      </c>
      <c r="C84" s="48">
        <v>42604</v>
      </c>
      <c r="D84" t="s">
        <v>247</v>
      </c>
      <c r="E84" t="s">
        <v>230</v>
      </c>
      <c r="F84" t="s">
        <v>230</v>
      </c>
      <c r="G84" t="s">
        <v>216</v>
      </c>
      <c r="H84" t="s">
        <v>249</v>
      </c>
      <c r="I84" t="s">
        <v>254</v>
      </c>
      <c r="J84" t="s">
        <v>238</v>
      </c>
      <c r="K84" t="s">
        <v>588</v>
      </c>
      <c r="L84" t="s">
        <v>221</v>
      </c>
      <c r="M84" s="48">
        <v>42620</v>
      </c>
      <c r="N84">
        <v>415.78900000000004</v>
      </c>
      <c r="O84">
        <v>659.98900000000003</v>
      </c>
      <c r="P84">
        <v>0.58731712479166109</v>
      </c>
      <c r="Q84">
        <v>0.08</v>
      </c>
      <c r="R84">
        <v>712.78812000000005</v>
      </c>
    </row>
    <row r="85" spans="2:18" x14ac:dyDescent="0.3">
      <c r="B85" t="s">
        <v>2147</v>
      </c>
      <c r="C85" s="48">
        <v>42604</v>
      </c>
      <c r="D85" t="s">
        <v>247</v>
      </c>
      <c r="E85" t="s">
        <v>230</v>
      </c>
      <c r="F85" t="s">
        <v>230</v>
      </c>
      <c r="G85" t="s">
        <v>216</v>
      </c>
      <c r="H85" t="s">
        <v>249</v>
      </c>
      <c r="I85" t="s">
        <v>254</v>
      </c>
      <c r="J85" t="s">
        <v>219</v>
      </c>
      <c r="K85" t="s">
        <v>226</v>
      </c>
      <c r="L85" t="s">
        <v>221</v>
      </c>
      <c r="M85" s="48">
        <v>42620</v>
      </c>
      <c r="N85">
        <v>12.221</v>
      </c>
      <c r="O85">
        <v>21.824000000000002</v>
      </c>
      <c r="P85">
        <v>0.78577857785778593</v>
      </c>
      <c r="Q85">
        <v>0.08</v>
      </c>
      <c r="R85">
        <v>23.569920000000003</v>
      </c>
    </row>
    <row r="86" spans="2:18" x14ac:dyDescent="0.3">
      <c r="B86" t="s">
        <v>2165</v>
      </c>
      <c r="C86" s="48">
        <v>42629</v>
      </c>
      <c r="D86" t="s">
        <v>1731</v>
      </c>
      <c r="E86" t="s">
        <v>230</v>
      </c>
      <c r="F86" t="s">
        <v>230</v>
      </c>
      <c r="G86" t="s">
        <v>265</v>
      </c>
      <c r="H86" t="s">
        <v>445</v>
      </c>
      <c r="I86" t="s">
        <v>250</v>
      </c>
      <c r="J86" t="s">
        <v>219</v>
      </c>
      <c r="K86" t="s">
        <v>220</v>
      </c>
      <c r="L86" t="s">
        <v>221</v>
      </c>
      <c r="M86" s="48">
        <v>42638</v>
      </c>
      <c r="N86">
        <v>5.8630000000000004</v>
      </c>
      <c r="O86">
        <v>9.4600000000000009</v>
      </c>
      <c r="P86">
        <v>0.61350844277673544</v>
      </c>
      <c r="Q86">
        <v>0.08</v>
      </c>
      <c r="R86">
        <v>10.216800000000001</v>
      </c>
    </row>
    <row r="87" spans="2:18" x14ac:dyDescent="0.3">
      <c r="B87" t="s">
        <v>2166</v>
      </c>
      <c r="C87" s="48">
        <v>42629</v>
      </c>
      <c r="D87" t="s">
        <v>1731</v>
      </c>
      <c r="E87" t="s">
        <v>230</v>
      </c>
      <c r="F87" t="s">
        <v>230</v>
      </c>
      <c r="G87" t="s">
        <v>265</v>
      </c>
      <c r="H87" t="s">
        <v>445</v>
      </c>
      <c r="I87" t="s">
        <v>250</v>
      </c>
      <c r="J87" t="s">
        <v>219</v>
      </c>
      <c r="K87" t="s">
        <v>220</v>
      </c>
      <c r="L87" t="s">
        <v>221</v>
      </c>
      <c r="M87" s="48">
        <v>42637</v>
      </c>
      <c r="N87">
        <v>74.503000000000014</v>
      </c>
      <c r="O87">
        <v>181.72</v>
      </c>
      <c r="P87">
        <v>1.4390964122250105</v>
      </c>
      <c r="Q87">
        <v>0.08</v>
      </c>
      <c r="R87">
        <v>196.25760000000002</v>
      </c>
    </row>
    <row r="88" spans="2:18" x14ac:dyDescent="0.3">
      <c r="B88" t="s">
        <v>2176</v>
      </c>
      <c r="C88" s="48">
        <v>42637</v>
      </c>
      <c r="D88" t="s">
        <v>1069</v>
      </c>
      <c r="E88" t="s">
        <v>230</v>
      </c>
      <c r="F88" t="s">
        <v>230</v>
      </c>
      <c r="G88" t="s">
        <v>265</v>
      </c>
      <c r="H88" t="s">
        <v>274</v>
      </c>
      <c r="I88" t="s">
        <v>250</v>
      </c>
      <c r="J88" t="s">
        <v>219</v>
      </c>
      <c r="K88" t="s">
        <v>220</v>
      </c>
      <c r="L88" t="s">
        <v>221</v>
      </c>
      <c r="M88" s="48">
        <v>42646</v>
      </c>
      <c r="N88">
        <v>15.268000000000002</v>
      </c>
      <c r="O88">
        <v>24.618000000000002</v>
      </c>
      <c r="P88">
        <v>0.61239193083573473</v>
      </c>
      <c r="Q88">
        <v>0.08</v>
      </c>
      <c r="R88">
        <v>26.587440000000004</v>
      </c>
    </row>
    <row r="89" spans="2:18" x14ac:dyDescent="0.3">
      <c r="B89" t="s">
        <v>2177</v>
      </c>
      <c r="C89" s="48">
        <v>42637</v>
      </c>
      <c r="D89" t="s">
        <v>1069</v>
      </c>
      <c r="E89" t="s">
        <v>230</v>
      </c>
      <c r="F89" t="s">
        <v>230</v>
      </c>
      <c r="G89" t="s">
        <v>265</v>
      </c>
      <c r="H89" t="s">
        <v>274</v>
      </c>
      <c r="I89" t="s">
        <v>250</v>
      </c>
      <c r="J89" t="s">
        <v>238</v>
      </c>
      <c r="K89" t="s">
        <v>220</v>
      </c>
      <c r="L89" t="s">
        <v>234</v>
      </c>
      <c r="M89" s="48">
        <v>42645</v>
      </c>
      <c r="N89">
        <v>16.170000000000002</v>
      </c>
      <c r="O89">
        <v>32.989000000000004</v>
      </c>
      <c r="P89">
        <v>1.0401360544217688</v>
      </c>
      <c r="Q89">
        <v>0.08</v>
      </c>
      <c r="R89">
        <v>35.62812000000001</v>
      </c>
    </row>
    <row r="90" spans="2:18" x14ac:dyDescent="0.3">
      <c r="B90" t="s">
        <v>2202</v>
      </c>
      <c r="C90" s="48">
        <v>42668</v>
      </c>
      <c r="D90" t="s">
        <v>212</v>
      </c>
      <c r="E90" t="s">
        <v>214</v>
      </c>
      <c r="F90" t="s">
        <v>215</v>
      </c>
      <c r="G90" t="s">
        <v>216</v>
      </c>
      <c r="H90" t="s">
        <v>217</v>
      </c>
      <c r="I90" t="s">
        <v>250</v>
      </c>
      <c r="J90" t="s">
        <v>238</v>
      </c>
      <c r="K90" t="s">
        <v>220</v>
      </c>
      <c r="L90" t="s">
        <v>221</v>
      </c>
      <c r="M90" s="48">
        <v>42676</v>
      </c>
      <c r="N90">
        <v>59.972000000000008</v>
      </c>
      <c r="O90">
        <v>111.06700000000001</v>
      </c>
      <c r="P90">
        <v>0.85198092443140117</v>
      </c>
      <c r="Q90">
        <v>0.08</v>
      </c>
      <c r="R90">
        <v>119.95236000000001</v>
      </c>
    </row>
    <row r="91" spans="2:18" x14ac:dyDescent="0.3">
      <c r="B91" t="s">
        <v>2203</v>
      </c>
      <c r="C91" s="48">
        <v>42668</v>
      </c>
      <c r="D91" t="s">
        <v>212</v>
      </c>
      <c r="E91" t="s">
        <v>214</v>
      </c>
      <c r="F91" t="s">
        <v>215</v>
      </c>
      <c r="G91" t="s">
        <v>216</v>
      </c>
      <c r="H91" t="s">
        <v>217</v>
      </c>
      <c r="I91" t="s">
        <v>250</v>
      </c>
      <c r="J91" t="s">
        <v>219</v>
      </c>
      <c r="K91" t="s">
        <v>226</v>
      </c>
      <c r="L91" t="s">
        <v>221</v>
      </c>
      <c r="M91" s="48">
        <v>42675</v>
      </c>
      <c r="N91">
        <v>2.8490000000000002</v>
      </c>
      <c r="O91">
        <v>4.3780000000000001</v>
      </c>
      <c r="P91">
        <v>0.53667953667953661</v>
      </c>
      <c r="Q91">
        <v>0.08</v>
      </c>
      <c r="R91">
        <v>4.7282400000000004</v>
      </c>
    </row>
    <row r="92" spans="2:18" x14ac:dyDescent="0.3">
      <c r="B92" t="s">
        <v>2270</v>
      </c>
      <c r="C92" s="48">
        <v>42710</v>
      </c>
      <c r="D92" t="s">
        <v>453</v>
      </c>
      <c r="E92" t="s">
        <v>230</v>
      </c>
      <c r="F92" t="s">
        <v>230</v>
      </c>
      <c r="G92" t="s">
        <v>265</v>
      </c>
      <c r="H92" t="s">
        <v>245</v>
      </c>
      <c r="I92" t="s">
        <v>254</v>
      </c>
      <c r="J92" t="s">
        <v>219</v>
      </c>
      <c r="K92" t="s">
        <v>220</v>
      </c>
      <c r="L92" t="s">
        <v>221</v>
      </c>
      <c r="M92" s="48">
        <v>42724</v>
      </c>
      <c r="N92">
        <v>5.0490000000000004</v>
      </c>
      <c r="O92">
        <v>8.0080000000000009</v>
      </c>
      <c r="P92">
        <v>0.58605664488017439</v>
      </c>
      <c r="Q92">
        <v>0.08</v>
      </c>
      <c r="R92">
        <v>8.6486400000000021</v>
      </c>
    </row>
    <row r="93" spans="2:18" x14ac:dyDescent="0.3">
      <c r="B93" t="s">
        <v>2273</v>
      </c>
      <c r="C93" s="48">
        <v>42710</v>
      </c>
      <c r="D93" t="s">
        <v>453</v>
      </c>
      <c r="E93" t="s">
        <v>230</v>
      </c>
      <c r="F93" t="s">
        <v>230</v>
      </c>
      <c r="G93" t="s">
        <v>265</v>
      </c>
      <c r="H93" t="s">
        <v>245</v>
      </c>
      <c r="I93" t="s">
        <v>254</v>
      </c>
      <c r="J93" t="s">
        <v>219</v>
      </c>
      <c r="K93" t="s">
        <v>226</v>
      </c>
      <c r="L93" t="s">
        <v>221</v>
      </c>
      <c r="M93" s="48">
        <v>42721</v>
      </c>
      <c r="N93">
        <v>0.78100000000000003</v>
      </c>
      <c r="O93">
        <v>1.254</v>
      </c>
      <c r="P93">
        <v>0.60563380281690138</v>
      </c>
      <c r="Q93">
        <v>0.08</v>
      </c>
      <c r="R93">
        <v>1.3543200000000002</v>
      </c>
    </row>
    <row r="94" spans="2:18" x14ac:dyDescent="0.3">
      <c r="B94" t="s">
        <v>211</v>
      </c>
      <c r="C94" s="48">
        <v>41314</v>
      </c>
      <c r="D94" t="s">
        <v>212</v>
      </c>
      <c r="E94" t="s">
        <v>214</v>
      </c>
      <c r="F94" t="s">
        <v>215</v>
      </c>
      <c r="G94" t="s">
        <v>216</v>
      </c>
      <c r="H94" t="s">
        <v>217</v>
      </c>
      <c r="I94" t="s">
        <v>218</v>
      </c>
      <c r="J94" t="s">
        <v>219</v>
      </c>
      <c r="K94" t="s">
        <v>220</v>
      </c>
      <c r="L94" t="s">
        <v>221</v>
      </c>
      <c r="M94" s="48">
        <v>41322</v>
      </c>
      <c r="N94">
        <v>3.8720000000000003</v>
      </c>
      <c r="O94">
        <v>6.1380000000000008</v>
      </c>
      <c r="P94">
        <v>0.58522727272727282</v>
      </c>
      <c r="Q94">
        <v>0.08</v>
      </c>
      <c r="R94">
        <v>6.6290400000000016</v>
      </c>
    </row>
    <row r="95" spans="2:18" x14ac:dyDescent="0.3">
      <c r="B95" t="s">
        <v>222</v>
      </c>
      <c r="C95" s="48">
        <v>41314</v>
      </c>
      <c r="D95" t="s">
        <v>223</v>
      </c>
      <c r="E95" t="s">
        <v>214</v>
      </c>
      <c r="F95" t="s">
        <v>215</v>
      </c>
      <c r="G95" t="s">
        <v>216</v>
      </c>
      <c r="H95" t="s">
        <v>225</v>
      </c>
      <c r="I95" t="s">
        <v>218</v>
      </c>
      <c r="J95" t="s">
        <v>219</v>
      </c>
      <c r="K95" t="s">
        <v>226</v>
      </c>
      <c r="L95" t="s">
        <v>221</v>
      </c>
      <c r="M95" s="48">
        <v>41322</v>
      </c>
      <c r="N95">
        <v>2.6290000000000004</v>
      </c>
      <c r="O95">
        <v>4.6859999999999999</v>
      </c>
      <c r="P95">
        <v>0.78242677824267748</v>
      </c>
      <c r="Q95">
        <v>0.08</v>
      </c>
      <c r="R95">
        <v>5.06088</v>
      </c>
    </row>
    <row r="96" spans="2:18" x14ac:dyDescent="0.3">
      <c r="B96" t="s">
        <v>227</v>
      </c>
      <c r="C96" s="48">
        <v>41315</v>
      </c>
      <c r="D96" t="s">
        <v>228</v>
      </c>
      <c r="E96" t="s">
        <v>230</v>
      </c>
      <c r="F96" t="s">
        <v>230</v>
      </c>
      <c r="G96" t="s">
        <v>231</v>
      </c>
      <c r="H96" t="s">
        <v>232</v>
      </c>
      <c r="I96" t="s">
        <v>233</v>
      </c>
      <c r="J96" t="s">
        <v>219</v>
      </c>
      <c r="K96" t="s">
        <v>226</v>
      </c>
      <c r="L96" t="s">
        <v>234</v>
      </c>
      <c r="M96" s="48">
        <v>41324</v>
      </c>
      <c r="N96">
        <v>2.6510000000000002</v>
      </c>
      <c r="O96">
        <v>4.0810000000000004</v>
      </c>
      <c r="P96">
        <v>0.53941908713692943</v>
      </c>
      <c r="Q96">
        <v>0.08</v>
      </c>
      <c r="R96">
        <v>4.4074800000000005</v>
      </c>
    </row>
    <row r="97" spans="2:18" x14ac:dyDescent="0.3">
      <c r="B97" t="s">
        <v>235</v>
      </c>
      <c r="C97" s="48">
        <v>41316</v>
      </c>
      <c r="D97" t="s">
        <v>236</v>
      </c>
      <c r="E97" t="s">
        <v>214</v>
      </c>
      <c r="F97" t="s">
        <v>215</v>
      </c>
      <c r="G97" t="s">
        <v>216</v>
      </c>
      <c r="H97" t="s">
        <v>217</v>
      </c>
      <c r="I97" t="s">
        <v>218</v>
      </c>
      <c r="J97" t="s">
        <v>238</v>
      </c>
      <c r="K97" t="s">
        <v>239</v>
      </c>
      <c r="L97" t="s">
        <v>240</v>
      </c>
      <c r="M97" s="48">
        <v>41325</v>
      </c>
      <c r="N97">
        <v>82.5</v>
      </c>
      <c r="O97">
        <v>133.06700000000001</v>
      </c>
      <c r="P97">
        <v>0.61293333333333344</v>
      </c>
      <c r="Q97">
        <v>0.08</v>
      </c>
      <c r="R97">
        <v>143.71236000000002</v>
      </c>
    </row>
    <row r="98" spans="2:18" x14ac:dyDescent="0.3">
      <c r="B98" t="s">
        <v>241</v>
      </c>
      <c r="C98" s="48">
        <v>41317</v>
      </c>
      <c r="D98" t="s">
        <v>242</v>
      </c>
      <c r="E98" t="s">
        <v>230</v>
      </c>
      <c r="F98" t="s">
        <v>230</v>
      </c>
      <c r="G98" t="s">
        <v>244</v>
      </c>
      <c r="H98" t="s">
        <v>245</v>
      </c>
      <c r="I98" t="s">
        <v>233</v>
      </c>
      <c r="J98" t="s">
        <v>219</v>
      </c>
      <c r="K98" t="s">
        <v>226</v>
      </c>
      <c r="L98" t="s">
        <v>221</v>
      </c>
      <c r="M98" s="48">
        <v>41325</v>
      </c>
      <c r="N98">
        <v>0.9900000000000001</v>
      </c>
      <c r="O98">
        <v>2.3100000000000005</v>
      </c>
      <c r="P98">
        <v>1.3333333333333335</v>
      </c>
      <c r="Q98">
        <v>0.08</v>
      </c>
      <c r="R98">
        <v>2.4948000000000006</v>
      </c>
    </row>
    <row r="99" spans="2:18" x14ac:dyDescent="0.3">
      <c r="B99" t="s">
        <v>246</v>
      </c>
      <c r="C99" s="48">
        <v>41318</v>
      </c>
      <c r="D99" t="s">
        <v>247</v>
      </c>
      <c r="E99" t="s">
        <v>230</v>
      </c>
      <c r="F99" t="s">
        <v>230</v>
      </c>
      <c r="G99" t="s">
        <v>216</v>
      </c>
      <c r="H99" t="s">
        <v>249</v>
      </c>
      <c r="I99" t="s">
        <v>250</v>
      </c>
      <c r="J99" t="s">
        <v>219</v>
      </c>
      <c r="K99" t="s">
        <v>220</v>
      </c>
      <c r="L99" t="s">
        <v>221</v>
      </c>
      <c r="M99" s="48">
        <v>41326</v>
      </c>
      <c r="N99">
        <v>1.3089999999999999</v>
      </c>
      <c r="O99">
        <v>2.1779999999999999</v>
      </c>
      <c r="P99">
        <v>0.66386554621848737</v>
      </c>
      <c r="Q99">
        <v>0.08</v>
      </c>
      <c r="R99">
        <v>2.3522400000000001</v>
      </c>
    </row>
    <row r="100" spans="2:18" x14ac:dyDescent="0.3">
      <c r="B100" t="s">
        <v>251</v>
      </c>
      <c r="C100" s="48">
        <v>41320</v>
      </c>
      <c r="D100" t="s">
        <v>252</v>
      </c>
      <c r="E100" t="s">
        <v>214</v>
      </c>
      <c r="F100" t="s">
        <v>215</v>
      </c>
      <c r="G100" t="s">
        <v>216</v>
      </c>
      <c r="H100" t="s">
        <v>217</v>
      </c>
      <c r="I100" t="s">
        <v>254</v>
      </c>
      <c r="J100" t="s">
        <v>219</v>
      </c>
      <c r="K100" t="s">
        <v>226</v>
      </c>
      <c r="L100" t="s">
        <v>221</v>
      </c>
      <c r="M100" s="48">
        <v>41332</v>
      </c>
      <c r="N100">
        <v>1.1990000000000003</v>
      </c>
      <c r="O100">
        <v>2.8600000000000003</v>
      </c>
      <c r="P100">
        <v>1.3853211009174309</v>
      </c>
      <c r="Q100">
        <v>0.08</v>
      </c>
      <c r="R100">
        <v>3.0888000000000004</v>
      </c>
    </row>
    <row r="101" spans="2:18" x14ac:dyDescent="0.3">
      <c r="B101" t="s">
        <v>255</v>
      </c>
      <c r="C101" s="48">
        <v>41321</v>
      </c>
      <c r="D101" t="s">
        <v>256</v>
      </c>
      <c r="E101" t="s">
        <v>230</v>
      </c>
      <c r="F101" t="s">
        <v>230</v>
      </c>
      <c r="G101" t="s">
        <v>231</v>
      </c>
      <c r="H101" t="s">
        <v>258</v>
      </c>
      <c r="I101" t="s">
        <v>233</v>
      </c>
      <c r="J101" t="s">
        <v>219</v>
      </c>
      <c r="K101" t="s">
        <v>220</v>
      </c>
      <c r="L101" t="s">
        <v>221</v>
      </c>
      <c r="M101" s="48">
        <v>41330</v>
      </c>
      <c r="N101">
        <v>109.32900000000001</v>
      </c>
      <c r="O101">
        <v>179.22300000000001</v>
      </c>
      <c r="P101">
        <v>0.63929972834289162</v>
      </c>
      <c r="Q101">
        <v>0.08</v>
      </c>
      <c r="R101">
        <v>193.56084000000001</v>
      </c>
    </row>
    <row r="102" spans="2:18" x14ac:dyDescent="0.3">
      <c r="B102" t="s">
        <v>259</v>
      </c>
      <c r="C102" s="48">
        <v>41323</v>
      </c>
      <c r="D102" t="s">
        <v>260</v>
      </c>
      <c r="E102" t="s">
        <v>230</v>
      </c>
      <c r="F102" t="s">
        <v>230</v>
      </c>
      <c r="G102" t="s">
        <v>244</v>
      </c>
      <c r="H102" t="s">
        <v>258</v>
      </c>
      <c r="I102" t="s">
        <v>233</v>
      </c>
      <c r="J102" t="s">
        <v>219</v>
      </c>
      <c r="K102" t="s">
        <v>226</v>
      </c>
      <c r="L102" t="s">
        <v>221</v>
      </c>
      <c r="M102" s="48">
        <v>41332</v>
      </c>
      <c r="N102">
        <v>1.1990000000000003</v>
      </c>
      <c r="O102">
        <v>1.8480000000000001</v>
      </c>
      <c r="P102">
        <v>0.54128440366972452</v>
      </c>
      <c r="Q102">
        <v>0.08</v>
      </c>
      <c r="R102">
        <v>1.9958400000000003</v>
      </c>
    </row>
    <row r="103" spans="2:18" x14ac:dyDescent="0.3">
      <c r="B103" t="s">
        <v>262</v>
      </c>
      <c r="C103" s="48">
        <v>41325</v>
      </c>
      <c r="D103" t="s">
        <v>263</v>
      </c>
      <c r="E103" t="s">
        <v>230</v>
      </c>
      <c r="F103" t="s">
        <v>230</v>
      </c>
      <c r="G103" t="s">
        <v>265</v>
      </c>
      <c r="H103" t="s">
        <v>232</v>
      </c>
      <c r="I103" t="s">
        <v>266</v>
      </c>
      <c r="J103" t="s">
        <v>219</v>
      </c>
      <c r="K103" t="s">
        <v>220</v>
      </c>
      <c r="L103" t="s">
        <v>221</v>
      </c>
      <c r="M103" s="48">
        <v>41333</v>
      </c>
      <c r="N103">
        <v>59.719000000000001</v>
      </c>
      <c r="O103">
        <v>99.528000000000006</v>
      </c>
      <c r="P103">
        <v>0.66660526800515751</v>
      </c>
      <c r="Q103">
        <v>0.08</v>
      </c>
      <c r="R103">
        <v>107.49024000000001</v>
      </c>
    </row>
    <row r="104" spans="2:18" x14ac:dyDescent="0.3">
      <c r="B104" t="s">
        <v>267</v>
      </c>
      <c r="C104" s="48">
        <v>41326</v>
      </c>
      <c r="D104" t="s">
        <v>268</v>
      </c>
      <c r="E104" t="s">
        <v>230</v>
      </c>
      <c r="F104" t="s">
        <v>230</v>
      </c>
      <c r="G104" t="s">
        <v>231</v>
      </c>
      <c r="H104" t="s">
        <v>270</v>
      </c>
      <c r="I104" t="s">
        <v>266</v>
      </c>
      <c r="J104" t="s">
        <v>219</v>
      </c>
      <c r="K104" t="s">
        <v>220</v>
      </c>
      <c r="L104" t="s">
        <v>221</v>
      </c>
      <c r="M104" s="48">
        <v>41333</v>
      </c>
      <c r="N104">
        <v>5.8630000000000004</v>
      </c>
      <c r="O104">
        <v>9.4600000000000009</v>
      </c>
      <c r="P104">
        <v>0.61350844277673544</v>
      </c>
      <c r="Q104">
        <v>0.08</v>
      </c>
      <c r="R104">
        <v>10.216800000000001</v>
      </c>
    </row>
    <row r="105" spans="2:18" x14ac:dyDescent="0.3">
      <c r="B105" t="s">
        <v>271</v>
      </c>
      <c r="C105" s="48">
        <v>41327</v>
      </c>
      <c r="D105" t="s">
        <v>272</v>
      </c>
      <c r="E105" t="s">
        <v>230</v>
      </c>
      <c r="F105" t="s">
        <v>230</v>
      </c>
      <c r="G105" t="s">
        <v>231</v>
      </c>
      <c r="H105" t="s">
        <v>274</v>
      </c>
      <c r="I105" t="s">
        <v>250</v>
      </c>
      <c r="J105" t="s">
        <v>219</v>
      </c>
      <c r="K105" t="s">
        <v>226</v>
      </c>
      <c r="L105" t="s">
        <v>221</v>
      </c>
      <c r="M105" s="48">
        <v>41335</v>
      </c>
      <c r="N105">
        <v>0.95700000000000007</v>
      </c>
      <c r="O105">
        <v>1.9910000000000003</v>
      </c>
      <c r="P105">
        <v>1.0804597701149428</v>
      </c>
      <c r="Q105">
        <v>0.08</v>
      </c>
      <c r="R105">
        <v>2.1502800000000004</v>
      </c>
    </row>
    <row r="106" spans="2:18" x14ac:dyDescent="0.3">
      <c r="B106" t="s">
        <v>275</v>
      </c>
      <c r="C106" s="48">
        <v>41328</v>
      </c>
      <c r="D106" t="s">
        <v>276</v>
      </c>
      <c r="E106" t="s">
        <v>214</v>
      </c>
      <c r="F106" t="s">
        <v>215</v>
      </c>
      <c r="G106" t="s">
        <v>231</v>
      </c>
      <c r="H106" t="s">
        <v>225</v>
      </c>
      <c r="I106" t="s">
        <v>250</v>
      </c>
      <c r="J106" t="s">
        <v>219</v>
      </c>
      <c r="K106" t="s">
        <v>220</v>
      </c>
      <c r="L106" t="s">
        <v>221</v>
      </c>
      <c r="M106" s="48">
        <v>41337</v>
      </c>
      <c r="N106">
        <v>5.3790000000000004</v>
      </c>
      <c r="O106">
        <v>8.4039999999999999</v>
      </c>
      <c r="P106">
        <v>0.5623721881390592</v>
      </c>
      <c r="Q106">
        <v>0.08</v>
      </c>
      <c r="R106">
        <v>9.0763200000000008</v>
      </c>
    </row>
    <row r="107" spans="2:18" x14ac:dyDescent="0.3">
      <c r="B107" t="s">
        <v>278</v>
      </c>
      <c r="C107" s="48">
        <v>41328</v>
      </c>
      <c r="D107" t="s">
        <v>279</v>
      </c>
      <c r="E107" t="s">
        <v>230</v>
      </c>
      <c r="F107" t="s">
        <v>230</v>
      </c>
      <c r="G107" t="s">
        <v>231</v>
      </c>
      <c r="H107" t="s">
        <v>281</v>
      </c>
      <c r="I107" t="s">
        <v>250</v>
      </c>
      <c r="J107" t="s">
        <v>219</v>
      </c>
      <c r="K107" t="s">
        <v>220</v>
      </c>
      <c r="L107" t="s">
        <v>221</v>
      </c>
      <c r="M107" s="48">
        <v>41337</v>
      </c>
      <c r="N107">
        <v>59.719000000000001</v>
      </c>
      <c r="O107">
        <v>99.528000000000006</v>
      </c>
      <c r="P107">
        <v>0.66660526800515751</v>
      </c>
      <c r="Q107">
        <v>0.08</v>
      </c>
      <c r="R107">
        <v>107.49024000000001</v>
      </c>
    </row>
    <row r="108" spans="2:18" x14ac:dyDescent="0.3">
      <c r="B108" t="s">
        <v>282</v>
      </c>
      <c r="C108" s="48">
        <v>41329</v>
      </c>
      <c r="D108" t="s">
        <v>283</v>
      </c>
      <c r="E108" t="s">
        <v>230</v>
      </c>
      <c r="F108" t="s">
        <v>230</v>
      </c>
      <c r="G108" t="s">
        <v>231</v>
      </c>
      <c r="H108" t="s">
        <v>258</v>
      </c>
      <c r="I108" t="s">
        <v>218</v>
      </c>
      <c r="J108" t="s">
        <v>219</v>
      </c>
      <c r="K108" t="s">
        <v>220</v>
      </c>
      <c r="L108" t="s">
        <v>221</v>
      </c>
      <c r="M108" s="48">
        <v>41336</v>
      </c>
      <c r="N108">
        <v>39.622000000000007</v>
      </c>
      <c r="O108">
        <v>63.910000000000004</v>
      </c>
      <c r="P108">
        <v>0.6129927817878954</v>
      </c>
      <c r="Q108">
        <v>0.08</v>
      </c>
      <c r="R108">
        <v>69.022800000000004</v>
      </c>
    </row>
    <row r="109" spans="2:18" x14ac:dyDescent="0.3">
      <c r="B109" t="s">
        <v>285</v>
      </c>
      <c r="C109" s="48">
        <v>41338</v>
      </c>
      <c r="D109" t="s">
        <v>286</v>
      </c>
      <c r="E109" t="s">
        <v>214</v>
      </c>
      <c r="F109" t="s">
        <v>215</v>
      </c>
      <c r="G109" t="s">
        <v>231</v>
      </c>
      <c r="H109" t="s">
        <v>217</v>
      </c>
      <c r="I109" t="s">
        <v>233</v>
      </c>
      <c r="J109" t="s">
        <v>219</v>
      </c>
      <c r="K109" t="s">
        <v>226</v>
      </c>
      <c r="L109" t="s">
        <v>221</v>
      </c>
      <c r="M109" s="48">
        <v>41348</v>
      </c>
      <c r="N109">
        <v>0.78100000000000003</v>
      </c>
      <c r="O109">
        <v>1.254</v>
      </c>
      <c r="P109">
        <v>0.60563380281690138</v>
      </c>
      <c r="Q109">
        <v>0.08</v>
      </c>
      <c r="R109">
        <v>1.3543200000000002</v>
      </c>
    </row>
    <row r="110" spans="2:18" x14ac:dyDescent="0.3">
      <c r="B110" t="s">
        <v>288</v>
      </c>
      <c r="C110" s="48">
        <v>41342</v>
      </c>
      <c r="D110" t="s">
        <v>289</v>
      </c>
      <c r="E110" t="s">
        <v>230</v>
      </c>
      <c r="F110" t="s">
        <v>230</v>
      </c>
      <c r="G110" t="s">
        <v>216</v>
      </c>
      <c r="H110" t="s">
        <v>291</v>
      </c>
      <c r="I110" t="s">
        <v>233</v>
      </c>
      <c r="J110" t="s">
        <v>219</v>
      </c>
      <c r="K110" t="s">
        <v>292</v>
      </c>
      <c r="L110" t="s">
        <v>221</v>
      </c>
      <c r="M110" s="48">
        <v>41351</v>
      </c>
      <c r="N110">
        <v>3.762</v>
      </c>
      <c r="O110">
        <v>9.1740000000000013</v>
      </c>
      <c r="P110">
        <v>1.4385964912280704</v>
      </c>
      <c r="Q110">
        <v>0.08</v>
      </c>
      <c r="R110">
        <v>9.9079200000000025</v>
      </c>
    </row>
    <row r="111" spans="2:18" x14ac:dyDescent="0.3">
      <c r="B111" t="s">
        <v>293</v>
      </c>
      <c r="C111" s="48">
        <v>41344</v>
      </c>
      <c r="D111" t="s">
        <v>294</v>
      </c>
      <c r="E111" t="s">
        <v>214</v>
      </c>
      <c r="F111" t="s">
        <v>215</v>
      </c>
      <c r="G111" t="s">
        <v>231</v>
      </c>
      <c r="H111" t="s">
        <v>225</v>
      </c>
      <c r="I111" t="s">
        <v>254</v>
      </c>
      <c r="J111" t="s">
        <v>219</v>
      </c>
      <c r="K111" t="s">
        <v>226</v>
      </c>
      <c r="L111" t="s">
        <v>221</v>
      </c>
      <c r="M111" s="48">
        <v>41351</v>
      </c>
      <c r="N111">
        <v>0.78100000000000003</v>
      </c>
      <c r="O111">
        <v>1.254</v>
      </c>
      <c r="P111">
        <v>0.60563380281690138</v>
      </c>
      <c r="Q111">
        <v>0.08</v>
      </c>
      <c r="R111">
        <v>1.3543200000000002</v>
      </c>
    </row>
    <row r="112" spans="2:18" x14ac:dyDescent="0.3">
      <c r="B112" t="s">
        <v>296</v>
      </c>
      <c r="C112" s="48">
        <v>41346</v>
      </c>
      <c r="D112" t="s">
        <v>297</v>
      </c>
      <c r="E112" t="s">
        <v>230</v>
      </c>
      <c r="F112" t="s">
        <v>230</v>
      </c>
      <c r="G112" t="s">
        <v>231</v>
      </c>
      <c r="H112" t="s">
        <v>270</v>
      </c>
      <c r="I112" t="s">
        <v>250</v>
      </c>
      <c r="J112" t="s">
        <v>219</v>
      </c>
      <c r="K112" t="s">
        <v>220</v>
      </c>
      <c r="L112" t="s">
        <v>221</v>
      </c>
      <c r="M112" s="48">
        <v>41354</v>
      </c>
      <c r="N112">
        <v>5.0490000000000004</v>
      </c>
      <c r="O112">
        <v>8.0080000000000009</v>
      </c>
      <c r="P112">
        <v>0.58605664488017439</v>
      </c>
      <c r="Q112">
        <v>0.08</v>
      </c>
      <c r="R112">
        <v>8.6486400000000021</v>
      </c>
    </row>
    <row r="113" spans="2:18" x14ac:dyDescent="0.3">
      <c r="B113" t="s">
        <v>299</v>
      </c>
      <c r="C113" s="48">
        <v>41347</v>
      </c>
      <c r="D113" t="s">
        <v>300</v>
      </c>
      <c r="E113" t="s">
        <v>230</v>
      </c>
      <c r="F113" t="s">
        <v>230</v>
      </c>
      <c r="G113" t="s">
        <v>265</v>
      </c>
      <c r="H113" t="s">
        <v>274</v>
      </c>
      <c r="I113" t="s">
        <v>254</v>
      </c>
      <c r="J113" t="s">
        <v>219</v>
      </c>
      <c r="K113" t="s">
        <v>226</v>
      </c>
      <c r="L113" t="s">
        <v>221</v>
      </c>
      <c r="M113" s="48">
        <v>41358</v>
      </c>
      <c r="N113">
        <v>1.4300000000000002</v>
      </c>
      <c r="O113">
        <v>3.1680000000000001</v>
      </c>
      <c r="P113">
        <v>1.2153846153846153</v>
      </c>
      <c r="Q113">
        <v>0.08</v>
      </c>
      <c r="R113">
        <v>3.4214400000000005</v>
      </c>
    </row>
    <row r="114" spans="2:18" x14ac:dyDescent="0.3">
      <c r="B114" t="s">
        <v>302</v>
      </c>
      <c r="C114" s="48">
        <v>41352</v>
      </c>
      <c r="D114" t="s">
        <v>303</v>
      </c>
      <c r="E114" t="s">
        <v>230</v>
      </c>
      <c r="F114" t="s">
        <v>230</v>
      </c>
      <c r="G114" t="s">
        <v>265</v>
      </c>
      <c r="H114" t="s">
        <v>274</v>
      </c>
      <c r="I114" t="s">
        <v>254</v>
      </c>
      <c r="J114" t="s">
        <v>305</v>
      </c>
      <c r="K114" t="s">
        <v>292</v>
      </c>
      <c r="L114" t="s">
        <v>221</v>
      </c>
      <c r="M114" s="48">
        <v>41366</v>
      </c>
      <c r="N114">
        <v>6.0500000000000007</v>
      </c>
      <c r="O114">
        <v>13.442000000000002</v>
      </c>
      <c r="P114">
        <v>1.2218181818181819</v>
      </c>
      <c r="Q114">
        <v>0.08</v>
      </c>
      <c r="R114">
        <v>14.517360000000004</v>
      </c>
    </row>
    <row r="115" spans="2:18" x14ac:dyDescent="0.3">
      <c r="B115" t="s">
        <v>306</v>
      </c>
      <c r="C115" s="48">
        <v>41354</v>
      </c>
      <c r="D115" t="s">
        <v>307</v>
      </c>
      <c r="E115" t="s">
        <v>230</v>
      </c>
      <c r="F115" t="s">
        <v>230</v>
      </c>
      <c r="G115" t="s">
        <v>265</v>
      </c>
      <c r="H115" t="s">
        <v>245</v>
      </c>
      <c r="I115" t="s">
        <v>218</v>
      </c>
      <c r="J115" t="s">
        <v>219</v>
      </c>
      <c r="K115" t="s">
        <v>226</v>
      </c>
      <c r="L115" t="s">
        <v>221</v>
      </c>
      <c r="M115" s="48">
        <v>41364</v>
      </c>
      <c r="N115">
        <v>2.0020000000000002</v>
      </c>
      <c r="O115">
        <v>3.278</v>
      </c>
      <c r="P115">
        <v>0.63736263736263721</v>
      </c>
      <c r="Q115">
        <v>0.08</v>
      </c>
      <c r="R115">
        <v>3.5402400000000003</v>
      </c>
    </row>
    <row r="116" spans="2:18" x14ac:dyDescent="0.3">
      <c r="B116" t="s">
        <v>309</v>
      </c>
      <c r="C116" s="48">
        <v>41357</v>
      </c>
      <c r="D116" t="s">
        <v>310</v>
      </c>
      <c r="E116" t="s">
        <v>230</v>
      </c>
      <c r="F116" t="s">
        <v>230</v>
      </c>
      <c r="G116" t="s">
        <v>244</v>
      </c>
      <c r="H116" t="s">
        <v>312</v>
      </c>
      <c r="I116" t="s">
        <v>266</v>
      </c>
      <c r="J116" t="s">
        <v>238</v>
      </c>
      <c r="K116" t="s">
        <v>220</v>
      </c>
      <c r="L116" t="s">
        <v>221</v>
      </c>
      <c r="M116" s="48">
        <v>41366</v>
      </c>
      <c r="N116">
        <v>89.749000000000009</v>
      </c>
      <c r="O116">
        <v>175.98900000000003</v>
      </c>
      <c r="P116">
        <v>0.96090207133227123</v>
      </c>
      <c r="Q116">
        <v>0.08</v>
      </c>
      <c r="R116">
        <v>190.06812000000005</v>
      </c>
    </row>
    <row r="117" spans="2:18" x14ac:dyDescent="0.3">
      <c r="B117" t="s">
        <v>313</v>
      </c>
      <c r="C117" s="48">
        <v>41358</v>
      </c>
      <c r="D117" t="s">
        <v>314</v>
      </c>
      <c r="E117" t="s">
        <v>230</v>
      </c>
      <c r="F117" t="s">
        <v>230</v>
      </c>
      <c r="G117" t="s">
        <v>216</v>
      </c>
      <c r="H117" t="s">
        <v>281</v>
      </c>
      <c r="I117" t="s">
        <v>254</v>
      </c>
      <c r="J117" t="s">
        <v>219</v>
      </c>
      <c r="K117" t="s">
        <v>220</v>
      </c>
      <c r="L117" t="s">
        <v>221</v>
      </c>
      <c r="M117" s="48">
        <v>41372</v>
      </c>
      <c r="N117">
        <v>5.8630000000000004</v>
      </c>
      <c r="O117">
        <v>9.4600000000000009</v>
      </c>
      <c r="P117">
        <v>0.61350844277673544</v>
      </c>
      <c r="Q117">
        <v>0.08</v>
      </c>
      <c r="R117">
        <v>10.216800000000001</v>
      </c>
    </row>
    <row r="118" spans="2:18" x14ac:dyDescent="0.3">
      <c r="B118" t="s">
        <v>316</v>
      </c>
      <c r="C118" s="48">
        <v>41358</v>
      </c>
      <c r="D118" t="s">
        <v>317</v>
      </c>
      <c r="E118" t="s">
        <v>230</v>
      </c>
      <c r="F118" t="s">
        <v>230</v>
      </c>
      <c r="G118" t="s">
        <v>265</v>
      </c>
      <c r="H118" t="s">
        <v>274</v>
      </c>
      <c r="I118" t="s">
        <v>250</v>
      </c>
      <c r="J118" t="s">
        <v>219</v>
      </c>
      <c r="K118" t="s">
        <v>220</v>
      </c>
      <c r="L118" t="s">
        <v>221</v>
      </c>
      <c r="M118" s="48">
        <v>41365</v>
      </c>
      <c r="N118">
        <v>3.8720000000000003</v>
      </c>
      <c r="O118">
        <v>6.2480000000000002</v>
      </c>
      <c r="P118">
        <v>0.61363636363636354</v>
      </c>
      <c r="Q118">
        <v>0.08</v>
      </c>
      <c r="R118">
        <v>6.7478400000000009</v>
      </c>
    </row>
    <row r="119" spans="2:18" x14ac:dyDescent="0.3">
      <c r="B119" t="s">
        <v>319</v>
      </c>
      <c r="C119" s="48">
        <v>41361</v>
      </c>
      <c r="D119" t="s">
        <v>320</v>
      </c>
      <c r="E119" t="s">
        <v>230</v>
      </c>
      <c r="F119" t="s">
        <v>230</v>
      </c>
      <c r="G119" t="s">
        <v>231</v>
      </c>
      <c r="H119" t="s">
        <v>245</v>
      </c>
      <c r="I119" t="s">
        <v>266</v>
      </c>
      <c r="J119" t="s">
        <v>219</v>
      </c>
      <c r="K119" t="s">
        <v>292</v>
      </c>
      <c r="L119" t="s">
        <v>221</v>
      </c>
      <c r="M119" s="48">
        <v>41369</v>
      </c>
      <c r="N119">
        <v>1.034</v>
      </c>
      <c r="O119">
        <v>2.2880000000000003</v>
      </c>
      <c r="P119">
        <v>1.2127659574468086</v>
      </c>
      <c r="Q119">
        <v>0.08</v>
      </c>
      <c r="R119">
        <v>2.4710400000000003</v>
      </c>
    </row>
    <row r="120" spans="2:18" x14ac:dyDescent="0.3">
      <c r="B120" t="s">
        <v>322</v>
      </c>
      <c r="C120" s="48">
        <v>41381</v>
      </c>
      <c r="D120" t="s">
        <v>323</v>
      </c>
      <c r="E120" t="s">
        <v>214</v>
      </c>
      <c r="F120" t="s">
        <v>215</v>
      </c>
      <c r="G120" t="s">
        <v>231</v>
      </c>
      <c r="H120" t="s">
        <v>225</v>
      </c>
      <c r="I120" t="s">
        <v>266</v>
      </c>
      <c r="J120" t="s">
        <v>219</v>
      </c>
      <c r="K120" t="s">
        <v>220</v>
      </c>
      <c r="L120" t="s">
        <v>221</v>
      </c>
      <c r="M120" s="48">
        <v>41389</v>
      </c>
      <c r="N120">
        <v>5.8630000000000004</v>
      </c>
      <c r="O120">
        <v>9.4600000000000009</v>
      </c>
      <c r="P120">
        <v>0.61350844277673544</v>
      </c>
      <c r="Q120">
        <v>0.08</v>
      </c>
      <c r="R120">
        <v>10.216800000000001</v>
      </c>
    </row>
    <row r="121" spans="2:18" x14ac:dyDescent="0.3">
      <c r="B121" t="s">
        <v>325</v>
      </c>
      <c r="C121" s="48">
        <v>41382</v>
      </c>
      <c r="D121" t="s">
        <v>326</v>
      </c>
      <c r="E121" t="s">
        <v>214</v>
      </c>
      <c r="F121" t="s">
        <v>215</v>
      </c>
      <c r="G121" t="s">
        <v>265</v>
      </c>
      <c r="H121" t="s">
        <v>225</v>
      </c>
      <c r="I121" t="s">
        <v>266</v>
      </c>
      <c r="J121" t="s">
        <v>219</v>
      </c>
      <c r="K121" t="s">
        <v>226</v>
      </c>
      <c r="L121" t="s">
        <v>221</v>
      </c>
      <c r="M121" s="48">
        <v>41391</v>
      </c>
      <c r="N121">
        <v>2.7720000000000002</v>
      </c>
      <c r="O121">
        <v>4.4000000000000004</v>
      </c>
      <c r="P121">
        <v>0.58730158730158732</v>
      </c>
      <c r="Q121">
        <v>0.08</v>
      </c>
      <c r="R121">
        <v>4.7520000000000007</v>
      </c>
    </row>
    <row r="122" spans="2:18" x14ac:dyDescent="0.3">
      <c r="B122" t="s">
        <v>328</v>
      </c>
      <c r="C122" s="48">
        <v>41388</v>
      </c>
      <c r="D122" t="s">
        <v>329</v>
      </c>
      <c r="E122" t="s">
        <v>230</v>
      </c>
      <c r="F122" t="s">
        <v>230</v>
      </c>
      <c r="G122" t="s">
        <v>231</v>
      </c>
      <c r="H122" t="s">
        <v>331</v>
      </c>
      <c r="I122" t="s">
        <v>233</v>
      </c>
      <c r="J122" t="s">
        <v>238</v>
      </c>
      <c r="K122" t="s">
        <v>332</v>
      </c>
      <c r="L122" t="s">
        <v>221</v>
      </c>
      <c r="M122" s="48">
        <v>41395</v>
      </c>
      <c r="N122">
        <v>9.7020000000000017</v>
      </c>
      <c r="O122">
        <v>23.088999999999999</v>
      </c>
      <c r="P122">
        <v>1.3798185941043077</v>
      </c>
      <c r="Q122">
        <v>0.08</v>
      </c>
      <c r="R122">
        <v>24.936119999999999</v>
      </c>
    </row>
    <row r="123" spans="2:18" x14ac:dyDescent="0.3">
      <c r="B123" t="s">
        <v>333</v>
      </c>
      <c r="C123" s="48">
        <v>41389</v>
      </c>
      <c r="D123" t="s">
        <v>334</v>
      </c>
      <c r="E123" t="s">
        <v>230</v>
      </c>
      <c r="F123" t="s">
        <v>230</v>
      </c>
      <c r="G123" t="s">
        <v>216</v>
      </c>
      <c r="H123" t="s">
        <v>258</v>
      </c>
      <c r="I123" t="s">
        <v>218</v>
      </c>
      <c r="J123" t="s">
        <v>219</v>
      </c>
      <c r="K123" t="s">
        <v>220</v>
      </c>
      <c r="L123" t="s">
        <v>234</v>
      </c>
      <c r="M123" s="48">
        <v>41397</v>
      </c>
      <c r="N123">
        <v>8.3710000000000004</v>
      </c>
      <c r="O123">
        <v>13.508000000000001</v>
      </c>
      <c r="P123">
        <v>0.61366622864651776</v>
      </c>
      <c r="Q123">
        <v>0.08</v>
      </c>
      <c r="R123">
        <v>14.588640000000002</v>
      </c>
    </row>
    <row r="124" spans="2:18" x14ac:dyDescent="0.3">
      <c r="B124" t="s">
        <v>336</v>
      </c>
      <c r="C124" s="48">
        <v>41390</v>
      </c>
      <c r="D124" t="s">
        <v>337</v>
      </c>
      <c r="E124" t="s">
        <v>214</v>
      </c>
      <c r="F124" t="s">
        <v>215</v>
      </c>
      <c r="G124" t="s">
        <v>231</v>
      </c>
      <c r="H124" t="s">
        <v>225</v>
      </c>
      <c r="I124" t="s">
        <v>250</v>
      </c>
      <c r="J124" t="s">
        <v>219</v>
      </c>
      <c r="K124" t="s">
        <v>220</v>
      </c>
      <c r="L124" t="s">
        <v>221</v>
      </c>
      <c r="M124" s="48">
        <v>41399</v>
      </c>
      <c r="N124">
        <v>1.7490000000000003</v>
      </c>
      <c r="O124">
        <v>2.871</v>
      </c>
      <c r="P124">
        <v>0.64150943396226379</v>
      </c>
      <c r="Q124">
        <v>0.08</v>
      </c>
      <c r="R124">
        <v>3.1006800000000001</v>
      </c>
    </row>
    <row r="125" spans="2:18" x14ac:dyDescent="0.3">
      <c r="B125" t="s">
        <v>339</v>
      </c>
      <c r="C125" s="48">
        <v>41390</v>
      </c>
      <c r="D125" t="s">
        <v>340</v>
      </c>
      <c r="E125" t="s">
        <v>230</v>
      </c>
      <c r="F125" t="s">
        <v>230</v>
      </c>
      <c r="G125" t="s">
        <v>231</v>
      </c>
      <c r="H125" t="s">
        <v>342</v>
      </c>
      <c r="I125" t="s">
        <v>250</v>
      </c>
      <c r="J125" t="s">
        <v>238</v>
      </c>
      <c r="K125" t="s">
        <v>220</v>
      </c>
      <c r="L125" t="s">
        <v>221</v>
      </c>
      <c r="M125" s="48">
        <v>41397</v>
      </c>
      <c r="N125">
        <v>7.0289999999999999</v>
      </c>
      <c r="O125">
        <v>21.978000000000002</v>
      </c>
      <c r="P125">
        <v>2.126760563380282</v>
      </c>
      <c r="Q125">
        <v>0.08</v>
      </c>
      <c r="R125">
        <v>23.736240000000002</v>
      </c>
    </row>
    <row r="126" spans="2:18" x14ac:dyDescent="0.3">
      <c r="B126" t="s">
        <v>343</v>
      </c>
      <c r="C126" s="48">
        <v>41392</v>
      </c>
      <c r="D126" t="s">
        <v>344</v>
      </c>
      <c r="E126" t="s">
        <v>214</v>
      </c>
      <c r="F126" t="s">
        <v>215</v>
      </c>
      <c r="G126" t="s">
        <v>231</v>
      </c>
      <c r="H126" t="s">
        <v>217</v>
      </c>
      <c r="I126" t="s">
        <v>250</v>
      </c>
      <c r="J126" t="s">
        <v>238</v>
      </c>
      <c r="K126" t="s">
        <v>220</v>
      </c>
      <c r="L126" t="s">
        <v>234</v>
      </c>
      <c r="M126" s="48">
        <v>41400</v>
      </c>
      <c r="N126">
        <v>35.222000000000008</v>
      </c>
      <c r="O126">
        <v>167.72800000000001</v>
      </c>
      <c r="P126">
        <v>3.7620237351655206</v>
      </c>
      <c r="Q126">
        <v>0.08</v>
      </c>
      <c r="R126">
        <v>181.14624000000003</v>
      </c>
    </row>
    <row r="127" spans="2:18" x14ac:dyDescent="0.3">
      <c r="B127" t="s">
        <v>346</v>
      </c>
      <c r="C127" s="48">
        <v>41392</v>
      </c>
      <c r="D127" t="s">
        <v>347</v>
      </c>
      <c r="E127" t="s">
        <v>230</v>
      </c>
      <c r="F127" t="s">
        <v>230</v>
      </c>
      <c r="G127" t="s">
        <v>265</v>
      </c>
      <c r="H127" t="s">
        <v>331</v>
      </c>
      <c r="I127" t="s">
        <v>266</v>
      </c>
      <c r="J127" t="s">
        <v>219</v>
      </c>
      <c r="K127" t="s">
        <v>220</v>
      </c>
      <c r="L127" t="s">
        <v>221</v>
      </c>
      <c r="M127" s="48">
        <v>41401</v>
      </c>
      <c r="N127">
        <v>8.3710000000000004</v>
      </c>
      <c r="O127">
        <v>13.508000000000001</v>
      </c>
      <c r="P127">
        <v>0.61366622864651776</v>
      </c>
      <c r="Q127">
        <v>0.08</v>
      </c>
      <c r="R127">
        <v>14.588640000000002</v>
      </c>
    </row>
    <row r="128" spans="2:18" x14ac:dyDescent="0.3">
      <c r="B128" t="s">
        <v>349</v>
      </c>
      <c r="C128" s="48">
        <v>41392</v>
      </c>
      <c r="D128" t="s">
        <v>350</v>
      </c>
      <c r="E128" t="s">
        <v>230</v>
      </c>
      <c r="F128" t="s">
        <v>230</v>
      </c>
      <c r="G128" t="s">
        <v>244</v>
      </c>
      <c r="H128" t="s">
        <v>232</v>
      </c>
      <c r="I128" t="s">
        <v>266</v>
      </c>
      <c r="J128" t="s">
        <v>238</v>
      </c>
      <c r="K128" t="s">
        <v>220</v>
      </c>
      <c r="L128" t="s">
        <v>221</v>
      </c>
      <c r="M128" s="48">
        <v>41401</v>
      </c>
      <c r="N128">
        <v>11.077000000000002</v>
      </c>
      <c r="O128">
        <v>17.578000000000003</v>
      </c>
      <c r="P128">
        <v>0.58689175769612711</v>
      </c>
      <c r="Q128">
        <v>0.08</v>
      </c>
      <c r="R128">
        <v>18.984240000000003</v>
      </c>
    </row>
    <row r="129" spans="2:18" x14ac:dyDescent="0.3">
      <c r="B129" t="s">
        <v>352</v>
      </c>
      <c r="C129" s="48">
        <v>41393</v>
      </c>
      <c r="D129" t="s">
        <v>353</v>
      </c>
      <c r="E129" t="s">
        <v>214</v>
      </c>
      <c r="F129" t="s">
        <v>215</v>
      </c>
      <c r="G129" t="s">
        <v>231</v>
      </c>
      <c r="H129" t="s">
        <v>217</v>
      </c>
      <c r="I129" t="s">
        <v>266</v>
      </c>
      <c r="J129" t="s">
        <v>219</v>
      </c>
      <c r="K129" t="s">
        <v>292</v>
      </c>
      <c r="L129" t="s">
        <v>221</v>
      </c>
      <c r="M129" s="48">
        <v>41402</v>
      </c>
      <c r="N129">
        <v>5.2690000000000001</v>
      </c>
      <c r="O129">
        <v>13.167000000000002</v>
      </c>
      <c r="P129">
        <v>1.4989561586638833</v>
      </c>
      <c r="Q129">
        <v>0.08</v>
      </c>
      <c r="R129">
        <v>14.220360000000003</v>
      </c>
    </row>
    <row r="130" spans="2:18" x14ac:dyDescent="0.3">
      <c r="B130" t="s">
        <v>355</v>
      </c>
      <c r="C130" s="48">
        <v>41394</v>
      </c>
      <c r="D130" t="s">
        <v>356</v>
      </c>
      <c r="E130" t="s">
        <v>214</v>
      </c>
      <c r="F130" t="s">
        <v>215</v>
      </c>
      <c r="G130" t="s">
        <v>216</v>
      </c>
      <c r="H130" t="s">
        <v>217</v>
      </c>
      <c r="I130" t="s">
        <v>266</v>
      </c>
      <c r="J130" t="s">
        <v>219</v>
      </c>
      <c r="K130" t="s">
        <v>220</v>
      </c>
      <c r="L130" t="s">
        <v>221</v>
      </c>
      <c r="M130" s="48">
        <v>41402</v>
      </c>
      <c r="N130">
        <v>9.5810000000000013</v>
      </c>
      <c r="O130">
        <v>15.708</v>
      </c>
      <c r="P130">
        <v>0.63949483352468406</v>
      </c>
      <c r="Q130">
        <v>0.08</v>
      </c>
      <c r="R130">
        <v>16.964640000000003</v>
      </c>
    </row>
    <row r="131" spans="2:18" x14ac:dyDescent="0.3">
      <c r="B131" t="s">
        <v>358</v>
      </c>
      <c r="C131" s="48">
        <v>41394</v>
      </c>
      <c r="D131" t="s">
        <v>359</v>
      </c>
      <c r="E131" t="s">
        <v>230</v>
      </c>
      <c r="F131" t="s">
        <v>230</v>
      </c>
      <c r="G131" t="s">
        <v>265</v>
      </c>
      <c r="H131" t="s">
        <v>312</v>
      </c>
      <c r="I131" t="s">
        <v>233</v>
      </c>
      <c r="J131" t="s">
        <v>219</v>
      </c>
      <c r="K131" t="s">
        <v>220</v>
      </c>
      <c r="L131" t="s">
        <v>221</v>
      </c>
      <c r="M131" s="48">
        <v>41402</v>
      </c>
      <c r="N131">
        <v>59.719000000000001</v>
      </c>
      <c r="O131">
        <v>99.528000000000006</v>
      </c>
      <c r="P131">
        <v>0.66660526800515751</v>
      </c>
      <c r="Q131">
        <v>0.08</v>
      </c>
      <c r="R131">
        <v>107.49024000000001</v>
      </c>
    </row>
    <row r="132" spans="2:18" x14ac:dyDescent="0.3">
      <c r="B132" t="s">
        <v>361</v>
      </c>
      <c r="C132" s="48">
        <v>41395</v>
      </c>
      <c r="D132" t="s">
        <v>362</v>
      </c>
      <c r="E132" t="s">
        <v>230</v>
      </c>
      <c r="F132" t="s">
        <v>230</v>
      </c>
      <c r="G132" t="s">
        <v>265</v>
      </c>
      <c r="H132" t="s">
        <v>342</v>
      </c>
      <c r="I132" t="s">
        <v>233</v>
      </c>
      <c r="J132" t="s">
        <v>219</v>
      </c>
      <c r="K132" t="s">
        <v>220</v>
      </c>
      <c r="L132" t="s">
        <v>221</v>
      </c>
      <c r="M132" s="48">
        <v>41404</v>
      </c>
      <c r="N132">
        <v>3.8720000000000003</v>
      </c>
      <c r="O132">
        <v>6.2480000000000002</v>
      </c>
      <c r="P132">
        <v>0.61363636363636354</v>
      </c>
      <c r="Q132">
        <v>0.08</v>
      </c>
      <c r="R132">
        <v>6.7478400000000009</v>
      </c>
    </row>
    <row r="133" spans="2:18" x14ac:dyDescent="0.3">
      <c r="B133" t="s">
        <v>364</v>
      </c>
      <c r="C133" s="48">
        <v>41396</v>
      </c>
      <c r="D133" t="s">
        <v>365</v>
      </c>
      <c r="E133" t="s">
        <v>230</v>
      </c>
      <c r="F133" t="s">
        <v>230</v>
      </c>
      <c r="G133" t="s">
        <v>231</v>
      </c>
      <c r="H133" t="s">
        <v>281</v>
      </c>
      <c r="I133" t="s">
        <v>233</v>
      </c>
      <c r="J133" t="s">
        <v>219</v>
      </c>
      <c r="K133" t="s">
        <v>226</v>
      </c>
      <c r="L133" t="s">
        <v>221</v>
      </c>
      <c r="M133" s="48">
        <v>41405</v>
      </c>
      <c r="N133">
        <v>3.8170000000000006</v>
      </c>
      <c r="O133">
        <v>7.3479999999999999</v>
      </c>
      <c r="P133">
        <v>0.92507204610950977</v>
      </c>
      <c r="Q133">
        <v>0.08</v>
      </c>
      <c r="R133">
        <v>7.9358400000000007</v>
      </c>
    </row>
    <row r="134" spans="2:18" x14ac:dyDescent="0.3">
      <c r="B134" t="s">
        <v>371</v>
      </c>
      <c r="C134" s="48">
        <v>41397</v>
      </c>
      <c r="D134" t="s">
        <v>372</v>
      </c>
      <c r="E134" t="s">
        <v>214</v>
      </c>
      <c r="F134" t="s">
        <v>215</v>
      </c>
      <c r="G134" t="s">
        <v>231</v>
      </c>
      <c r="H134" t="s">
        <v>217</v>
      </c>
      <c r="I134" t="s">
        <v>254</v>
      </c>
      <c r="J134" t="s">
        <v>238</v>
      </c>
      <c r="K134" t="s">
        <v>220</v>
      </c>
      <c r="L134" t="s">
        <v>221</v>
      </c>
      <c r="M134" s="48">
        <v>41409</v>
      </c>
      <c r="N134">
        <v>11.077000000000002</v>
      </c>
      <c r="O134">
        <v>17.578000000000003</v>
      </c>
      <c r="P134">
        <v>0.58689175769612711</v>
      </c>
      <c r="Q134">
        <v>0.08</v>
      </c>
      <c r="R134">
        <v>18.984240000000003</v>
      </c>
    </row>
    <row r="135" spans="2:18" x14ac:dyDescent="0.3">
      <c r="B135" t="s">
        <v>374</v>
      </c>
      <c r="C135" s="48">
        <v>41399</v>
      </c>
      <c r="D135" t="s">
        <v>375</v>
      </c>
      <c r="E135" t="s">
        <v>230</v>
      </c>
      <c r="F135" t="s">
        <v>230</v>
      </c>
      <c r="G135" t="s">
        <v>265</v>
      </c>
      <c r="H135" t="s">
        <v>312</v>
      </c>
      <c r="I135" t="s">
        <v>266</v>
      </c>
      <c r="J135" t="s">
        <v>219</v>
      </c>
      <c r="K135" t="s">
        <v>292</v>
      </c>
      <c r="L135" t="s">
        <v>221</v>
      </c>
      <c r="M135" s="48">
        <v>41408</v>
      </c>
      <c r="N135">
        <v>5.2690000000000001</v>
      </c>
      <c r="O135">
        <v>13.167000000000002</v>
      </c>
      <c r="P135">
        <v>1.4989561586638833</v>
      </c>
      <c r="Q135">
        <v>0.08</v>
      </c>
      <c r="R135">
        <v>14.220360000000003</v>
      </c>
    </row>
    <row r="136" spans="2:18" x14ac:dyDescent="0.3">
      <c r="B136" t="s">
        <v>377</v>
      </c>
      <c r="C136" s="48">
        <v>41401</v>
      </c>
      <c r="D136" t="s">
        <v>378</v>
      </c>
      <c r="E136" t="s">
        <v>230</v>
      </c>
      <c r="F136" t="s">
        <v>230</v>
      </c>
      <c r="G136" t="s">
        <v>216</v>
      </c>
      <c r="H136" t="s">
        <v>312</v>
      </c>
      <c r="I136" t="s">
        <v>233</v>
      </c>
      <c r="J136" t="s">
        <v>238</v>
      </c>
      <c r="K136" t="s">
        <v>332</v>
      </c>
      <c r="L136" t="s">
        <v>234</v>
      </c>
      <c r="M136" s="48">
        <v>41409</v>
      </c>
      <c r="N136">
        <v>9.7020000000000017</v>
      </c>
      <c r="O136">
        <v>23.088999999999999</v>
      </c>
      <c r="P136">
        <v>1.3798185941043077</v>
      </c>
      <c r="Q136">
        <v>0.08</v>
      </c>
      <c r="R136">
        <v>24.936119999999999</v>
      </c>
    </row>
    <row r="137" spans="2:18" x14ac:dyDescent="0.3">
      <c r="B137" t="s">
        <v>380</v>
      </c>
      <c r="C137" s="48">
        <v>41401</v>
      </c>
      <c r="D137" t="s">
        <v>381</v>
      </c>
      <c r="E137" t="s">
        <v>214</v>
      </c>
      <c r="F137" t="s">
        <v>215</v>
      </c>
      <c r="G137" t="s">
        <v>244</v>
      </c>
      <c r="H137" t="s">
        <v>225</v>
      </c>
      <c r="I137" t="s">
        <v>233</v>
      </c>
      <c r="J137" t="s">
        <v>219</v>
      </c>
      <c r="K137" t="s">
        <v>226</v>
      </c>
      <c r="L137" t="s">
        <v>221</v>
      </c>
      <c r="M137" s="48">
        <v>41410</v>
      </c>
      <c r="N137">
        <v>1.1990000000000003</v>
      </c>
      <c r="O137">
        <v>1.8480000000000001</v>
      </c>
      <c r="P137">
        <v>0.54128440366972452</v>
      </c>
      <c r="Q137">
        <v>0.08</v>
      </c>
      <c r="R137">
        <v>1.9958400000000003</v>
      </c>
    </row>
    <row r="138" spans="2:18" x14ac:dyDescent="0.3">
      <c r="B138" t="s">
        <v>383</v>
      </c>
      <c r="C138" s="48">
        <v>41402</v>
      </c>
      <c r="D138" t="s">
        <v>329</v>
      </c>
      <c r="E138" t="s">
        <v>230</v>
      </c>
      <c r="F138" t="s">
        <v>230</v>
      </c>
      <c r="G138" t="s">
        <v>231</v>
      </c>
      <c r="H138" t="s">
        <v>331</v>
      </c>
      <c r="I138" t="s">
        <v>266</v>
      </c>
      <c r="J138" t="s">
        <v>238</v>
      </c>
      <c r="K138" t="s">
        <v>220</v>
      </c>
      <c r="L138" t="s">
        <v>221</v>
      </c>
      <c r="M138" s="48">
        <v>41410</v>
      </c>
      <c r="N138">
        <v>59.972000000000008</v>
      </c>
      <c r="O138">
        <v>111.06700000000001</v>
      </c>
      <c r="P138">
        <v>0.85198092443140117</v>
      </c>
      <c r="Q138">
        <v>0.08</v>
      </c>
      <c r="R138">
        <v>119.95236000000001</v>
      </c>
    </row>
    <row r="139" spans="2:18" x14ac:dyDescent="0.3">
      <c r="B139" t="s">
        <v>384</v>
      </c>
      <c r="C139" s="48">
        <v>41405</v>
      </c>
      <c r="D139" t="s">
        <v>223</v>
      </c>
      <c r="E139" t="s">
        <v>214</v>
      </c>
      <c r="F139" t="s">
        <v>215</v>
      </c>
      <c r="G139" t="s">
        <v>216</v>
      </c>
      <c r="H139" t="s">
        <v>225</v>
      </c>
      <c r="I139" t="s">
        <v>250</v>
      </c>
      <c r="J139" t="s">
        <v>219</v>
      </c>
      <c r="K139" t="s">
        <v>226</v>
      </c>
      <c r="L139" t="s">
        <v>234</v>
      </c>
      <c r="M139" s="48">
        <v>41414</v>
      </c>
      <c r="N139">
        <v>2.7720000000000002</v>
      </c>
      <c r="O139">
        <v>4.4000000000000004</v>
      </c>
      <c r="P139">
        <v>0.58730158730158732</v>
      </c>
      <c r="Q139">
        <v>0.08</v>
      </c>
      <c r="R139">
        <v>4.7520000000000007</v>
      </c>
    </row>
    <row r="140" spans="2:18" x14ac:dyDescent="0.3">
      <c r="B140" t="s">
        <v>385</v>
      </c>
      <c r="C140" s="48">
        <v>41406</v>
      </c>
      <c r="D140" t="s">
        <v>386</v>
      </c>
      <c r="E140" t="s">
        <v>214</v>
      </c>
      <c r="F140" t="s">
        <v>215</v>
      </c>
      <c r="G140" t="s">
        <v>216</v>
      </c>
      <c r="H140" t="s">
        <v>225</v>
      </c>
      <c r="I140" t="s">
        <v>218</v>
      </c>
      <c r="J140" t="s">
        <v>219</v>
      </c>
      <c r="K140" t="s">
        <v>220</v>
      </c>
      <c r="L140" t="s">
        <v>221</v>
      </c>
      <c r="M140" s="48">
        <v>41414</v>
      </c>
      <c r="N140">
        <v>15.268000000000002</v>
      </c>
      <c r="O140">
        <v>24.618000000000002</v>
      </c>
      <c r="P140">
        <v>0.61239193083573473</v>
      </c>
      <c r="Q140">
        <v>0.08</v>
      </c>
      <c r="R140">
        <v>26.587440000000004</v>
      </c>
    </row>
    <row r="141" spans="2:18" x14ac:dyDescent="0.3">
      <c r="B141" t="s">
        <v>388</v>
      </c>
      <c r="C141" s="48">
        <v>41406</v>
      </c>
      <c r="D141" t="s">
        <v>389</v>
      </c>
      <c r="E141" t="s">
        <v>230</v>
      </c>
      <c r="F141" t="s">
        <v>230</v>
      </c>
      <c r="G141" t="s">
        <v>231</v>
      </c>
      <c r="H141" t="s">
        <v>270</v>
      </c>
      <c r="I141" t="s">
        <v>266</v>
      </c>
      <c r="J141" t="s">
        <v>219</v>
      </c>
      <c r="K141" t="s">
        <v>226</v>
      </c>
      <c r="L141" t="s">
        <v>221</v>
      </c>
      <c r="M141" s="48">
        <v>41415</v>
      </c>
      <c r="N141">
        <v>23.716000000000001</v>
      </c>
      <c r="O141">
        <v>40.204999999999998</v>
      </c>
      <c r="P141">
        <v>0.695269016697588</v>
      </c>
      <c r="Q141">
        <v>0.08</v>
      </c>
      <c r="R141">
        <v>43.421399999999998</v>
      </c>
    </row>
    <row r="142" spans="2:18" x14ac:dyDescent="0.3">
      <c r="B142" t="s">
        <v>391</v>
      </c>
      <c r="C142" s="48">
        <v>41407</v>
      </c>
      <c r="D142" t="s">
        <v>392</v>
      </c>
      <c r="E142" t="s">
        <v>230</v>
      </c>
      <c r="F142" t="s">
        <v>230</v>
      </c>
      <c r="G142" t="s">
        <v>244</v>
      </c>
      <c r="H142" t="s">
        <v>274</v>
      </c>
      <c r="I142" t="s">
        <v>218</v>
      </c>
      <c r="J142" t="s">
        <v>238</v>
      </c>
      <c r="K142" t="s">
        <v>220</v>
      </c>
      <c r="L142" t="s">
        <v>234</v>
      </c>
      <c r="M142" s="48">
        <v>41415</v>
      </c>
      <c r="N142">
        <v>21.758000000000003</v>
      </c>
      <c r="O142">
        <v>50.589000000000006</v>
      </c>
      <c r="P142">
        <v>1.3250758341759352</v>
      </c>
      <c r="Q142">
        <v>0.08</v>
      </c>
      <c r="R142">
        <v>54.636120000000012</v>
      </c>
    </row>
    <row r="143" spans="2:18" x14ac:dyDescent="0.3">
      <c r="B143" t="s">
        <v>394</v>
      </c>
      <c r="C143" s="48">
        <v>41410</v>
      </c>
      <c r="D143" t="s">
        <v>395</v>
      </c>
      <c r="E143" t="s">
        <v>230</v>
      </c>
      <c r="F143" t="s">
        <v>230</v>
      </c>
      <c r="G143" t="s">
        <v>231</v>
      </c>
      <c r="H143" t="s">
        <v>270</v>
      </c>
      <c r="I143" t="s">
        <v>266</v>
      </c>
      <c r="J143" t="s">
        <v>219</v>
      </c>
      <c r="K143" t="s">
        <v>220</v>
      </c>
      <c r="L143" t="s">
        <v>221</v>
      </c>
      <c r="M143" s="48">
        <v>41419</v>
      </c>
      <c r="N143">
        <v>59.719000000000001</v>
      </c>
      <c r="O143">
        <v>99.528000000000006</v>
      </c>
      <c r="P143">
        <v>0.66660526800515751</v>
      </c>
      <c r="Q143">
        <v>0.08</v>
      </c>
      <c r="R143">
        <v>107.49024000000001</v>
      </c>
    </row>
    <row r="144" spans="2:18" x14ac:dyDescent="0.3">
      <c r="B144" t="s">
        <v>397</v>
      </c>
      <c r="C144" s="48">
        <v>41411</v>
      </c>
      <c r="D144" t="s">
        <v>398</v>
      </c>
      <c r="E144" t="s">
        <v>230</v>
      </c>
      <c r="F144" t="s">
        <v>230</v>
      </c>
      <c r="G144" t="s">
        <v>216</v>
      </c>
      <c r="H144" t="s">
        <v>274</v>
      </c>
      <c r="I144" t="s">
        <v>218</v>
      </c>
      <c r="J144" t="s">
        <v>238</v>
      </c>
      <c r="K144" t="s">
        <v>332</v>
      </c>
      <c r="L144" t="s">
        <v>221</v>
      </c>
      <c r="M144" s="48">
        <v>41419</v>
      </c>
      <c r="N144">
        <v>10.901000000000002</v>
      </c>
      <c r="O144">
        <v>17.589000000000002</v>
      </c>
      <c r="P144">
        <v>0.61352169525731581</v>
      </c>
      <c r="Q144">
        <v>0.08</v>
      </c>
      <c r="R144">
        <v>18.996120000000005</v>
      </c>
    </row>
    <row r="145" spans="2:18" x14ac:dyDescent="0.3">
      <c r="B145" t="s">
        <v>400</v>
      </c>
      <c r="C145" s="48">
        <v>41411</v>
      </c>
      <c r="D145" t="s">
        <v>356</v>
      </c>
      <c r="E145" t="s">
        <v>214</v>
      </c>
      <c r="F145" t="s">
        <v>215</v>
      </c>
      <c r="G145" t="s">
        <v>216</v>
      </c>
      <c r="H145" t="s">
        <v>217</v>
      </c>
      <c r="I145" t="s">
        <v>266</v>
      </c>
      <c r="J145" t="s">
        <v>219</v>
      </c>
      <c r="K145" t="s">
        <v>226</v>
      </c>
      <c r="L145" t="s">
        <v>221</v>
      </c>
      <c r="M145" s="48">
        <v>41419</v>
      </c>
      <c r="N145">
        <v>4.125</v>
      </c>
      <c r="O145">
        <v>7.7880000000000011</v>
      </c>
      <c r="P145">
        <v>0.88800000000000023</v>
      </c>
      <c r="Q145">
        <v>0.08</v>
      </c>
      <c r="R145">
        <v>8.4110400000000016</v>
      </c>
    </row>
    <row r="146" spans="2:18" x14ac:dyDescent="0.3">
      <c r="B146" t="s">
        <v>401</v>
      </c>
      <c r="C146" s="48">
        <v>41412</v>
      </c>
      <c r="D146" t="s">
        <v>402</v>
      </c>
      <c r="E146" t="s">
        <v>230</v>
      </c>
      <c r="F146" t="s">
        <v>230</v>
      </c>
      <c r="G146" t="s">
        <v>231</v>
      </c>
      <c r="H146" t="s">
        <v>281</v>
      </c>
      <c r="I146" t="s">
        <v>218</v>
      </c>
      <c r="J146" t="s">
        <v>305</v>
      </c>
      <c r="K146" t="s">
        <v>292</v>
      </c>
      <c r="L146" t="s">
        <v>221</v>
      </c>
      <c r="M146" s="48">
        <v>41420</v>
      </c>
      <c r="N146">
        <v>6.0500000000000007</v>
      </c>
      <c r="O146">
        <v>13.442000000000002</v>
      </c>
      <c r="P146">
        <v>1.2218181818181819</v>
      </c>
      <c r="Q146">
        <v>0.08</v>
      </c>
      <c r="R146">
        <v>14.517360000000004</v>
      </c>
    </row>
    <row r="147" spans="2:18" x14ac:dyDescent="0.3">
      <c r="B147" t="s">
        <v>404</v>
      </c>
      <c r="C147" s="48">
        <v>41412</v>
      </c>
      <c r="D147" t="s">
        <v>405</v>
      </c>
      <c r="E147" t="s">
        <v>230</v>
      </c>
      <c r="F147" t="s">
        <v>230</v>
      </c>
      <c r="G147" t="s">
        <v>265</v>
      </c>
      <c r="H147" t="s">
        <v>245</v>
      </c>
      <c r="I147" t="s">
        <v>266</v>
      </c>
      <c r="J147" t="s">
        <v>219</v>
      </c>
      <c r="K147" t="s">
        <v>220</v>
      </c>
      <c r="L147" t="s">
        <v>221</v>
      </c>
      <c r="M147" s="48">
        <v>41421</v>
      </c>
      <c r="N147">
        <v>15.004000000000001</v>
      </c>
      <c r="O147">
        <v>23.078000000000003</v>
      </c>
      <c r="P147">
        <v>0.5381231671554253</v>
      </c>
      <c r="Q147">
        <v>0.08</v>
      </c>
      <c r="R147">
        <v>24.924240000000005</v>
      </c>
    </row>
    <row r="148" spans="2:18" x14ac:dyDescent="0.3">
      <c r="B148" t="s">
        <v>407</v>
      </c>
      <c r="C148" s="48">
        <v>41413</v>
      </c>
      <c r="D148" t="s">
        <v>372</v>
      </c>
      <c r="E148" t="s">
        <v>214</v>
      </c>
      <c r="F148" t="s">
        <v>215</v>
      </c>
      <c r="G148" t="s">
        <v>244</v>
      </c>
      <c r="H148" t="s">
        <v>217</v>
      </c>
      <c r="I148" t="s">
        <v>218</v>
      </c>
      <c r="J148" t="s">
        <v>219</v>
      </c>
      <c r="K148" t="s">
        <v>292</v>
      </c>
      <c r="L148" t="s">
        <v>221</v>
      </c>
      <c r="M148" s="48">
        <v>41420</v>
      </c>
      <c r="N148">
        <v>3.762</v>
      </c>
      <c r="O148">
        <v>9.1740000000000013</v>
      </c>
      <c r="P148">
        <v>1.4385964912280704</v>
      </c>
      <c r="Q148">
        <v>0.08</v>
      </c>
      <c r="R148">
        <v>9.9079200000000025</v>
      </c>
    </row>
    <row r="149" spans="2:18" x14ac:dyDescent="0.3">
      <c r="B149" t="s">
        <v>408</v>
      </c>
      <c r="C149" s="48">
        <v>41414</v>
      </c>
      <c r="D149" t="s">
        <v>303</v>
      </c>
      <c r="E149" t="s">
        <v>230</v>
      </c>
      <c r="F149" t="s">
        <v>230</v>
      </c>
      <c r="G149" t="s">
        <v>265</v>
      </c>
      <c r="H149" t="s">
        <v>274</v>
      </c>
      <c r="I149" t="s">
        <v>233</v>
      </c>
      <c r="J149" t="s">
        <v>219</v>
      </c>
      <c r="K149" t="s">
        <v>220</v>
      </c>
      <c r="L149" t="s">
        <v>234</v>
      </c>
      <c r="M149" s="48">
        <v>41422</v>
      </c>
      <c r="N149">
        <v>5.0490000000000004</v>
      </c>
      <c r="O149">
        <v>8.0080000000000009</v>
      </c>
      <c r="P149">
        <v>0.58605664488017439</v>
      </c>
      <c r="Q149">
        <v>0.08</v>
      </c>
      <c r="R149">
        <v>8.6486400000000021</v>
      </c>
    </row>
    <row r="150" spans="2:18" x14ac:dyDescent="0.3">
      <c r="B150" t="s">
        <v>409</v>
      </c>
      <c r="C150" s="48">
        <v>41414</v>
      </c>
      <c r="D150" t="s">
        <v>410</v>
      </c>
      <c r="E150" t="s">
        <v>214</v>
      </c>
      <c r="F150" t="s">
        <v>215</v>
      </c>
      <c r="G150" t="s">
        <v>231</v>
      </c>
      <c r="H150" t="s">
        <v>217</v>
      </c>
      <c r="I150" t="s">
        <v>233</v>
      </c>
      <c r="J150" t="s">
        <v>219</v>
      </c>
      <c r="K150" t="s">
        <v>220</v>
      </c>
      <c r="L150" t="s">
        <v>221</v>
      </c>
      <c r="M150" s="48">
        <v>41423</v>
      </c>
      <c r="N150">
        <v>1.298</v>
      </c>
      <c r="O150">
        <v>2.0680000000000001</v>
      </c>
      <c r="P150">
        <v>0.59322033898305082</v>
      </c>
      <c r="Q150">
        <v>0.08</v>
      </c>
      <c r="R150">
        <v>2.2334400000000003</v>
      </c>
    </row>
    <row r="151" spans="2:18" x14ac:dyDescent="0.3">
      <c r="B151" t="s">
        <v>412</v>
      </c>
      <c r="C151" s="48">
        <v>41415</v>
      </c>
      <c r="D151" t="s">
        <v>413</v>
      </c>
      <c r="E151" t="s">
        <v>230</v>
      </c>
      <c r="F151" t="s">
        <v>230</v>
      </c>
      <c r="G151" t="s">
        <v>216</v>
      </c>
      <c r="H151" t="s">
        <v>274</v>
      </c>
      <c r="I151" t="s">
        <v>250</v>
      </c>
      <c r="J151" t="s">
        <v>238</v>
      </c>
      <c r="K151" t="s">
        <v>220</v>
      </c>
      <c r="L151" t="s">
        <v>234</v>
      </c>
      <c r="M151" s="48">
        <v>41424</v>
      </c>
      <c r="N151">
        <v>7.0400000000000009</v>
      </c>
      <c r="O151">
        <v>32.010000000000005</v>
      </c>
      <c r="P151">
        <v>3.5468750000000004</v>
      </c>
      <c r="Q151">
        <v>0.08</v>
      </c>
      <c r="R151">
        <v>34.570800000000006</v>
      </c>
    </row>
    <row r="152" spans="2:18" x14ac:dyDescent="0.3">
      <c r="B152" t="s">
        <v>415</v>
      </c>
      <c r="C152" s="48">
        <v>41418</v>
      </c>
      <c r="D152" t="s">
        <v>416</v>
      </c>
      <c r="E152" t="s">
        <v>230</v>
      </c>
      <c r="F152" t="s">
        <v>230</v>
      </c>
      <c r="G152" t="s">
        <v>265</v>
      </c>
      <c r="H152" t="s">
        <v>312</v>
      </c>
      <c r="I152" t="s">
        <v>233</v>
      </c>
      <c r="J152" t="s">
        <v>219</v>
      </c>
      <c r="K152" t="s">
        <v>220</v>
      </c>
      <c r="L152" t="s">
        <v>221</v>
      </c>
      <c r="M152" s="48">
        <v>41425</v>
      </c>
      <c r="N152">
        <v>4.2240000000000002</v>
      </c>
      <c r="O152">
        <v>6.9300000000000006</v>
      </c>
      <c r="P152">
        <v>0.64062500000000011</v>
      </c>
      <c r="Q152">
        <v>0.08</v>
      </c>
      <c r="R152">
        <v>7.4844000000000008</v>
      </c>
    </row>
    <row r="153" spans="2:18" x14ac:dyDescent="0.3">
      <c r="B153" t="s">
        <v>418</v>
      </c>
      <c r="C153" s="48">
        <v>41419</v>
      </c>
      <c r="D153" t="s">
        <v>419</v>
      </c>
      <c r="E153" t="s">
        <v>230</v>
      </c>
      <c r="F153" t="s">
        <v>230</v>
      </c>
      <c r="G153" t="s">
        <v>216</v>
      </c>
      <c r="H153" t="s">
        <v>274</v>
      </c>
      <c r="I153" t="s">
        <v>250</v>
      </c>
      <c r="J153" t="s">
        <v>238</v>
      </c>
      <c r="K153" t="s">
        <v>220</v>
      </c>
      <c r="L153" t="s">
        <v>221</v>
      </c>
      <c r="M153" s="48">
        <v>41427</v>
      </c>
      <c r="N153">
        <v>172.15</v>
      </c>
      <c r="O153">
        <v>331.06700000000006</v>
      </c>
      <c r="P153">
        <v>0.92313099041533575</v>
      </c>
      <c r="Q153">
        <v>0.08</v>
      </c>
      <c r="R153">
        <v>357.55236000000008</v>
      </c>
    </row>
    <row r="154" spans="2:18" x14ac:dyDescent="0.3">
      <c r="B154" t="s">
        <v>421</v>
      </c>
      <c r="C154" s="48">
        <v>41420</v>
      </c>
      <c r="D154" t="s">
        <v>422</v>
      </c>
      <c r="E154" t="s">
        <v>230</v>
      </c>
      <c r="F154" t="s">
        <v>230</v>
      </c>
      <c r="G154" t="s">
        <v>231</v>
      </c>
      <c r="H154" t="s">
        <v>312</v>
      </c>
      <c r="I154" t="s">
        <v>254</v>
      </c>
      <c r="J154" t="s">
        <v>219</v>
      </c>
      <c r="K154" t="s">
        <v>226</v>
      </c>
      <c r="L154" t="s">
        <v>221</v>
      </c>
      <c r="M154" s="48">
        <v>41431</v>
      </c>
      <c r="N154">
        <v>2.5190000000000001</v>
      </c>
      <c r="O154">
        <v>3.9380000000000006</v>
      </c>
      <c r="P154">
        <v>0.56331877729257662</v>
      </c>
      <c r="Q154">
        <v>0.08</v>
      </c>
      <c r="R154">
        <v>4.2530400000000013</v>
      </c>
    </row>
    <row r="155" spans="2:18" x14ac:dyDescent="0.3">
      <c r="B155" t="s">
        <v>424</v>
      </c>
      <c r="C155" s="48">
        <v>41421</v>
      </c>
      <c r="D155" t="s">
        <v>425</v>
      </c>
      <c r="E155" t="s">
        <v>230</v>
      </c>
      <c r="F155" t="s">
        <v>230</v>
      </c>
      <c r="G155" t="s">
        <v>216</v>
      </c>
      <c r="H155" t="s">
        <v>331</v>
      </c>
      <c r="I155" t="s">
        <v>218</v>
      </c>
      <c r="J155" t="s">
        <v>219</v>
      </c>
      <c r="K155" t="s">
        <v>220</v>
      </c>
      <c r="L155" t="s">
        <v>234</v>
      </c>
      <c r="M155" s="48">
        <v>41428</v>
      </c>
      <c r="N155">
        <v>2.4750000000000001</v>
      </c>
      <c r="O155">
        <v>4.0590000000000002</v>
      </c>
      <c r="P155">
        <v>0.64</v>
      </c>
      <c r="Q155">
        <v>0.08</v>
      </c>
      <c r="R155">
        <v>4.3837200000000003</v>
      </c>
    </row>
    <row r="156" spans="2:18" x14ac:dyDescent="0.3">
      <c r="B156" t="s">
        <v>427</v>
      </c>
      <c r="C156" s="48">
        <v>41421</v>
      </c>
      <c r="D156" t="s">
        <v>428</v>
      </c>
      <c r="E156" t="s">
        <v>230</v>
      </c>
      <c r="F156" t="s">
        <v>230</v>
      </c>
      <c r="G156" t="s">
        <v>265</v>
      </c>
      <c r="H156" t="s">
        <v>331</v>
      </c>
      <c r="I156" t="s">
        <v>250</v>
      </c>
      <c r="J156" t="s">
        <v>219</v>
      </c>
      <c r="K156" t="s">
        <v>220</v>
      </c>
      <c r="L156" t="s">
        <v>234</v>
      </c>
      <c r="M156" s="48">
        <v>41428</v>
      </c>
      <c r="N156">
        <v>13.629000000000001</v>
      </c>
      <c r="O156">
        <v>21.978000000000002</v>
      </c>
      <c r="P156">
        <v>0.61259079903147695</v>
      </c>
      <c r="Q156">
        <v>0.08</v>
      </c>
      <c r="R156">
        <v>23.736240000000002</v>
      </c>
    </row>
    <row r="157" spans="2:18" x14ac:dyDescent="0.3">
      <c r="B157" t="s">
        <v>430</v>
      </c>
      <c r="C157" s="48">
        <v>41423</v>
      </c>
      <c r="D157" t="s">
        <v>431</v>
      </c>
      <c r="E157" t="s">
        <v>230</v>
      </c>
      <c r="F157" t="s">
        <v>230</v>
      </c>
      <c r="G157" t="s">
        <v>231</v>
      </c>
      <c r="H157" t="s">
        <v>245</v>
      </c>
      <c r="I157" t="s">
        <v>250</v>
      </c>
      <c r="J157" t="s">
        <v>219</v>
      </c>
      <c r="K157" t="s">
        <v>220</v>
      </c>
      <c r="L157" t="s">
        <v>221</v>
      </c>
      <c r="M157" s="48">
        <v>41430</v>
      </c>
      <c r="N157">
        <v>9.8120000000000012</v>
      </c>
      <c r="O157">
        <v>32.713999999999999</v>
      </c>
      <c r="P157">
        <v>2.3340807174887885</v>
      </c>
      <c r="Q157">
        <v>0.08</v>
      </c>
      <c r="R157">
        <v>35.331119999999999</v>
      </c>
    </row>
    <row r="158" spans="2:18" x14ac:dyDescent="0.3">
      <c r="B158" t="s">
        <v>433</v>
      </c>
      <c r="C158" s="48">
        <v>41423</v>
      </c>
      <c r="D158" t="s">
        <v>434</v>
      </c>
      <c r="E158" t="s">
        <v>230</v>
      </c>
      <c r="F158" t="s">
        <v>230</v>
      </c>
      <c r="G158" t="s">
        <v>265</v>
      </c>
      <c r="H158" t="s">
        <v>274</v>
      </c>
      <c r="I158" t="s">
        <v>266</v>
      </c>
      <c r="J158" t="s">
        <v>238</v>
      </c>
      <c r="K158" t="s">
        <v>220</v>
      </c>
      <c r="L158" t="s">
        <v>221</v>
      </c>
      <c r="M158" s="48">
        <v>41432</v>
      </c>
      <c r="N158">
        <v>66.649000000000015</v>
      </c>
      <c r="O158">
        <v>111.07800000000002</v>
      </c>
      <c r="P158">
        <v>0.66661165208780315</v>
      </c>
      <c r="Q158">
        <v>0.08</v>
      </c>
      <c r="R158">
        <v>119.96424000000003</v>
      </c>
    </row>
    <row r="159" spans="2:18" x14ac:dyDescent="0.3">
      <c r="B159" t="s">
        <v>436</v>
      </c>
      <c r="C159" s="48">
        <v>41423</v>
      </c>
      <c r="D159" t="s">
        <v>437</v>
      </c>
      <c r="E159" t="s">
        <v>214</v>
      </c>
      <c r="F159" t="s">
        <v>215</v>
      </c>
      <c r="G159" t="s">
        <v>244</v>
      </c>
      <c r="H159" t="s">
        <v>217</v>
      </c>
      <c r="I159" t="s">
        <v>254</v>
      </c>
      <c r="J159" t="s">
        <v>219</v>
      </c>
      <c r="K159" t="s">
        <v>226</v>
      </c>
      <c r="L159" t="s">
        <v>221</v>
      </c>
      <c r="M159" s="48">
        <v>41434</v>
      </c>
      <c r="N159">
        <v>3.8280000000000003</v>
      </c>
      <c r="O159">
        <v>5.9729999999999999</v>
      </c>
      <c r="P159">
        <v>0.56034482758620674</v>
      </c>
      <c r="Q159">
        <v>0.08</v>
      </c>
      <c r="R159">
        <v>6.4508400000000004</v>
      </c>
    </row>
    <row r="160" spans="2:18" x14ac:dyDescent="0.3">
      <c r="B160" t="s">
        <v>439</v>
      </c>
      <c r="C160" s="48">
        <v>41425</v>
      </c>
      <c r="D160" t="s">
        <v>440</v>
      </c>
      <c r="E160" t="s">
        <v>230</v>
      </c>
      <c r="F160" t="s">
        <v>230</v>
      </c>
      <c r="G160" t="s">
        <v>265</v>
      </c>
      <c r="H160" t="s">
        <v>245</v>
      </c>
      <c r="I160" t="s">
        <v>254</v>
      </c>
      <c r="J160" t="s">
        <v>238</v>
      </c>
      <c r="K160" t="s">
        <v>292</v>
      </c>
      <c r="L160" t="s">
        <v>221</v>
      </c>
      <c r="M160" s="48">
        <v>41434</v>
      </c>
      <c r="N160">
        <v>22.198</v>
      </c>
      <c r="O160">
        <v>38.951000000000001</v>
      </c>
      <c r="P160">
        <v>0.75470763131813678</v>
      </c>
      <c r="Q160">
        <v>0.08</v>
      </c>
      <c r="R160">
        <v>42.067080000000004</v>
      </c>
    </row>
    <row r="161" spans="2:18" x14ac:dyDescent="0.3">
      <c r="B161" t="s">
        <v>442</v>
      </c>
      <c r="C161" s="48">
        <v>41427</v>
      </c>
      <c r="D161" t="s">
        <v>443</v>
      </c>
      <c r="E161" t="s">
        <v>230</v>
      </c>
      <c r="F161" t="s">
        <v>230</v>
      </c>
      <c r="G161" t="s">
        <v>265</v>
      </c>
      <c r="H161" t="s">
        <v>445</v>
      </c>
      <c r="I161" t="s">
        <v>266</v>
      </c>
      <c r="J161" t="s">
        <v>219</v>
      </c>
      <c r="K161" t="s">
        <v>226</v>
      </c>
      <c r="L161" t="s">
        <v>221</v>
      </c>
      <c r="M161" s="48">
        <v>41436</v>
      </c>
      <c r="N161">
        <v>1.9360000000000002</v>
      </c>
      <c r="O161">
        <v>3.718</v>
      </c>
      <c r="P161">
        <v>0.9204545454545453</v>
      </c>
      <c r="Q161">
        <v>0.08</v>
      </c>
      <c r="R161">
        <v>4.0154399999999999</v>
      </c>
    </row>
    <row r="162" spans="2:18" x14ac:dyDescent="0.3">
      <c r="B162" t="s">
        <v>446</v>
      </c>
      <c r="C162" s="48">
        <v>41428</v>
      </c>
      <c r="D162" t="s">
        <v>447</v>
      </c>
      <c r="E162" t="s">
        <v>230</v>
      </c>
      <c r="F162" t="s">
        <v>230</v>
      </c>
      <c r="G162" t="s">
        <v>216</v>
      </c>
      <c r="H162" t="s">
        <v>274</v>
      </c>
      <c r="I162" t="s">
        <v>233</v>
      </c>
      <c r="J162" t="s">
        <v>219</v>
      </c>
      <c r="K162" t="s">
        <v>220</v>
      </c>
      <c r="L162" t="s">
        <v>234</v>
      </c>
      <c r="M162" s="48">
        <v>41437</v>
      </c>
      <c r="N162">
        <v>39.622000000000007</v>
      </c>
      <c r="O162">
        <v>63.910000000000004</v>
      </c>
      <c r="P162">
        <v>0.6129927817878954</v>
      </c>
      <c r="Q162">
        <v>0.08</v>
      </c>
      <c r="R162">
        <v>69.022800000000004</v>
      </c>
    </row>
    <row r="163" spans="2:18" x14ac:dyDescent="0.3">
      <c r="B163" t="s">
        <v>449</v>
      </c>
      <c r="C163" s="48">
        <v>41428</v>
      </c>
      <c r="D163" t="s">
        <v>450</v>
      </c>
      <c r="E163" t="s">
        <v>230</v>
      </c>
      <c r="F163" t="s">
        <v>230</v>
      </c>
      <c r="G163" t="s">
        <v>231</v>
      </c>
      <c r="H163" t="s">
        <v>281</v>
      </c>
      <c r="I163" t="s">
        <v>254</v>
      </c>
      <c r="J163" t="s">
        <v>238</v>
      </c>
      <c r="K163" t="s">
        <v>220</v>
      </c>
      <c r="L163" t="s">
        <v>221</v>
      </c>
      <c r="M163" s="48">
        <v>41435</v>
      </c>
      <c r="N163">
        <v>172.15</v>
      </c>
      <c r="O163">
        <v>331.06700000000006</v>
      </c>
      <c r="P163">
        <v>0.92313099041533575</v>
      </c>
      <c r="Q163">
        <v>0.08</v>
      </c>
      <c r="R163">
        <v>357.55236000000008</v>
      </c>
    </row>
    <row r="164" spans="2:18" x14ac:dyDescent="0.3">
      <c r="B164" t="s">
        <v>452</v>
      </c>
      <c r="C164" s="48">
        <v>41429</v>
      </c>
      <c r="D164" t="s">
        <v>453</v>
      </c>
      <c r="E164" t="s">
        <v>230</v>
      </c>
      <c r="F164" t="s">
        <v>230</v>
      </c>
      <c r="G164" t="s">
        <v>265</v>
      </c>
      <c r="H164" t="s">
        <v>245</v>
      </c>
      <c r="I164" t="s">
        <v>250</v>
      </c>
      <c r="J164" t="s">
        <v>219</v>
      </c>
      <c r="K164" t="s">
        <v>292</v>
      </c>
      <c r="L164" t="s">
        <v>221</v>
      </c>
      <c r="M164" s="48">
        <v>41438</v>
      </c>
      <c r="N164">
        <v>3.762</v>
      </c>
      <c r="O164">
        <v>9.1740000000000013</v>
      </c>
      <c r="P164">
        <v>1.4385964912280704</v>
      </c>
      <c r="Q164">
        <v>0.08</v>
      </c>
      <c r="R164">
        <v>9.9079200000000025</v>
      </c>
    </row>
    <row r="165" spans="2:18" x14ac:dyDescent="0.3">
      <c r="B165" t="s">
        <v>455</v>
      </c>
      <c r="C165" s="48">
        <v>41430</v>
      </c>
      <c r="D165" t="s">
        <v>456</v>
      </c>
      <c r="E165" t="s">
        <v>230</v>
      </c>
      <c r="F165" t="s">
        <v>230</v>
      </c>
      <c r="G165" t="s">
        <v>231</v>
      </c>
      <c r="H165" t="s">
        <v>249</v>
      </c>
      <c r="I165" t="s">
        <v>266</v>
      </c>
      <c r="J165" t="s">
        <v>238</v>
      </c>
      <c r="K165" t="s">
        <v>220</v>
      </c>
      <c r="L165" t="s">
        <v>221</v>
      </c>
      <c r="M165" s="48">
        <v>41438</v>
      </c>
      <c r="N165">
        <v>66.649000000000015</v>
      </c>
      <c r="O165">
        <v>111.07800000000002</v>
      </c>
      <c r="P165">
        <v>0.66661165208780315</v>
      </c>
      <c r="Q165">
        <v>0.08</v>
      </c>
      <c r="R165">
        <v>119.96424000000003</v>
      </c>
    </row>
    <row r="166" spans="2:18" x14ac:dyDescent="0.3">
      <c r="B166" t="s">
        <v>458</v>
      </c>
      <c r="C166" s="48">
        <v>41432</v>
      </c>
      <c r="D166" t="s">
        <v>459</v>
      </c>
      <c r="E166" t="s">
        <v>230</v>
      </c>
      <c r="F166" t="s">
        <v>230</v>
      </c>
      <c r="G166" t="s">
        <v>231</v>
      </c>
      <c r="H166" t="s">
        <v>331</v>
      </c>
      <c r="I166" t="s">
        <v>266</v>
      </c>
      <c r="J166" t="s">
        <v>219</v>
      </c>
      <c r="K166" t="s">
        <v>220</v>
      </c>
      <c r="L166" t="s">
        <v>221</v>
      </c>
      <c r="M166" s="48">
        <v>41439</v>
      </c>
      <c r="N166">
        <v>196.71300000000002</v>
      </c>
      <c r="O166">
        <v>457.46800000000002</v>
      </c>
      <c r="P166">
        <v>1.3255605882681876</v>
      </c>
      <c r="Q166">
        <v>0.08</v>
      </c>
      <c r="R166">
        <v>494.06544000000002</v>
      </c>
    </row>
    <row r="167" spans="2:18" x14ac:dyDescent="0.3">
      <c r="B167" t="s">
        <v>461</v>
      </c>
      <c r="C167" s="48">
        <v>41433</v>
      </c>
      <c r="D167" t="s">
        <v>462</v>
      </c>
      <c r="E167" t="s">
        <v>230</v>
      </c>
      <c r="F167" t="s">
        <v>230</v>
      </c>
      <c r="G167" t="s">
        <v>265</v>
      </c>
      <c r="H167" t="s">
        <v>331</v>
      </c>
      <c r="I167" t="s">
        <v>250</v>
      </c>
      <c r="J167" t="s">
        <v>219</v>
      </c>
      <c r="K167" t="s">
        <v>226</v>
      </c>
      <c r="L167" t="s">
        <v>221</v>
      </c>
      <c r="M167" s="48">
        <v>41442</v>
      </c>
      <c r="N167">
        <v>2.7720000000000002</v>
      </c>
      <c r="O167">
        <v>4.4000000000000004</v>
      </c>
      <c r="P167">
        <v>0.58730158730158732</v>
      </c>
      <c r="Q167">
        <v>0.08</v>
      </c>
      <c r="R167">
        <v>4.7520000000000007</v>
      </c>
    </row>
    <row r="168" spans="2:18" x14ac:dyDescent="0.3">
      <c r="B168" t="s">
        <v>464</v>
      </c>
      <c r="C168" s="48">
        <v>41434</v>
      </c>
      <c r="D168" t="s">
        <v>465</v>
      </c>
      <c r="E168" t="s">
        <v>230</v>
      </c>
      <c r="F168" t="s">
        <v>230</v>
      </c>
      <c r="G168" t="s">
        <v>244</v>
      </c>
      <c r="H168" t="s">
        <v>331</v>
      </c>
      <c r="I168" t="s">
        <v>254</v>
      </c>
      <c r="J168" t="s">
        <v>219</v>
      </c>
      <c r="K168" t="s">
        <v>220</v>
      </c>
      <c r="L168" t="s">
        <v>221</v>
      </c>
      <c r="M168" s="48">
        <v>41443</v>
      </c>
      <c r="N168">
        <v>21.812999999999999</v>
      </c>
      <c r="O168">
        <v>34.078000000000003</v>
      </c>
      <c r="P168">
        <v>0.56227937468482114</v>
      </c>
      <c r="Q168">
        <v>0.08</v>
      </c>
      <c r="R168">
        <v>36.804240000000007</v>
      </c>
    </row>
    <row r="169" spans="2:18" x14ac:dyDescent="0.3">
      <c r="B169" t="s">
        <v>467</v>
      </c>
      <c r="C169" s="48">
        <v>41438</v>
      </c>
      <c r="D169" t="s">
        <v>468</v>
      </c>
      <c r="E169" t="s">
        <v>230</v>
      </c>
      <c r="F169" t="s">
        <v>230</v>
      </c>
      <c r="G169" t="s">
        <v>265</v>
      </c>
      <c r="H169" t="s">
        <v>232</v>
      </c>
      <c r="I169" t="s">
        <v>250</v>
      </c>
      <c r="J169" t="s">
        <v>238</v>
      </c>
      <c r="K169" t="s">
        <v>220</v>
      </c>
      <c r="L169" t="s">
        <v>221</v>
      </c>
      <c r="M169" s="48">
        <v>41447</v>
      </c>
      <c r="N169">
        <v>172.15</v>
      </c>
      <c r="O169">
        <v>331.06700000000006</v>
      </c>
      <c r="P169">
        <v>0.92313099041533575</v>
      </c>
      <c r="Q169">
        <v>0.08</v>
      </c>
      <c r="R169">
        <v>357.55236000000008</v>
      </c>
    </row>
    <row r="170" spans="2:18" x14ac:dyDescent="0.3">
      <c r="B170" t="s">
        <v>470</v>
      </c>
      <c r="C170" s="48">
        <v>41438</v>
      </c>
      <c r="D170" t="s">
        <v>471</v>
      </c>
      <c r="E170" t="s">
        <v>214</v>
      </c>
      <c r="F170" t="s">
        <v>215</v>
      </c>
      <c r="G170" t="s">
        <v>244</v>
      </c>
      <c r="H170" t="s">
        <v>225</v>
      </c>
      <c r="I170" t="s">
        <v>218</v>
      </c>
      <c r="J170" t="s">
        <v>219</v>
      </c>
      <c r="K170" t="s">
        <v>226</v>
      </c>
      <c r="L170" t="s">
        <v>234</v>
      </c>
      <c r="M170" s="48">
        <v>41447</v>
      </c>
      <c r="N170">
        <v>3.19</v>
      </c>
      <c r="O170">
        <v>5.2359999999999998</v>
      </c>
      <c r="P170">
        <v>0.64137931034482754</v>
      </c>
      <c r="Q170">
        <v>0.08</v>
      </c>
      <c r="R170">
        <v>5.6548800000000004</v>
      </c>
    </row>
    <row r="171" spans="2:18" x14ac:dyDescent="0.3">
      <c r="B171" t="s">
        <v>473</v>
      </c>
      <c r="C171" s="48">
        <v>41439</v>
      </c>
      <c r="D171" t="s">
        <v>474</v>
      </c>
      <c r="E171" t="s">
        <v>214</v>
      </c>
      <c r="F171" t="s">
        <v>215</v>
      </c>
      <c r="G171" t="s">
        <v>231</v>
      </c>
      <c r="H171" t="s">
        <v>225</v>
      </c>
      <c r="I171" t="s">
        <v>254</v>
      </c>
      <c r="J171" t="s">
        <v>238</v>
      </c>
      <c r="K171" t="s">
        <v>220</v>
      </c>
      <c r="L171" t="s">
        <v>221</v>
      </c>
      <c r="M171" s="48">
        <v>41446</v>
      </c>
      <c r="N171">
        <v>172.15</v>
      </c>
      <c r="O171">
        <v>331.06700000000006</v>
      </c>
      <c r="P171">
        <v>0.92313099041533575</v>
      </c>
      <c r="Q171">
        <v>0.08</v>
      </c>
      <c r="R171">
        <v>357.55236000000008</v>
      </c>
    </row>
    <row r="172" spans="2:18" x14ac:dyDescent="0.3">
      <c r="B172" t="s">
        <v>476</v>
      </c>
      <c r="C172" s="48">
        <v>41443</v>
      </c>
      <c r="D172" t="s">
        <v>307</v>
      </c>
      <c r="E172" t="s">
        <v>230</v>
      </c>
      <c r="F172" t="s">
        <v>230</v>
      </c>
      <c r="G172" t="s">
        <v>265</v>
      </c>
      <c r="H172" t="s">
        <v>245</v>
      </c>
      <c r="I172" t="s">
        <v>250</v>
      </c>
      <c r="J172" t="s">
        <v>219</v>
      </c>
      <c r="K172" t="s">
        <v>226</v>
      </c>
      <c r="L172" t="s">
        <v>221</v>
      </c>
      <c r="M172" s="48">
        <v>41451</v>
      </c>
      <c r="N172">
        <v>2.5190000000000001</v>
      </c>
      <c r="O172">
        <v>3.9380000000000006</v>
      </c>
      <c r="P172">
        <v>0.56331877729257662</v>
      </c>
      <c r="Q172">
        <v>0.08</v>
      </c>
      <c r="R172">
        <v>4.2530400000000013</v>
      </c>
    </row>
    <row r="173" spans="2:18" x14ac:dyDescent="0.3">
      <c r="B173" t="s">
        <v>477</v>
      </c>
      <c r="C173" s="48">
        <v>41444</v>
      </c>
      <c r="D173" t="s">
        <v>478</v>
      </c>
      <c r="E173" t="s">
        <v>230</v>
      </c>
      <c r="F173" t="s">
        <v>230</v>
      </c>
      <c r="G173" t="s">
        <v>231</v>
      </c>
      <c r="H173" t="s">
        <v>274</v>
      </c>
      <c r="I173" t="s">
        <v>250</v>
      </c>
      <c r="J173" t="s">
        <v>219</v>
      </c>
      <c r="K173" t="s">
        <v>220</v>
      </c>
      <c r="L173" t="s">
        <v>221</v>
      </c>
      <c r="M173" s="48">
        <v>41452</v>
      </c>
      <c r="N173">
        <v>109.32900000000001</v>
      </c>
      <c r="O173">
        <v>179.22300000000001</v>
      </c>
      <c r="P173">
        <v>0.63929972834289162</v>
      </c>
      <c r="Q173">
        <v>0.08</v>
      </c>
      <c r="R173">
        <v>193.56084000000001</v>
      </c>
    </row>
    <row r="174" spans="2:18" x14ac:dyDescent="0.3">
      <c r="B174" t="s">
        <v>480</v>
      </c>
      <c r="C174" s="48">
        <v>41444</v>
      </c>
      <c r="D174" t="s">
        <v>481</v>
      </c>
      <c r="E174" t="s">
        <v>214</v>
      </c>
      <c r="F174" t="s">
        <v>215</v>
      </c>
      <c r="G174" t="s">
        <v>265</v>
      </c>
      <c r="H174" t="s">
        <v>225</v>
      </c>
      <c r="I174" t="s">
        <v>218</v>
      </c>
      <c r="J174" t="s">
        <v>219</v>
      </c>
      <c r="K174" t="s">
        <v>226</v>
      </c>
      <c r="L174" t="s">
        <v>234</v>
      </c>
      <c r="M174" s="48">
        <v>41453</v>
      </c>
      <c r="N174">
        <v>1.7600000000000002</v>
      </c>
      <c r="O174">
        <v>2.8820000000000006</v>
      </c>
      <c r="P174">
        <v>0.63750000000000007</v>
      </c>
      <c r="Q174">
        <v>0.08</v>
      </c>
      <c r="R174">
        <v>3.1125600000000007</v>
      </c>
    </row>
    <row r="175" spans="2:18" x14ac:dyDescent="0.3">
      <c r="B175" t="s">
        <v>483</v>
      </c>
      <c r="C175" s="48">
        <v>41447</v>
      </c>
      <c r="D175" t="s">
        <v>484</v>
      </c>
      <c r="E175" t="s">
        <v>230</v>
      </c>
      <c r="F175" t="s">
        <v>230</v>
      </c>
      <c r="G175" t="s">
        <v>231</v>
      </c>
      <c r="H175" t="s">
        <v>232</v>
      </c>
      <c r="I175" t="s">
        <v>218</v>
      </c>
      <c r="J175" t="s">
        <v>219</v>
      </c>
      <c r="K175" t="s">
        <v>220</v>
      </c>
      <c r="L175" t="s">
        <v>221</v>
      </c>
      <c r="M175" s="48">
        <v>41455</v>
      </c>
      <c r="N175">
        <v>3.74</v>
      </c>
      <c r="O175">
        <v>5.9400000000000013</v>
      </c>
      <c r="P175">
        <v>0.5882352941176473</v>
      </c>
      <c r="Q175">
        <v>0.08</v>
      </c>
      <c r="R175">
        <v>6.4152000000000022</v>
      </c>
    </row>
    <row r="176" spans="2:18" x14ac:dyDescent="0.3">
      <c r="B176" t="s">
        <v>486</v>
      </c>
      <c r="C176" s="48">
        <v>41448</v>
      </c>
      <c r="D176" t="s">
        <v>487</v>
      </c>
      <c r="E176" t="s">
        <v>230</v>
      </c>
      <c r="F176" t="s">
        <v>230</v>
      </c>
      <c r="G176" t="s">
        <v>216</v>
      </c>
      <c r="H176" t="s">
        <v>274</v>
      </c>
      <c r="I176" t="s">
        <v>218</v>
      </c>
      <c r="J176" t="s">
        <v>219</v>
      </c>
      <c r="K176" t="s">
        <v>226</v>
      </c>
      <c r="L176" t="s">
        <v>221</v>
      </c>
      <c r="M176" s="48">
        <v>41456</v>
      </c>
      <c r="N176">
        <v>12.221</v>
      </c>
      <c r="O176">
        <v>21.824000000000002</v>
      </c>
      <c r="P176">
        <v>0.78577857785778593</v>
      </c>
      <c r="Q176">
        <v>0.08</v>
      </c>
      <c r="R176">
        <v>23.569920000000003</v>
      </c>
    </row>
    <row r="177" spans="2:18" x14ac:dyDescent="0.3">
      <c r="B177" t="s">
        <v>489</v>
      </c>
      <c r="C177" s="48">
        <v>41449</v>
      </c>
      <c r="D177" t="s">
        <v>395</v>
      </c>
      <c r="E177" t="s">
        <v>230</v>
      </c>
      <c r="F177" t="s">
        <v>230</v>
      </c>
      <c r="G177" t="s">
        <v>231</v>
      </c>
      <c r="H177" t="s">
        <v>270</v>
      </c>
      <c r="I177" t="s">
        <v>233</v>
      </c>
      <c r="J177" t="s">
        <v>219</v>
      </c>
      <c r="K177" t="s">
        <v>226</v>
      </c>
      <c r="L177" t="s">
        <v>221</v>
      </c>
      <c r="M177" s="48">
        <v>41457</v>
      </c>
      <c r="N177">
        <v>2.0020000000000002</v>
      </c>
      <c r="O177">
        <v>3.278</v>
      </c>
      <c r="P177">
        <v>0.63736263736263721</v>
      </c>
      <c r="Q177">
        <v>0.08</v>
      </c>
      <c r="R177">
        <v>3.5402400000000003</v>
      </c>
    </row>
    <row r="178" spans="2:18" x14ac:dyDescent="0.3">
      <c r="B178" t="s">
        <v>494</v>
      </c>
      <c r="C178" s="48">
        <v>41452</v>
      </c>
      <c r="D178" t="s">
        <v>495</v>
      </c>
      <c r="E178" t="s">
        <v>214</v>
      </c>
      <c r="F178" t="s">
        <v>215</v>
      </c>
      <c r="G178" t="s">
        <v>216</v>
      </c>
      <c r="H178" t="s">
        <v>217</v>
      </c>
      <c r="I178" t="s">
        <v>250</v>
      </c>
      <c r="J178" t="s">
        <v>219</v>
      </c>
      <c r="K178" t="s">
        <v>220</v>
      </c>
      <c r="L178" t="s">
        <v>221</v>
      </c>
      <c r="M178" s="48">
        <v>41461</v>
      </c>
      <c r="N178">
        <v>1.4630000000000003</v>
      </c>
      <c r="O178">
        <v>2.2880000000000003</v>
      </c>
      <c r="P178">
        <v>0.56390977443609003</v>
      </c>
      <c r="Q178">
        <v>0.08</v>
      </c>
      <c r="R178">
        <v>2.4710400000000003</v>
      </c>
    </row>
    <row r="179" spans="2:18" x14ac:dyDescent="0.3">
      <c r="B179" t="s">
        <v>497</v>
      </c>
      <c r="C179" s="48">
        <v>41452</v>
      </c>
      <c r="D179" t="s">
        <v>498</v>
      </c>
      <c r="E179" t="s">
        <v>230</v>
      </c>
      <c r="F179" t="s">
        <v>230</v>
      </c>
      <c r="G179" t="s">
        <v>265</v>
      </c>
      <c r="H179" t="s">
        <v>232</v>
      </c>
      <c r="I179" t="s">
        <v>266</v>
      </c>
      <c r="J179" t="s">
        <v>238</v>
      </c>
      <c r="K179" t="s">
        <v>332</v>
      </c>
      <c r="L179" t="s">
        <v>221</v>
      </c>
      <c r="M179" s="48">
        <v>41461</v>
      </c>
      <c r="N179">
        <v>8.7119999999999997</v>
      </c>
      <c r="O179">
        <v>14.289000000000001</v>
      </c>
      <c r="P179">
        <v>0.64015151515151536</v>
      </c>
      <c r="Q179">
        <v>0.08</v>
      </c>
      <c r="R179">
        <v>15.432120000000003</v>
      </c>
    </row>
    <row r="180" spans="2:18" x14ac:dyDescent="0.3">
      <c r="B180" t="s">
        <v>500</v>
      </c>
      <c r="C180" s="48">
        <v>41453</v>
      </c>
      <c r="D180" t="s">
        <v>501</v>
      </c>
      <c r="E180" t="s">
        <v>230</v>
      </c>
      <c r="F180" t="s">
        <v>230</v>
      </c>
      <c r="G180" t="s">
        <v>265</v>
      </c>
      <c r="H180" t="s">
        <v>331</v>
      </c>
      <c r="I180" t="s">
        <v>254</v>
      </c>
      <c r="J180" t="s">
        <v>238</v>
      </c>
      <c r="K180" t="s">
        <v>220</v>
      </c>
      <c r="L180" t="s">
        <v>221</v>
      </c>
      <c r="M180" s="48">
        <v>41464</v>
      </c>
      <c r="N180">
        <v>7.0289999999999999</v>
      </c>
      <c r="O180">
        <v>21.978000000000002</v>
      </c>
      <c r="P180">
        <v>2.126760563380282</v>
      </c>
      <c r="Q180">
        <v>0.08</v>
      </c>
      <c r="R180">
        <v>23.736240000000002</v>
      </c>
    </row>
    <row r="181" spans="2:18" x14ac:dyDescent="0.3">
      <c r="B181" t="s">
        <v>503</v>
      </c>
      <c r="C181" s="48">
        <v>41455</v>
      </c>
      <c r="D181" t="s">
        <v>504</v>
      </c>
      <c r="E181" t="s">
        <v>230</v>
      </c>
      <c r="F181" t="s">
        <v>230</v>
      </c>
      <c r="G181" t="s">
        <v>244</v>
      </c>
      <c r="H181" t="s">
        <v>258</v>
      </c>
      <c r="I181" t="s">
        <v>218</v>
      </c>
      <c r="J181" t="s">
        <v>238</v>
      </c>
      <c r="K181" t="s">
        <v>292</v>
      </c>
      <c r="L181" t="s">
        <v>234</v>
      </c>
      <c r="M181" s="48">
        <v>41463</v>
      </c>
      <c r="N181">
        <v>2.0570000000000004</v>
      </c>
      <c r="O181">
        <v>8.9320000000000004</v>
      </c>
      <c r="P181">
        <v>3.3422459893048124</v>
      </c>
      <c r="Q181">
        <v>0.08</v>
      </c>
      <c r="R181">
        <v>9.6465600000000009</v>
      </c>
    </row>
    <row r="182" spans="2:18" x14ac:dyDescent="0.3">
      <c r="B182" t="s">
        <v>506</v>
      </c>
      <c r="C182" s="48">
        <v>41456</v>
      </c>
      <c r="D182" t="s">
        <v>507</v>
      </c>
      <c r="E182" t="s">
        <v>214</v>
      </c>
      <c r="F182" t="s">
        <v>215</v>
      </c>
      <c r="G182" t="s">
        <v>216</v>
      </c>
      <c r="H182" t="s">
        <v>225</v>
      </c>
      <c r="I182" t="s">
        <v>218</v>
      </c>
      <c r="J182" t="s">
        <v>219</v>
      </c>
      <c r="K182" t="s">
        <v>220</v>
      </c>
      <c r="L182" t="s">
        <v>221</v>
      </c>
      <c r="M182" s="48">
        <v>41465</v>
      </c>
      <c r="N182">
        <v>2.1779999999999999</v>
      </c>
      <c r="O182">
        <v>3.4650000000000003</v>
      </c>
      <c r="P182">
        <v>0.59090909090909105</v>
      </c>
      <c r="Q182">
        <v>0.08</v>
      </c>
      <c r="R182">
        <v>3.7422000000000004</v>
      </c>
    </row>
    <row r="183" spans="2:18" x14ac:dyDescent="0.3">
      <c r="B183" t="s">
        <v>509</v>
      </c>
      <c r="C183" s="48">
        <v>41456</v>
      </c>
      <c r="D183" t="s">
        <v>510</v>
      </c>
      <c r="E183" t="s">
        <v>230</v>
      </c>
      <c r="F183" t="s">
        <v>230</v>
      </c>
      <c r="G183" t="s">
        <v>231</v>
      </c>
      <c r="H183" t="s">
        <v>274</v>
      </c>
      <c r="I183" t="s">
        <v>266</v>
      </c>
      <c r="J183" t="s">
        <v>219</v>
      </c>
      <c r="K183" t="s">
        <v>220</v>
      </c>
      <c r="L183" t="s">
        <v>221</v>
      </c>
      <c r="M183" s="48">
        <v>41465</v>
      </c>
      <c r="N183">
        <v>18.535000000000004</v>
      </c>
      <c r="O183">
        <v>29.898000000000003</v>
      </c>
      <c r="P183">
        <v>0.61305637982195826</v>
      </c>
      <c r="Q183">
        <v>0.08</v>
      </c>
      <c r="R183">
        <v>32.289840000000005</v>
      </c>
    </row>
    <row r="184" spans="2:18" x14ac:dyDescent="0.3">
      <c r="B184" t="s">
        <v>512</v>
      </c>
      <c r="C184" s="48">
        <v>41457</v>
      </c>
      <c r="D184" t="s">
        <v>513</v>
      </c>
      <c r="E184" t="s">
        <v>214</v>
      </c>
      <c r="F184" t="s">
        <v>215</v>
      </c>
      <c r="G184" t="s">
        <v>265</v>
      </c>
      <c r="H184" t="s">
        <v>225</v>
      </c>
      <c r="I184" t="s">
        <v>233</v>
      </c>
      <c r="J184" t="s">
        <v>219</v>
      </c>
      <c r="K184" t="s">
        <v>226</v>
      </c>
      <c r="L184" t="s">
        <v>221</v>
      </c>
      <c r="M184" s="48">
        <v>41465</v>
      </c>
      <c r="N184">
        <v>1.7600000000000002</v>
      </c>
      <c r="O184">
        <v>2.8820000000000006</v>
      </c>
      <c r="P184">
        <v>0.63750000000000007</v>
      </c>
      <c r="Q184">
        <v>0.08</v>
      </c>
      <c r="R184">
        <v>3.1125600000000007</v>
      </c>
    </row>
    <row r="185" spans="2:18" x14ac:dyDescent="0.3">
      <c r="B185" t="s">
        <v>519</v>
      </c>
      <c r="C185" s="48">
        <v>41459</v>
      </c>
      <c r="D185" t="s">
        <v>307</v>
      </c>
      <c r="E185" t="s">
        <v>230</v>
      </c>
      <c r="F185" t="s">
        <v>230</v>
      </c>
      <c r="G185" t="s">
        <v>265</v>
      </c>
      <c r="H185" t="s">
        <v>245</v>
      </c>
      <c r="I185" t="s">
        <v>250</v>
      </c>
      <c r="J185" t="s">
        <v>219</v>
      </c>
      <c r="K185" t="s">
        <v>220</v>
      </c>
      <c r="L185" t="s">
        <v>221</v>
      </c>
      <c r="M185" s="48">
        <v>41466</v>
      </c>
      <c r="N185">
        <v>23.716000000000001</v>
      </c>
      <c r="O185">
        <v>39.533999999999999</v>
      </c>
      <c r="P185">
        <v>0.66697588126159546</v>
      </c>
      <c r="Q185">
        <v>0.08</v>
      </c>
      <c r="R185">
        <v>42.696719999999999</v>
      </c>
    </row>
    <row r="186" spans="2:18" x14ac:dyDescent="0.3">
      <c r="B186" t="s">
        <v>520</v>
      </c>
      <c r="C186" s="48">
        <v>41463</v>
      </c>
      <c r="D186" t="s">
        <v>521</v>
      </c>
      <c r="E186" t="s">
        <v>230</v>
      </c>
      <c r="F186" t="s">
        <v>230</v>
      </c>
      <c r="G186" t="s">
        <v>231</v>
      </c>
      <c r="H186" t="s">
        <v>245</v>
      </c>
      <c r="I186" t="s">
        <v>233</v>
      </c>
      <c r="J186" t="s">
        <v>219</v>
      </c>
      <c r="K186" t="s">
        <v>220</v>
      </c>
      <c r="L186" t="s">
        <v>221</v>
      </c>
      <c r="M186" s="48">
        <v>41470</v>
      </c>
      <c r="N186">
        <v>3.0140000000000007</v>
      </c>
      <c r="O186">
        <v>4.9390000000000009</v>
      </c>
      <c r="P186">
        <v>0.63868613138686126</v>
      </c>
      <c r="Q186">
        <v>0.08</v>
      </c>
      <c r="R186">
        <v>5.3341200000000013</v>
      </c>
    </row>
    <row r="187" spans="2:18" x14ac:dyDescent="0.3">
      <c r="B187" t="s">
        <v>523</v>
      </c>
      <c r="C187" s="48">
        <v>41463</v>
      </c>
      <c r="D187" t="s">
        <v>323</v>
      </c>
      <c r="E187" t="s">
        <v>214</v>
      </c>
      <c r="F187" t="s">
        <v>215</v>
      </c>
      <c r="G187" t="s">
        <v>231</v>
      </c>
      <c r="H187" t="s">
        <v>225</v>
      </c>
      <c r="I187" t="s">
        <v>266</v>
      </c>
      <c r="J187" t="s">
        <v>219</v>
      </c>
      <c r="K187" t="s">
        <v>226</v>
      </c>
      <c r="L187" t="s">
        <v>221</v>
      </c>
      <c r="M187" s="48">
        <v>41473</v>
      </c>
      <c r="N187">
        <v>4.8070000000000004</v>
      </c>
      <c r="O187">
        <v>10.021000000000001</v>
      </c>
      <c r="P187">
        <v>1.0846681922196797</v>
      </c>
      <c r="Q187">
        <v>0.08</v>
      </c>
      <c r="R187">
        <v>10.822680000000002</v>
      </c>
    </row>
    <row r="188" spans="2:18" x14ac:dyDescent="0.3">
      <c r="B188" t="s">
        <v>528</v>
      </c>
      <c r="C188" s="48">
        <v>41469</v>
      </c>
      <c r="D188" t="s">
        <v>529</v>
      </c>
      <c r="E188" t="s">
        <v>230</v>
      </c>
      <c r="F188" t="s">
        <v>230</v>
      </c>
      <c r="G188" t="s">
        <v>216</v>
      </c>
      <c r="H188" t="s">
        <v>281</v>
      </c>
      <c r="I188" t="s">
        <v>233</v>
      </c>
      <c r="J188" t="s">
        <v>219</v>
      </c>
      <c r="K188" t="s">
        <v>226</v>
      </c>
      <c r="L188" t="s">
        <v>221</v>
      </c>
      <c r="M188" s="48">
        <v>41477</v>
      </c>
      <c r="N188">
        <v>0.26400000000000001</v>
      </c>
      <c r="O188">
        <v>1.3860000000000001</v>
      </c>
      <c r="P188">
        <v>4.25</v>
      </c>
      <c r="Q188">
        <v>0.08</v>
      </c>
      <c r="R188">
        <v>1.4968800000000002</v>
      </c>
    </row>
    <row r="189" spans="2:18" x14ac:dyDescent="0.3">
      <c r="B189" t="s">
        <v>531</v>
      </c>
      <c r="C189" s="48">
        <v>41469</v>
      </c>
      <c r="D189" t="s">
        <v>337</v>
      </c>
      <c r="E189" t="s">
        <v>214</v>
      </c>
      <c r="F189" t="s">
        <v>215</v>
      </c>
      <c r="G189" t="s">
        <v>231</v>
      </c>
      <c r="H189" t="s">
        <v>225</v>
      </c>
      <c r="I189" t="s">
        <v>218</v>
      </c>
      <c r="J189" t="s">
        <v>219</v>
      </c>
      <c r="K189" t="s">
        <v>226</v>
      </c>
      <c r="L189" t="s">
        <v>221</v>
      </c>
      <c r="M189" s="48">
        <v>41476</v>
      </c>
      <c r="N189">
        <v>3.19</v>
      </c>
      <c r="O189">
        <v>5.2359999999999998</v>
      </c>
      <c r="P189">
        <v>0.64137931034482754</v>
      </c>
      <c r="Q189">
        <v>0.08</v>
      </c>
      <c r="R189">
        <v>5.6548800000000004</v>
      </c>
    </row>
    <row r="190" spans="2:18" x14ac:dyDescent="0.3">
      <c r="B190" t="s">
        <v>532</v>
      </c>
      <c r="C190" s="48">
        <v>41470</v>
      </c>
      <c r="D190" t="s">
        <v>533</v>
      </c>
      <c r="E190" t="s">
        <v>214</v>
      </c>
      <c r="F190" t="s">
        <v>215</v>
      </c>
      <c r="G190" t="s">
        <v>244</v>
      </c>
      <c r="H190" t="s">
        <v>217</v>
      </c>
      <c r="I190" t="s">
        <v>254</v>
      </c>
      <c r="J190" t="s">
        <v>238</v>
      </c>
      <c r="K190" t="s">
        <v>220</v>
      </c>
      <c r="L190" t="s">
        <v>234</v>
      </c>
      <c r="M190" s="48">
        <v>41477</v>
      </c>
      <c r="N190">
        <v>59.972000000000008</v>
      </c>
      <c r="O190">
        <v>111.06700000000001</v>
      </c>
      <c r="P190">
        <v>0.85198092443140117</v>
      </c>
      <c r="Q190">
        <v>0.08</v>
      </c>
      <c r="R190">
        <v>119.95236000000001</v>
      </c>
    </row>
    <row r="191" spans="2:18" x14ac:dyDescent="0.3">
      <c r="B191" t="s">
        <v>535</v>
      </c>
      <c r="C191" s="48">
        <v>41471</v>
      </c>
      <c r="D191" t="s">
        <v>536</v>
      </c>
      <c r="E191" t="s">
        <v>214</v>
      </c>
      <c r="F191" t="s">
        <v>215</v>
      </c>
      <c r="G191" t="s">
        <v>216</v>
      </c>
      <c r="H191" t="s">
        <v>217</v>
      </c>
      <c r="I191" t="s">
        <v>233</v>
      </c>
      <c r="J191" t="s">
        <v>219</v>
      </c>
      <c r="K191" t="s">
        <v>292</v>
      </c>
      <c r="L191" t="s">
        <v>234</v>
      </c>
      <c r="M191" s="48">
        <v>41480</v>
      </c>
      <c r="N191">
        <v>3.762</v>
      </c>
      <c r="O191">
        <v>9.1740000000000013</v>
      </c>
      <c r="P191">
        <v>1.4385964912280704</v>
      </c>
      <c r="Q191">
        <v>0.08</v>
      </c>
      <c r="R191">
        <v>9.9079200000000025</v>
      </c>
    </row>
    <row r="192" spans="2:18" x14ac:dyDescent="0.3">
      <c r="B192" t="s">
        <v>538</v>
      </c>
      <c r="C192" s="48">
        <v>41473</v>
      </c>
      <c r="D192" t="s">
        <v>481</v>
      </c>
      <c r="E192" t="s">
        <v>214</v>
      </c>
      <c r="F192" t="s">
        <v>215</v>
      </c>
      <c r="G192" t="s">
        <v>265</v>
      </c>
      <c r="H192" t="s">
        <v>225</v>
      </c>
      <c r="I192" t="s">
        <v>233</v>
      </c>
      <c r="J192" t="s">
        <v>219</v>
      </c>
      <c r="K192" t="s">
        <v>220</v>
      </c>
      <c r="L192" t="s">
        <v>234</v>
      </c>
      <c r="M192" s="48">
        <v>41482</v>
      </c>
      <c r="N192">
        <v>5.8630000000000004</v>
      </c>
      <c r="O192">
        <v>9.4600000000000009</v>
      </c>
      <c r="P192">
        <v>0.61350844277673544</v>
      </c>
      <c r="Q192">
        <v>0.08</v>
      </c>
      <c r="R192">
        <v>10.216800000000001</v>
      </c>
    </row>
    <row r="193" spans="2:18" x14ac:dyDescent="0.3">
      <c r="B193" t="s">
        <v>539</v>
      </c>
      <c r="C193" s="48">
        <v>41474</v>
      </c>
      <c r="D193" t="s">
        <v>540</v>
      </c>
      <c r="E193" t="s">
        <v>230</v>
      </c>
      <c r="F193" t="s">
        <v>230</v>
      </c>
      <c r="G193" t="s">
        <v>231</v>
      </c>
      <c r="H193" t="s">
        <v>291</v>
      </c>
      <c r="I193" t="s">
        <v>218</v>
      </c>
      <c r="J193" t="s">
        <v>238</v>
      </c>
      <c r="K193" t="s">
        <v>239</v>
      </c>
      <c r="L193" t="s">
        <v>240</v>
      </c>
      <c r="M193" s="48">
        <v>41483</v>
      </c>
      <c r="N193">
        <v>306.88900000000001</v>
      </c>
      <c r="O193">
        <v>494.98900000000003</v>
      </c>
      <c r="P193">
        <v>0.61292519445141413</v>
      </c>
      <c r="Q193">
        <v>0.08</v>
      </c>
      <c r="R193">
        <v>534.58812000000012</v>
      </c>
    </row>
    <row r="194" spans="2:18" x14ac:dyDescent="0.3">
      <c r="B194" t="s">
        <v>542</v>
      </c>
      <c r="C194" s="48">
        <v>41475</v>
      </c>
      <c r="D194" t="s">
        <v>543</v>
      </c>
      <c r="E194" t="s">
        <v>230</v>
      </c>
      <c r="F194" t="s">
        <v>230</v>
      </c>
      <c r="G194" t="s">
        <v>231</v>
      </c>
      <c r="H194" t="s">
        <v>245</v>
      </c>
      <c r="I194" t="s">
        <v>218</v>
      </c>
      <c r="J194" t="s">
        <v>219</v>
      </c>
      <c r="K194" t="s">
        <v>220</v>
      </c>
      <c r="L194" t="s">
        <v>234</v>
      </c>
      <c r="M194" s="48">
        <v>41483</v>
      </c>
      <c r="N194">
        <v>1.4630000000000003</v>
      </c>
      <c r="O194">
        <v>2.2880000000000003</v>
      </c>
      <c r="P194">
        <v>0.56390977443609003</v>
      </c>
      <c r="Q194">
        <v>0.08</v>
      </c>
      <c r="R194">
        <v>2.4710400000000003</v>
      </c>
    </row>
    <row r="195" spans="2:18" x14ac:dyDescent="0.3">
      <c r="B195" t="s">
        <v>545</v>
      </c>
      <c r="C195" s="48">
        <v>41475</v>
      </c>
      <c r="D195" t="s">
        <v>314</v>
      </c>
      <c r="E195" t="s">
        <v>230</v>
      </c>
      <c r="F195" t="s">
        <v>230</v>
      </c>
      <c r="G195" t="s">
        <v>231</v>
      </c>
      <c r="H195" t="s">
        <v>281</v>
      </c>
      <c r="I195" t="s">
        <v>254</v>
      </c>
      <c r="J195" t="s">
        <v>238</v>
      </c>
      <c r="K195" t="s">
        <v>220</v>
      </c>
      <c r="L195" t="s">
        <v>221</v>
      </c>
      <c r="M195" s="48">
        <v>41486</v>
      </c>
      <c r="N195">
        <v>7.1610000000000005</v>
      </c>
      <c r="O195">
        <v>34.078000000000003</v>
      </c>
      <c r="P195">
        <v>3.7588325652841781</v>
      </c>
      <c r="Q195">
        <v>0.08</v>
      </c>
      <c r="R195">
        <v>36.804240000000007</v>
      </c>
    </row>
    <row r="196" spans="2:18" x14ac:dyDescent="0.3">
      <c r="B196" t="s">
        <v>546</v>
      </c>
      <c r="C196" s="48">
        <v>41476</v>
      </c>
      <c r="D196" t="s">
        <v>286</v>
      </c>
      <c r="E196" t="s">
        <v>214</v>
      </c>
      <c r="F196" t="s">
        <v>215</v>
      </c>
      <c r="G196" t="s">
        <v>231</v>
      </c>
      <c r="H196" t="s">
        <v>217</v>
      </c>
      <c r="I196" t="s">
        <v>266</v>
      </c>
      <c r="J196" t="s">
        <v>219</v>
      </c>
      <c r="K196" t="s">
        <v>226</v>
      </c>
      <c r="L196" t="s">
        <v>221</v>
      </c>
      <c r="M196" s="48">
        <v>41485</v>
      </c>
      <c r="N196">
        <v>3.278</v>
      </c>
      <c r="O196">
        <v>6.4240000000000004</v>
      </c>
      <c r="P196">
        <v>0.95973154362416113</v>
      </c>
      <c r="Q196">
        <v>0.08</v>
      </c>
      <c r="R196">
        <v>6.937920000000001</v>
      </c>
    </row>
    <row r="197" spans="2:18" x14ac:dyDescent="0.3">
      <c r="B197" t="s">
        <v>547</v>
      </c>
      <c r="C197" s="48">
        <v>41477</v>
      </c>
      <c r="D197" t="s">
        <v>548</v>
      </c>
      <c r="E197" t="s">
        <v>230</v>
      </c>
      <c r="F197" t="s">
        <v>230</v>
      </c>
      <c r="G197" t="s">
        <v>216</v>
      </c>
      <c r="H197" t="s">
        <v>274</v>
      </c>
      <c r="I197" t="s">
        <v>233</v>
      </c>
      <c r="J197" t="s">
        <v>219</v>
      </c>
      <c r="K197" t="s">
        <v>220</v>
      </c>
      <c r="L197" t="s">
        <v>221</v>
      </c>
      <c r="M197" s="48">
        <v>41486</v>
      </c>
      <c r="N197">
        <v>4.0150000000000006</v>
      </c>
      <c r="O197">
        <v>6.5780000000000012</v>
      </c>
      <c r="P197">
        <v>0.63835616438356169</v>
      </c>
      <c r="Q197">
        <v>0.08</v>
      </c>
      <c r="R197">
        <v>7.1042400000000017</v>
      </c>
    </row>
    <row r="198" spans="2:18" x14ac:dyDescent="0.3">
      <c r="B198" t="s">
        <v>550</v>
      </c>
      <c r="C198" s="48">
        <v>41479</v>
      </c>
      <c r="D198" t="s">
        <v>551</v>
      </c>
      <c r="E198" t="s">
        <v>230</v>
      </c>
      <c r="F198" t="s">
        <v>230</v>
      </c>
      <c r="G198" t="s">
        <v>244</v>
      </c>
      <c r="H198" t="s">
        <v>258</v>
      </c>
      <c r="I198" t="s">
        <v>254</v>
      </c>
      <c r="J198" t="s">
        <v>219</v>
      </c>
      <c r="K198" t="s">
        <v>220</v>
      </c>
      <c r="L198" t="s">
        <v>221</v>
      </c>
      <c r="M198" s="48">
        <v>41491</v>
      </c>
      <c r="N198">
        <v>4.9060000000000006</v>
      </c>
      <c r="O198">
        <v>11.979000000000001</v>
      </c>
      <c r="P198">
        <v>1.4417040358744393</v>
      </c>
      <c r="Q198">
        <v>0.08</v>
      </c>
      <c r="R198">
        <v>12.937320000000001</v>
      </c>
    </row>
    <row r="199" spans="2:18" x14ac:dyDescent="0.3">
      <c r="B199" t="s">
        <v>553</v>
      </c>
      <c r="C199" s="48">
        <v>41479</v>
      </c>
      <c r="D199" t="s">
        <v>554</v>
      </c>
      <c r="E199" t="s">
        <v>214</v>
      </c>
      <c r="F199" t="s">
        <v>215</v>
      </c>
      <c r="G199" t="s">
        <v>231</v>
      </c>
      <c r="H199" t="s">
        <v>225</v>
      </c>
      <c r="I199" t="s">
        <v>254</v>
      </c>
      <c r="J199" t="s">
        <v>238</v>
      </c>
      <c r="K199" t="s">
        <v>220</v>
      </c>
      <c r="L199" t="s">
        <v>221</v>
      </c>
      <c r="M199" s="48">
        <v>41488</v>
      </c>
      <c r="N199">
        <v>7.1610000000000005</v>
      </c>
      <c r="O199">
        <v>34.078000000000003</v>
      </c>
      <c r="P199">
        <v>3.7588325652841781</v>
      </c>
      <c r="Q199">
        <v>0.08</v>
      </c>
      <c r="R199">
        <v>36.804240000000007</v>
      </c>
    </row>
    <row r="200" spans="2:18" x14ac:dyDescent="0.3">
      <c r="B200" t="s">
        <v>556</v>
      </c>
      <c r="C200" s="48">
        <v>41480</v>
      </c>
      <c r="D200" t="s">
        <v>557</v>
      </c>
      <c r="E200" t="s">
        <v>214</v>
      </c>
      <c r="F200" t="s">
        <v>215</v>
      </c>
      <c r="G200" t="s">
        <v>265</v>
      </c>
      <c r="H200" t="s">
        <v>217</v>
      </c>
      <c r="I200" t="s">
        <v>254</v>
      </c>
      <c r="J200" t="s">
        <v>238</v>
      </c>
      <c r="K200" t="s">
        <v>220</v>
      </c>
      <c r="L200" t="s">
        <v>221</v>
      </c>
      <c r="M200" s="48">
        <v>41489</v>
      </c>
      <c r="N200">
        <v>43.604000000000006</v>
      </c>
      <c r="O200">
        <v>167.72800000000001</v>
      </c>
      <c r="P200">
        <v>2.8466195761856703</v>
      </c>
      <c r="Q200">
        <v>0.08</v>
      </c>
      <c r="R200">
        <v>181.14624000000003</v>
      </c>
    </row>
    <row r="201" spans="2:18" x14ac:dyDescent="0.3">
      <c r="B201" t="s">
        <v>559</v>
      </c>
      <c r="C201" s="48">
        <v>41481</v>
      </c>
      <c r="D201" t="s">
        <v>303</v>
      </c>
      <c r="E201" t="s">
        <v>230</v>
      </c>
      <c r="F201" t="s">
        <v>230</v>
      </c>
      <c r="G201" t="s">
        <v>231</v>
      </c>
      <c r="H201" t="s">
        <v>274</v>
      </c>
      <c r="I201" t="s">
        <v>266</v>
      </c>
      <c r="J201" t="s">
        <v>219</v>
      </c>
      <c r="K201" t="s">
        <v>226</v>
      </c>
      <c r="L201" t="s">
        <v>221</v>
      </c>
      <c r="M201" s="48">
        <v>41490</v>
      </c>
      <c r="N201">
        <v>2.145</v>
      </c>
      <c r="O201">
        <v>4.3780000000000001</v>
      </c>
      <c r="P201">
        <v>1.0410256410256411</v>
      </c>
      <c r="Q201">
        <v>0.08</v>
      </c>
      <c r="R201">
        <v>4.7282400000000004</v>
      </c>
    </row>
    <row r="202" spans="2:18" x14ac:dyDescent="0.3">
      <c r="B202" t="s">
        <v>560</v>
      </c>
      <c r="C202" s="48">
        <v>41482</v>
      </c>
      <c r="D202" t="s">
        <v>561</v>
      </c>
      <c r="E202" t="s">
        <v>214</v>
      </c>
      <c r="F202" t="s">
        <v>215</v>
      </c>
      <c r="G202" t="s">
        <v>265</v>
      </c>
      <c r="H202" t="s">
        <v>225</v>
      </c>
      <c r="I202" t="s">
        <v>266</v>
      </c>
      <c r="J202" t="s">
        <v>219</v>
      </c>
      <c r="K202" t="s">
        <v>220</v>
      </c>
      <c r="L202" t="s">
        <v>221</v>
      </c>
      <c r="M202" s="48">
        <v>41490</v>
      </c>
      <c r="N202">
        <v>2.1339999999999999</v>
      </c>
      <c r="O202">
        <v>3.3880000000000003</v>
      </c>
      <c r="P202">
        <v>0.58762886597938169</v>
      </c>
      <c r="Q202">
        <v>0.08</v>
      </c>
      <c r="R202">
        <v>3.6590400000000005</v>
      </c>
    </row>
    <row r="203" spans="2:18" x14ac:dyDescent="0.3">
      <c r="B203" t="s">
        <v>563</v>
      </c>
      <c r="C203" s="48">
        <v>41483</v>
      </c>
      <c r="D203" t="s">
        <v>564</v>
      </c>
      <c r="E203" t="s">
        <v>230</v>
      </c>
      <c r="F203" t="s">
        <v>230</v>
      </c>
      <c r="G203" t="s">
        <v>231</v>
      </c>
      <c r="H203" t="s">
        <v>245</v>
      </c>
      <c r="I203" t="s">
        <v>266</v>
      </c>
      <c r="J203" t="s">
        <v>238</v>
      </c>
      <c r="K203" t="s">
        <v>239</v>
      </c>
      <c r="L203" t="s">
        <v>240</v>
      </c>
      <c r="M203" s="48">
        <v>41491</v>
      </c>
      <c r="N203">
        <v>84.469000000000008</v>
      </c>
      <c r="O203">
        <v>131.989</v>
      </c>
      <c r="P203">
        <v>0.562573251725485</v>
      </c>
      <c r="Q203">
        <v>0.08</v>
      </c>
      <c r="R203">
        <v>142.54812000000001</v>
      </c>
    </row>
    <row r="204" spans="2:18" x14ac:dyDescent="0.3">
      <c r="B204" t="s">
        <v>570</v>
      </c>
      <c r="C204" s="48">
        <v>41486</v>
      </c>
      <c r="D204" t="s">
        <v>571</v>
      </c>
      <c r="E204" t="s">
        <v>230</v>
      </c>
      <c r="F204" t="s">
        <v>230</v>
      </c>
      <c r="G204" t="s">
        <v>231</v>
      </c>
      <c r="H204" t="s">
        <v>312</v>
      </c>
      <c r="I204" t="s">
        <v>266</v>
      </c>
      <c r="J204" t="s">
        <v>219</v>
      </c>
      <c r="K204" t="s">
        <v>226</v>
      </c>
      <c r="L204" t="s">
        <v>234</v>
      </c>
      <c r="M204" s="48">
        <v>41495</v>
      </c>
      <c r="N204">
        <v>1.6830000000000003</v>
      </c>
      <c r="O204">
        <v>3.0579999999999998</v>
      </c>
      <c r="P204">
        <v>0.81699346405228723</v>
      </c>
      <c r="Q204">
        <v>0.08</v>
      </c>
      <c r="R204">
        <v>3.3026400000000002</v>
      </c>
    </row>
    <row r="205" spans="2:18" x14ac:dyDescent="0.3">
      <c r="B205" t="s">
        <v>573</v>
      </c>
      <c r="C205" s="48">
        <v>41490</v>
      </c>
      <c r="D205" t="s">
        <v>574</v>
      </c>
      <c r="E205" t="s">
        <v>214</v>
      </c>
      <c r="F205" t="s">
        <v>215</v>
      </c>
      <c r="G205" t="s">
        <v>216</v>
      </c>
      <c r="H205" t="s">
        <v>217</v>
      </c>
      <c r="I205" t="s">
        <v>233</v>
      </c>
      <c r="J205" t="s">
        <v>219</v>
      </c>
      <c r="K205" t="s">
        <v>220</v>
      </c>
      <c r="L205" t="s">
        <v>221</v>
      </c>
      <c r="M205" s="48">
        <v>41499</v>
      </c>
      <c r="N205">
        <v>2.4859999999999998</v>
      </c>
      <c r="O205">
        <v>3.9380000000000006</v>
      </c>
      <c r="P205">
        <v>0.58407079646017734</v>
      </c>
      <c r="Q205">
        <v>0.08</v>
      </c>
      <c r="R205">
        <v>4.2530400000000013</v>
      </c>
    </row>
    <row r="206" spans="2:18" x14ac:dyDescent="0.3">
      <c r="B206" t="s">
        <v>576</v>
      </c>
      <c r="C206" s="48">
        <v>41491</v>
      </c>
      <c r="D206" t="s">
        <v>577</v>
      </c>
      <c r="E206" t="s">
        <v>214</v>
      </c>
      <c r="F206" t="s">
        <v>215</v>
      </c>
      <c r="G206" t="s">
        <v>216</v>
      </c>
      <c r="H206" t="s">
        <v>217</v>
      </c>
      <c r="I206" t="s">
        <v>218</v>
      </c>
      <c r="J206" t="s">
        <v>219</v>
      </c>
      <c r="K206" t="s">
        <v>292</v>
      </c>
      <c r="L206" t="s">
        <v>221</v>
      </c>
      <c r="M206" s="48">
        <v>41500</v>
      </c>
      <c r="N206">
        <v>1.6060000000000001</v>
      </c>
      <c r="O206">
        <v>3.927</v>
      </c>
      <c r="P206">
        <v>1.4452054794520546</v>
      </c>
      <c r="Q206">
        <v>0.08</v>
      </c>
      <c r="R206">
        <v>4.2411600000000007</v>
      </c>
    </row>
    <row r="207" spans="2:18" x14ac:dyDescent="0.3">
      <c r="B207" t="s">
        <v>579</v>
      </c>
      <c r="C207" s="48">
        <v>41492</v>
      </c>
      <c r="D207" t="s">
        <v>580</v>
      </c>
      <c r="E207" t="s">
        <v>230</v>
      </c>
      <c r="F207" t="s">
        <v>230</v>
      </c>
      <c r="G207" t="s">
        <v>216</v>
      </c>
      <c r="H207" t="s">
        <v>274</v>
      </c>
      <c r="I207" t="s">
        <v>266</v>
      </c>
      <c r="J207" t="s">
        <v>238</v>
      </c>
      <c r="K207" t="s">
        <v>220</v>
      </c>
      <c r="L207" t="s">
        <v>234</v>
      </c>
      <c r="M207" s="48">
        <v>41500</v>
      </c>
      <c r="N207">
        <v>7.1610000000000005</v>
      </c>
      <c r="O207">
        <v>34.078000000000003</v>
      </c>
      <c r="P207">
        <v>3.7588325652841781</v>
      </c>
      <c r="Q207">
        <v>0.08</v>
      </c>
      <c r="R207">
        <v>36.804240000000007</v>
      </c>
    </row>
    <row r="208" spans="2:18" x14ac:dyDescent="0.3">
      <c r="B208" t="s">
        <v>582</v>
      </c>
      <c r="C208" s="48">
        <v>41493</v>
      </c>
      <c r="D208" t="s">
        <v>583</v>
      </c>
      <c r="E208" t="s">
        <v>230</v>
      </c>
      <c r="F208" t="s">
        <v>230</v>
      </c>
      <c r="G208" t="s">
        <v>216</v>
      </c>
      <c r="H208" t="s">
        <v>312</v>
      </c>
      <c r="I208" t="s">
        <v>266</v>
      </c>
      <c r="J208" t="s">
        <v>219</v>
      </c>
      <c r="K208" t="s">
        <v>220</v>
      </c>
      <c r="L208" t="s">
        <v>221</v>
      </c>
      <c r="M208" s="48">
        <v>41501</v>
      </c>
      <c r="N208">
        <v>20.218</v>
      </c>
      <c r="O208">
        <v>32.087000000000003</v>
      </c>
      <c r="P208">
        <v>0.58705114254624613</v>
      </c>
      <c r="Q208">
        <v>0.08</v>
      </c>
      <c r="R208">
        <v>34.653960000000005</v>
      </c>
    </row>
    <row r="209" spans="2:18" x14ac:dyDescent="0.3">
      <c r="B209" t="s">
        <v>585</v>
      </c>
      <c r="C209" s="48">
        <v>41493</v>
      </c>
      <c r="D209" t="s">
        <v>586</v>
      </c>
      <c r="E209" t="s">
        <v>214</v>
      </c>
      <c r="F209" t="s">
        <v>215</v>
      </c>
      <c r="G209" t="s">
        <v>265</v>
      </c>
      <c r="H209" t="s">
        <v>217</v>
      </c>
      <c r="I209" t="s">
        <v>254</v>
      </c>
      <c r="J209" t="s">
        <v>238</v>
      </c>
      <c r="K209" t="s">
        <v>588</v>
      </c>
      <c r="L209" t="s">
        <v>221</v>
      </c>
      <c r="M209" s="48">
        <v>41504</v>
      </c>
      <c r="N209">
        <v>237.60000000000002</v>
      </c>
      <c r="O209">
        <v>494.98900000000003</v>
      </c>
      <c r="P209">
        <v>1.0832870370370369</v>
      </c>
      <c r="Q209">
        <v>0.08</v>
      </c>
      <c r="R209">
        <v>534.58812000000012</v>
      </c>
    </row>
    <row r="210" spans="2:18" x14ac:dyDescent="0.3">
      <c r="B210" t="s">
        <v>589</v>
      </c>
      <c r="C210" s="48">
        <v>41493</v>
      </c>
      <c r="D210" t="s">
        <v>590</v>
      </c>
      <c r="E210" t="s">
        <v>230</v>
      </c>
      <c r="F210" t="s">
        <v>230</v>
      </c>
      <c r="G210" t="s">
        <v>231</v>
      </c>
      <c r="H210" t="s">
        <v>270</v>
      </c>
      <c r="I210" t="s">
        <v>254</v>
      </c>
      <c r="J210" t="s">
        <v>238</v>
      </c>
      <c r="K210" t="s">
        <v>239</v>
      </c>
      <c r="L210" t="s">
        <v>240</v>
      </c>
      <c r="M210" s="48">
        <v>41507</v>
      </c>
      <c r="N210">
        <v>82.5</v>
      </c>
      <c r="O210">
        <v>133.06700000000001</v>
      </c>
      <c r="P210">
        <v>0.61293333333333344</v>
      </c>
      <c r="Q210">
        <v>0.08</v>
      </c>
      <c r="R210">
        <v>143.71236000000002</v>
      </c>
    </row>
    <row r="211" spans="2:18" x14ac:dyDescent="0.3">
      <c r="B211" t="s">
        <v>592</v>
      </c>
      <c r="C211" s="48">
        <v>41494</v>
      </c>
      <c r="D211" t="s">
        <v>593</v>
      </c>
      <c r="E211" t="s">
        <v>214</v>
      </c>
      <c r="F211" t="s">
        <v>215</v>
      </c>
      <c r="G211" t="s">
        <v>244</v>
      </c>
      <c r="H211" t="s">
        <v>225</v>
      </c>
      <c r="I211" t="s">
        <v>218</v>
      </c>
      <c r="J211" t="s">
        <v>219</v>
      </c>
      <c r="K211" t="s">
        <v>220</v>
      </c>
      <c r="L211" t="s">
        <v>221</v>
      </c>
      <c r="M211" s="48">
        <v>41503</v>
      </c>
      <c r="N211">
        <v>3.8500000000000005</v>
      </c>
      <c r="O211">
        <v>6.3140000000000009</v>
      </c>
      <c r="P211">
        <v>0.64</v>
      </c>
      <c r="Q211">
        <v>0.08</v>
      </c>
      <c r="R211">
        <v>6.8191200000000016</v>
      </c>
    </row>
    <row r="212" spans="2:18" x14ac:dyDescent="0.3">
      <c r="B212" t="s">
        <v>595</v>
      </c>
      <c r="C212" s="48">
        <v>41495</v>
      </c>
      <c r="D212" t="s">
        <v>596</v>
      </c>
      <c r="E212" t="s">
        <v>214</v>
      </c>
      <c r="F212" t="s">
        <v>215</v>
      </c>
      <c r="G212" t="s">
        <v>231</v>
      </c>
      <c r="H212" t="s">
        <v>217</v>
      </c>
      <c r="I212" t="s">
        <v>254</v>
      </c>
      <c r="J212" t="s">
        <v>219</v>
      </c>
      <c r="K212" t="s">
        <v>226</v>
      </c>
      <c r="L212" t="s">
        <v>221</v>
      </c>
      <c r="M212" s="48">
        <v>41504</v>
      </c>
      <c r="N212">
        <v>1.0230000000000001</v>
      </c>
      <c r="O212">
        <v>1.6280000000000001</v>
      </c>
      <c r="P212">
        <v>0.59139784946236551</v>
      </c>
      <c r="Q212">
        <v>0.08</v>
      </c>
      <c r="R212">
        <v>1.7582400000000002</v>
      </c>
    </row>
    <row r="213" spans="2:18" x14ac:dyDescent="0.3">
      <c r="B213" t="s">
        <v>598</v>
      </c>
      <c r="C213" s="48">
        <v>41496</v>
      </c>
      <c r="D213" t="s">
        <v>599</v>
      </c>
      <c r="E213" t="s">
        <v>230</v>
      </c>
      <c r="F213" t="s">
        <v>230</v>
      </c>
      <c r="G213" t="s">
        <v>265</v>
      </c>
      <c r="H213" t="s">
        <v>270</v>
      </c>
      <c r="I213" t="s">
        <v>218</v>
      </c>
      <c r="J213" t="s">
        <v>219</v>
      </c>
      <c r="K213" t="s">
        <v>220</v>
      </c>
      <c r="L213" t="s">
        <v>234</v>
      </c>
      <c r="M213" s="48">
        <v>41505</v>
      </c>
      <c r="N213">
        <v>74.503000000000014</v>
      </c>
      <c r="O213">
        <v>181.72</v>
      </c>
      <c r="P213">
        <v>1.4390964122250105</v>
      </c>
      <c r="Q213">
        <v>0.08</v>
      </c>
      <c r="R213">
        <v>196.25760000000002</v>
      </c>
    </row>
    <row r="214" spans="2:18" x14ac:dyDescent="0.3">
      <c r="B214" t="s">
        <v>601</v>
      </c>
      <c r="C214" s="48">
        <v>41498</v>
      </c>
      <c r="D214" t="s">
        <v>320</v>
      </c>
      <c r="E214" t="s">
        <v>230</v>
      </c>
      <c r="F214" t="s">
        <v>230</v>
      </c>
      <c r="G214" t="s">
        <v>231</v>
      </c>
      <c r="H214" t="s">
        <v>245</v>
      </c>
      <c r="I214" t="s">
        <v>254</v>
      </c>
      <c r="J214" t="s">
        <v>219</v>
      </c>
      <c r="K214" t="s">
        <v>220</v>
      </c>
      <c r="L214" t="s">
        <v>221</v>
      </c>
      <c r="M214" s="48">
        <v>41514</v>
      </c>
      <c r="N214">
        <v>2.3980000000000006</v>
      </c>
      <c r="O214">
        <v>3.8720000000000003</v>
      </c>
      <c r="P214">
        <v>0.61467889908256856</v>
      </c>
      <c r="Q214">
        <v>0.08</v>
      </c>
      <c r="R214">
        <v>4.1817600000000006</v>
      </c>
    </row>
    <row r="215" spans="2:18" x14ac:dyDescent="0.3">
      <c r="B215" t="s">
        <v>602</v>
      </c>
      <c r="C215" s="48">
        <v>41499</v>
      </c>
      <c r="D215" t="s">
        <v>590</v>
      </c>
      <c r="E215" t="s">
        <v>230</v>
      </c>
      <c r="F215" t="s">
        <v>230</v>
      </c>
      <c r="G215" t="s">
        <v>231</v>
      </c>
      <c r="H215" t="s">
        <v>270</v>
      </c>
      <c r="I215" t="s">
        <v>218</v>
      </c>
      <c r="J215" t="s">
        <v>219</v>
      </c>
      <c r="K215" t="s">
        <v>226</v>
      </c>
      <c r="L215" t="s">
        <v>234</v>
      </c>
      <c r="M215" s="48">
        <v>41507</v>
      </c>
      <c r="N215">
        <v>1.4410000000000003</v>
      </c>
      <c r="O215">
        <v>3.1240000000000001</v>
      </c>
      <c r="P215">
        <v>1.1679389312977095</v>
      </c>
      <c r="Q215">
        <v>0.08</v>
      </c>
      <c r="R215">
        <v>3.3739200000000005</v>
      </c>
    </row>
    <row r="216" spans="2:18" x14ac:dyDescent="0.3">
      <c r="B216" t="s">
        <v>603</v>
      </c>
      <c r="C216" s="48">
        <v>41501</v>
      </c>
      <c r="D216" t="s">
        <v>604</v>
      </c>
      <c r="E216" t="s">
        <v>230</v>
      </c>
      <c r="F216" t="s">
        <v>230</v>
      </c>
      <c r="G216" t="s">
        <v>231</v>
      </c>
      <c r="H216" t="s">
        <v>274</v>
      </c>
      <c r="I216" t="s">
        <v>266</v>
      </c>
      <c r="J216" t="s">
        <v>219</v>
      </c>
      <c r="K216" t="s">
        <v>226</v>
      </c>
      <c r="L216" t="s">
        <v>221</v>
      </c>
      <c r="M216" s="48">
        <v>41508</v>
      </c>
      <c r="N216">
        <v>2.7720000000000002</v>
      </c>
      <c r="O216">
        <v>4.4000000000000004</v>
      </c>
      <c r="P216">
        <v>0.58730158730158732</v>
      </c>
      <c r="Q216">
        <v>0.08</v>
      </c>
      <c r="R216">
        <v>4.7520000000000007</v>
      </c>
    </row>
    <row r="217" spans="2:18" x14ac:dyDescent="0.3">
      <c r="B217" t="s">
        <v>606</v>
      </c>
      <c r="C217" s="48">
        <v>41504</v>
      </c>
      <c r="D217" t="s">
        <v>607</v>
      </c>
      <c r="E217" t="s">
        <v>230</v>
      </c>
      <c r="F217" t="s">
        <v>230</v>
      </c>
      <c r="G217" t="s">
        <v>216</v>
      </c>
      <c r="H217" t="s">
        <v>312</v>
      </c>
      <c r="I217" t="s">
        <v>218</v>
      </c>
      <c r="J217" t="s">
        <v>305</v>
      </c>
      <c r="K217" t="s">
        <v>588</v>
      </c>
      <c r="L217" t="s">
        <v>234</v>
      </c>
      <c r="M217" s="48">
        <v>41513</v>
      </c>
      <c r="N217">
        <v>61.776000000000003</v>
      </c>
      <c r="O217">
        <v>150.678</v>
      </c>
      <c r="P217">
        <v>1.4391025641025639</v>
      </c>
      <c r="Q217">
        <v>0.08</v>
      </c>
      <c r="R217">
        <v>162.73224000000002</v>
      </c>
    </row>
    <row r="218" spans="2:18" x14ac:dyDescent="0.3">
      <c r="B218" t="s">
        <v>609</v>
      </c>
      <c r="C218" s="48">
        <v>41504</v>
      </c>
      <c r="D218" t="s">
        <v>610</v>
      </c>
      <c r="E218" t="s">
        <v>230</v>
      </c>
      <c r="F218" t="s">
        <v>230</v>
      </c>
      <c r="G218" t="s">
        <v>265</v>
      </c>
      <c r="H218" t="s">
        <v>274</v>
      </c>
      <c r="I218" t="s">
        <v>254</v>
      </c>
      <c r="J218" t="s">
        <v>219</v>
      </c>
      <c r="K218" t="s">
        <v>226</v>
      </c>
      <c r="L218" t="s">
        <v>221</v>
      </c>
      <c r="M218" s="48">
        <v>41513</v>
      </c>
      <c r="N218">
        <v>3.8170000000000006</v>
      </c>
      <c r="O218">
        <v>7.3479999999999999</v>
      </c>
      <c r="P218">
        <v>0.92507204610950977</v>
      </c>
      <c r="Q218">
        <v>0.08</v>
      </c>
      <c r="R218">
        <v>7.9358400000000007</v>
      </c>
    </row>
    <row r="219" spans="2:18" x14ac:dyDescent="0.3">
      <c r="B219" t="s">
        <v>612</v>
      </c>
      <c r="C219" s="48">
        <v>41506</v>
      </c>
      <c r="D219" t="s">
        <v>613</v>
      </c>
      <c r="E219" t="s">
        <v>230</v>
      </c>
      <c r="F219" t="s">
        <v>230</v>
      </c>
      <c r="G219" t="s">
        <v>265</v>
      </c>
      <c r="H219" t="s">
        <v>342</v>
      </c>
      <c r="I219" t="s">
        <v>254</v>
      </c>
      <c r="J219" t="s">
        <v>219</v>
      </c>
      <c r="K219" t="s">
        <v>220</v>
      </c>
      <c r="L219" t="s">
        <v>221</v>
      </c>
      <c r="M219" s="48">
        <v>41515</v>
      </c>
      <c r="N219">
        <v>74.503000000000014</v>
      </c>
      <c r="O219">
        <v>181.72</v>
      </c>
      <c r="P219">
        <v>1.4390964122250105</v>
      </c>
      <c r="Q219">
        <v>0.08</v>
      </c>
      <c r="R219">
        <v>196.25760000000002</v>
      </c>
    </row>
    <row r="220" spans="2:18" x14ac:dyDescent="0.3">
      <c r="B220" t="s">
        <v>615</v>
      </c>
      <c r="C220" s="48">
        <v>41508</v>
      </c>
      <c r="D220" t="s">
        <v>616</v>
      </c>
      <c r="E220" t="s">
        <v>230</v>
      </c>
      <c r="F220" t="s">
        <v>230</v>
      </c>
      <c r="G220" t="s">
        <v>216</v>
      </c>
      <c r="H220" t="s">
        <v>270</v>
      </c>
      <c r="I220" t="s">
        <v>266</v>
      </c>
      <c r="J220" t="s">
        <v>219</v>
      </c>
      <c r="K220" t="s">
        <v>292</v>
      </c>
      <c r="L220" t="s">
        <v>221</v>
      </c>
      <c r="M220" s="48">
        <v>41518</v>
      </c>
      <c r="N220">
        <v>5.7090000000000005</v>
      </c>
      <c r="O220">
        <v>14.278000000000002</v>
      </c>
      <c r="P220">
        <v>1.5009633911368019</v>
      </c>
      <c r="Q220">
        <v>0.08</v>
      </c>
      <c r="R220">
        <v>15.420240000000003</v>
      </c>
    </row>
    <row r="221" spans="2:18" x14ac:dyDescent="0.3">
      <c r="B221" t="s">
        <v>618</v>
      </c>
      <c r="C221" s="48">
        <v>41509</v>
      </c>
      <c r="D221" t="s">
        <v>619</v>
      </c>
      <c r="E221" t="s">
        <v>230</v>
      </c>
      <c r="F221" t="s">
        <v>230</v>
      </c>
      <c r="G221" t="s">
        <v>216</v>
      </c>
      <c r="H221" t="s">
        <v>281</v>
      </c>
      <c r="I221" t="s">
        <v>266</v>
      </c>
      <c r="J221" t="s">
        <v>219</v>
      </c>
      <c r="K221" t="s">
        <v>220</v>
      </c>
      <c r="L221" t="s">
        <v>221</v>
      </c>
      <c r="M221" s="48">
        <v>41517</v>
      </c>
      <c r="N221">
        <v>1.298</v>
      </c>
      <c r="O221">
        <v>2.0680000000000001</v>
      </c>
      <c r="P221">
        <v>0.59322033898305082</v>
      </c>
      <c r="Q221">
        <v>0.08</v>
      </c>
      <c r="R221">
        <v>2.2334400000000003</v>
      </c>
    </row>
    <row r="222" spans="2:18" x14ac:dyDescent="0.3">
      <c r="B222" t="s">
        <v>621</v>
      </c>
      <c r="C222" s="48">
        <v>41509</v>
      </c>
      <c r="D222" t="s">
        <v>622</v>
      </c>
      <c r="E222" t="s">
        <v>230</v>
      </c>
      <c r="F222" t="s">
        <v>230</v>
      </c>
      <c r="G222" t="s">
        <v>265</v>
      </c>
      <c r="H222" t="s">
        <v>270</v>
      </c>
      <c r="I222" t="s">
        <v>250</v>
      </c>
      <c r="J222" t="s">
        <v>219</v>
      </c>
      <c r="K222" t="s">
        <v>220</v>
      </c>
      <c r="L222" t="s">
        <v>221</v>
      </c>
      <c r="M222" s="48">
        <v>41517</v>
      </c>
      <c r="N222">
        <v>3.8720000000000003</v>
      </c>
      <c r="O222">
        <v>6.2480000000000002</v>
      </c>
      <c r="P222">
        <v>0.61363636363636354</v>
      </c>
      <c r="Q222">
        <v>0.08</v>
      </c>
      <c r="R222">
        <v>6.7478400000000009</v>
      </c>
    </row>
    <row r="223" spans="2:18" x14ac:dyDescent="0.3">
      <c r="B223" t="s">
        <v>624</v>
      </c>
      <c r="C223" s="48">
        <v>41512</v>
      </c>
      <c r="D223" t="s">
        <v>625</v>
      </c>
      <c r="E223" t="s">
        <v>230</v>
      </c>
      <c r="F223" t="s">
        <v>230</v>
      </c>
      <c r="G223" t="s">
        <v>244</v>
      </c>
      <c r="H223" t="s">
        <v>312</v>
      </c>
      <c r="I223" t="s">
        <v>266</v>
      </c>
      <c r="J223" t="s">
        <v>219</v>
      </c>
      <c r="K223" t="s">
        <v>220</v>
      </c>
      <c r="L223" t="s">
        <v>221</v>
      </c>
      <c r="M223" s="48">
        <v>41520</v>
      </c>
      <c r="N223">
        <v>2.1339999999999999</v>
      </c>
      <c r="O223">
        <v>3.3880000000000003</v>
      </c>
      <c r="P223">
        <v>0.58762886597938169</v>
      </c>
      <c r="Q223">
        <v>0.08</v>
      </c>
      <c r="R223">
        <v>3.6590400000000005</v>
      </c>
    </row>
    <row r="224" spans="2:18" x14ac:dyDescent="0.3">
      <c r="B224" t="s">
        <v>627</v>
      </c>
      <c r="C224" s="48">
        <v>41513</v>
      </c>
      <c r="D224" t="s">
        <v>622</v>
      </c>
      <c r="E224" t="s">
        <v>230</v>
      </c>
      <c r="F224" t="s">
        <v>230</v>
      </c>
      <c r="G224" t="s">
        <v>244</v>
      </c>
      <c r="H224" t="s">
        <v>270</v>
      </c>
      <c r="I224" t="s">
        <v>266</v>
      </c>
      <c r="J224" t="s">
        <v>219</v>
      </c>
      <c r="K224" t="s">
        <v>220</v>
      </c>
      <c r="L224" t="s">
        <v>221</v>
      </c>
      <c r="M224" s="48">
        <v>41521</v>
      </c>
      <c r="N224">
        <v>9.5810000000000013</v>
      </c>
      <c r="O224">
        <v>15.708</v>
      </c>
      <c r="P224">
        <v>0.63949483352468406</v>
      </c>
      <c r="Q224">
        <v>0.08</v>
      </c>
      <c r="R224">
        <v>16.964640000000003</v>
      </c>
    </row>
    <row r="225" spans="2:18" x14ac:dyDescent="0.3">
      <c r="B225" t="s">
        <v>628</v>
      </c>
      <c r="C225" s="48">
        <v>41513</v>
      </c>
      <c r="D225" t="s">
        <v>629</v>
      </c>
      <c r="E225" t="s">
        <v>230</v>
      </c>
      <c r="F225" t="s">
        <v>230</v>
      </c>
      <c r="G225" t="s">
        <v>216</v>
      </c>
      <c r="H225" t="s">
        <v>312</v>
      </c>
      <c r="I225" t="s">
        <v>254</v>
      </c>
      <c r="J225" t="s">
        <v>238</v>
      </c>
      <c r="K225" t="s">
        <v>220</v>
      </c>
      <c r="L225" t="s">
        <v>221</v>
      </c>
      <c r="M225" s="48">
        <v>41525</v>
      </c>
      <c r="N225">
        <v>66.649000000000015</v>
      </c>
      <c r="O225">
        <v>111.07800000000002</v>
      </c>
      <c r="P225">
        <v>0.66661165208780315</v>
      </c>
      <c r="Q225">
        <v>0.08</v>
      </c>
      <c r="R225">
        <v>119.96424000000003</v>
      </c>
    </row>
    <row r="226" spans="2:18" x14ac:dyDescent="0.3">
      <c r="B226" t="s">
        <v>631</v>
      </c>
      <c r="C226" s="48">
        <v>41514</v>
      </c>
      <c r="D226" t="s">
        <v>629</v>
      </c>
      <c r="E226" t="s">
        <v>230</v>
      </c>
      <c r="F226" t="s">
        <v>230</v>
      </c>
      <c r="G226" t="s">
        <v>216</v>
      </c>
      <c r="H226" t="s">
        <v>312</v>
      </c>
      <c r="I226" t="s">
        <v>250</v>
      </c>
      <c r="J226" t="s">
        <v>219</v>
      </c>
      <c r="K226" t="s">
        <v>220</v>
      </c>
      <c r="L226" t="s">
        <v>234</v>
      </c>
      <c r="M226" s="48">
        <v>41523</v>
      </c>
      <c r="N226">
        <v>2.6950000000000003</v>
      </c>
      <c r="O226">
        <v>4.2790000000000008</v>
      </c>
      <c r="P226">
        <v>0.58775510204081649</v>
      </c>
      <c r="Q226">
        <v>0.08</v>
      </c>
      <c r="R226">
        <v>4.6213200000000008</v>
      </c>
    </row>
    <row r="227" spans="2:18" x14ac:dyDescent="0.3">
      <c r="B227" t="s">
        <v>632</v>
      </c>
      <c r="C227" s="48">
        <v>41516</v>
      </c>
      <c r="D227" t="s">
        <v>633</v>
      </c>
      <c r="E227" t="s">
        <v>230</v>
      </c>
      <c r="F227" t="s">
        <v>230</v>
      </c>
      <c r="G227" t="s">
        <v>216</v>
      </c>
      <c r="H227" t="s">
        <v>249</v>
      </c>
      <c r="I227" t="s">
        <v>233</v>
      </c>
      <c r="J227" t="s">
        <v>219</v>
      </c>
      <c r="K227" t="s">
        <v>220</v>
      </c>
      <c r="L227" t="s">
        <v>221</v>
      </c>
      <c r="M227" s="48">
        <v>41524</v>
      </c>
      <c r="N227">
        <v>1.298</v>
      </c>
      <c r="O227">
        <v>2.0680000000000001</v>
      </c>
      <c r="P227">
        <v>0.59322033898305082</v>
      </c>
      <c r="Q227">
        <v>0.08</v>
      </c>
      <c r="R227">
        <v>2.2334400000000003</v>
      </c>
    </row>
    <row r="228" spans="2:18" x14ac:dyDescent="0.3">
      <c r="B228" t="s">
        <v>635</v>
      </c>
      <c r="C228" s="48">
        <v>41517</v>
      </c>
      <c r="D228" t="s">
        <v>636</v>
      </c>
      <c r="E228" t="s">
        <v>230</v>
      </c>
      <c r="F228" t="s">
        <v>230</v>
      </c>
      <c r="G228" t="s">
        <v>231</v>
      </c>
      <c r="H228" t="s">
        <v>258</v>
      </c>
      <c r="I228" t="s">
        <v>218</v>
      </c>
      <c r="J228" t="s">
        <v>219</v>
      </c>
      <c r="K228" t="s">
        <v>220</v>
      </c>
      <c r="L228" t="s">
        <v>221</v>
      </c>
      <c r="M228" s="48">
        <v>41525</v>
      </c>
      <c r="N228">
        <v>4.9060000000000006</v>
      </c>
      <c r="O228">
        <v>11.979000000000001</v>
      </c>
      <c r="P228">
        <v>1.4417040358744393</v>
      </c>
      <c r="Q228">
        <v>0.08</v>
      </c>
      <c r="R228">
        <v>12.937320000000001</v>
      </c>
    </row>
    <row r="229" spans="2:18" x14ac:dyDescent="0.3">
      <c r="B229" t="s">
        <v>638</v>
      </c>
      <c r="C229" s="48">
        <v>41518</v>
      </c>
      <c r="D229" t="s">
        <v>337</v>
      </c>
      <c r="E229" t="s">
        <v>214</v>
      </c>
      <c r="F229" t="s">
        <v>215</v>
      </c>
      <c r="G229" t="s">
        <v>231</v>
      </c>
      <c r="H229" t="s">
        <v>225</v>
      </c>
      <c r="I229" t="s">
        <v>254</v>
      </c>
      <c r="J229" t="s">
        <v>219</v>
      </c>
      <c r="K229" t="s">
        <v>292</v>
      </c>
      <c r="L229" t="s">
        <v>221</v>
      </c>
      <c r="M229" s="48">
        <v>41527</v>
      </c>
      <c r="N229">
        <v>1.6060000000000001</v>
      </c>
      <c r="O229">
        <v>3.927</v>
      </c>
      <c r="P229">
        <v>1.4452054794520546</v>
      </c>
      <c r="Q229">
        <v>0.08</v>
      </c>
      <c r="R229">
        <v>4.2411600000000007</v>
      </c>
    </row>
    <row r="230" spans="2:18" x14ac:dyDescent="0.3">
      <c r="B230" t="s">
        <v>639</v>
      </c>
      <c r="C230" s="48">
        <v>41519</v>
      </c>
      <c r="D230" t="s">
        <v>640</v>
      </c>
      <c r="E230" t="s">
        <v>214</v>
      </c>
      <c r="F230" t="s">
        <v>215</v>
      </c>
      <c r="G230" t="s">
        <v>265</v>
      </c>
      <c r="H230" t="s">
        <v>217</v>
      </c>
      <c r="I230" t="s">
        <v>266</v>
      </c>
      <c r="J230" t="s">
        <v>219</v>
      </c>
      <c r="K230" t="s">
        <v>226</v>
      </c>
      <c r="L230" t="s">
        <v>234</v>
      </c>
      <c r="M230" s="48">
        <v>41528</v>
      </c>
      <c r="N230">
        <v>3.6520000000000001</v>
      </c>
      <c r="O230">
        <v>5.6980000000000004</v>
      </c>
      <c r="P230">
        <v>0.56024096385542177</v>
      </c>
      <c r="Q230">
        <v>0.08</v>
      </c>
      <c r="R230">
        <v>6.1538400000000006</v>
      </c>
    </row>
    <row r="231" spans="2:18" x14ac:dyDescent="0.3">
      <c r="B231" t="s">
        <v>642</v>
      </c>
      <c r="C231" s="48">
        <v>41519</v>
      </c>
      <c r="D231" t="s">
        <v>643</v>
      </c>
      <c r="E231" t="s">
        <v>230</v>
      </c>
      <c r="F231" t="s">
        <v>230</v>
      </c>
      <c r="G231" t="s">
        <v>231</v>
      </c>
      <c r="H231" t="s">
        <v>245</v>
      </c>
      <c r="I231" t="s">
        <v>254</v>
      </c>
      <c r="J231" t="s">
        <v>219</v>
      </c>
      <c r="K231" t="s">
        <v>220</v>
      </c>
      <c r="L231" t="s">
        <v>221</v>
      </c>
      <c r="M231" s="48">
        <v>41531</v>
      </c>
      <c r="N231">
        <v>4.2240000000000002</v>
      </c>
      <c r="O231">
        <v>6.9300000000000006</v>
      </c>
      <c r="P231">
        <v>0.64062500000000011</v>
      </c>
      <c r="Q231">
        <v>0.08</v>
      </c>
      <c r="R231">
        <v>7.4844000000000008</v>
      </c>
    </row>
    <row r="232" spans="2:18" x14ac:dyDescent="0.3">
      <c r="B232" t="s">
        <v>645</v>
      </c>
      <c r="C232" s="48">
        <v>41524</v>
      </c>
      <c r="D232" t="s">
        <v>646</v>
      </c>
      <c r="E232" t="s">
        <v>230</v>
      </c>
      <c r="F232" t="s">
        <v>230</v>
      </c>
      <c r="G232" t="s">
        <v>231</v>
      </c>
      <c r="H232" t="s">
        <v>258</v>
      </c>
      <c r="I232" t="s">
        <v>266</v>
      </c>
      <c r="J232" t="s">
        <v>219</v>
      </c>
      <c r="K232" t="s">
        <v>220</v>
      </c>
      <c r="L232" t="s">
        <v>221</v>
      </c>
      <c r="M232" s="48">
        <v>41532</v>
      </c>
      <c r="N232">
        <v>2.1339999999999999</v>
      </c>
      <c r="O232">
        <v>3.3880000000000003</v>
      </c>
      <c r="P232">
        <v>0.58762886597938169</v>
      </c>
      <c r="Q232">
        <v>0.08</v>
      </c>
      <c r="R232">
        <v>3.6590400000000005</v>
      </c>
    </row>
    <row r="233" spans="2:18" x14ac:dyDescent="0.3">
      <c r="B233" t="s">
        <v>648</v>
      </c>
      <c r="C233" s="48">
        <v>41525</v>
      </c>
      <c r="D233" t="s">
        <v>649</v>
      </c>
      <c r="E233" t="s">
        <v>230</v>
      </c>
      <c r="F233" t="s">
        <v>230</v>
      </c>
      <c r="G233" t="s">
        <v>231</v>
      </c>
      <c r="H233" t="s">
        <v>270</v>
      </c>
      <c r="I233" t="s">
        <v>266</v>
      </c>
      <c r="J233" t="s">
        <v>219</v>
      </c>
      <c r="K233" t="s">
        <v>226</v>
      </c>
      <c r="L233" t="s">
        <v>221</v>
      </c>
      <c r="M233" s="48">
        <v>41534</v>
      </c>
      <c r="N233">
        <v>1.9360000000000002</v>
      </c>
      <c r="O233">
        <v>3.718</v>
      </c>
      <c r="P233">
        <v>0.9204545454545453</v>
      </c>
      <c r="Q233">
        <v>0.08</v>
      </c>
      <c r="R233">
        <v>4.0154399999999999</v>
      </c>
    </row>
    <row r="234" spans="2:18" x14ac:dyDescent="0.3">
      <c r="B234" t="s">
        <v>651</v>
      </c>
      <c r="C234" s="48">
        <v>41527</v>
      </c>
      <c r="D234" t="s">
        <v>652</v>
      </c>
      <c r="E234" t="s">
        <v>230</v>
      </c>
      <c r="F234" t="s">
        <v>230</v>
      </c>
      <c r="G234" t="s">
        <v>265</v>
      </c>
      <c r="H234" t="s">
        <v>245</v>
      </c>
      <c r="I234" t="s">
        <v>233</v>
      </c>
      <c r="J234" t="s">
        <v>219</v>
      </c>
      <c r="K234" t="s">
        <v>220</v>
      </c>
      <c r="L234" t="s">
        <v>221</v>
      </c>
      <c r="M234" s="48">
        <v>41536</v>
      </c>
      <c r="N234">
        <v>4.9060000000000006</v>
      </c>
      <c r="O234">
        <v>11.979000000000001</v>
      </c>
      <c r="P234">
        <v>1.4417040358744393</v>
      </c>
      <c r="Q234">
        <v>0.08</v>
      </c>
      <c r="R234">
        <v>12.937320000000001</v>
      </c>
    </row>
    <row r="235" spans="2:18" x14ac:dyDescent="0.3">
      <c r="B235" t="s">
        <v>654</v>
      </c>
      <c r="C235" s="48">
        <v>41527</v>
      </c>
      <c r="D235" t="s">
        <v>655</v>
      </c>
      <c r="E235" t="s">
        <v>230</v>
      </c>
      <c r="F235" t="s">
        <v>230</v>
      </c>
      <c r="G235" t="s">
        <v>244</v>
      </c>
      <c r="H235" t="s">
        <v>312</v>
      </c>
      <c r="I235" t="s">
        <v>266</v>
      </c>
      <c r="J235" t="s">
        <v>219</v>
      </c>
      <c r="K235" t="s">
        <v>220</v>
      </c>
      <c r="L235" t="s">
        <v>221</v>
      </c>
      <c r="M235" s="48">
        <v>41537</v>
      </c>
      <c r="N235">
        <v>5.3790000000000004</v>
      </c>
      <c r="O235">
        <v>8.4039999999999999</v>
      </c>
      <c r="P235">
        <v>0.5623721881390592</v>
      </c>
      <c r="Q235">
        <v>0.08</v>
      </c>
      <c r="R235">
        <v>9.0763200000000008</v>
      </c>
    </row>
    <row r="236" spans="2:18" x14ac:dyDescent="0.3">
      <c r="B236" t="s">
        <v>657</v>
      </c>
      <c r="C236" s="48">
        <v>41527</v>
      </c>
      <c r="D236" t="s">
        <v>658</v>
      </c>
      <c r="E236" t="s">
        <v>230</v>
      </c>
      <c r="F236" t="s">
        <v>230</v>
      </c>
      <c r="G236" t="s">
        <v>231</v>
      </c>
      <c r="H236" t="s">
        <v>258</v>
      </c>
      <c r="I236" t="s">
        <v>250</v>
      </c>
      <c r="J236" t="s">
        <v>238</v>
      </c>
      <c r="K236" t="s">
        <v>220</v>
      </c>
      <c r="L236" t="s">
        <v>221</v>
      </c>
      <c r="M236" s="48">
        <v>41536</v>
      </c>
      <c r="N236">
        <v>46.321000000000005</v>
      </c>
      <c r="O236">
        <v>89.078000000000017</v>
      </c>
      <c r="P236">
        <v>0.92305865590121128</v>
      </c>
      <c r="Q236">
        <v>0.08</v>
      </c>
      <c r="R236">
        <v>96.204240000000027</v>
      </c>
    </row>
    <row r="237" spans="2:18" x14ac:dyDescent="0.3">
      <c r="B237" t="s">
        <v>660</v>
      </c>
      <c r="C237" s="48">
        <v>41529</v>
      </c>
      <c r="D237" t="s">
        <v>247</v>
      </c>
      <c r="E237" t="s">
        <v>230</v>
      </c>
      <c r="F237" t="s">
        <v>230</v>
      </c>
      <c r="G237" t="s">
        <v>216</v>
      </c>
      <c r="H237" t="s">
        <v>249</v>
      </c>
      <c r="I237" t="s">
        <v>254</v>
      </c>
      <c r="J237" t="s">
        <v>219</v>
      </c>
      <c r="K237" t="s">
        <v>292</v>
      </c>
      <c r="L237" t="s">
        <v>234</v>
      </c>
      <c r="M237" s="48">
        <v>41540</v>
      </c>
      <c r="N237">
        <v>2.75</v>
      </c>
      <c r="O237">
        <v>6.2480000000000002</v>
      </c>
      <c r="P237">
        <v>1.272</v>
      </c>
      <c r="Q237">
        <v>0.08</v>
      </c>
      <c r="R237">
        <v>6.7478400000000009</v>
      </c>
    </row>
    <row r="238" spans="2:18" x14ac:dyDescent="0.3">
      <c r="B238" t="s">
        <v>661</v>
      </c>
      <c r="C238" s="48">
        <v>41532</v>
      </c>
      <c r="D238" t="s">
        <v>662</v>
      </c>
      <c r="E238" t="s">
        <v>230</v>
      </c>
      <c r="F238" t="s">
        <v>230</v>
      </c>
      <c r="G238" t="s">
        <v>231</v>
      </c>
      <c r="H238" t="s">
        <v>274</v>
      </c>
      <c r="I238" t="s">
        <v>218</v>
      </c>
      <c r="J238" t="s">
        <v>219</v>
      </c>
      <c r="K238" t="s">
        <v>220</v>
      </c>
      <c r="L238" t="s">
        <v>221</v>
      </c>
      <c r="M238" s="48">
        <v>41541</v>
      </c>
      <c r="N238">
        <v>3.8500000000000005</v>
      </c>
      <c r="O238">
        <v>6.3140000000000009</v>
      </c>
      <c r="P238">
        <v>0.64</v>
      </c>
      <c r="Q238">
        <v>0.08</v>
      </c>
      <c r="R238">
        <v>6.8191200000000016</v>
      </c>
    </row>
    <row r="239" spans="2:18" x14ac:dyDescent="0.3">
      <c r="B239" t="s">
        <v>664</v>
      </c>
      <c r="C239" s="48">
        <v>41533</v>
      </c>
      <c r="D239" t="s">
        <v>665</v>
      </c>
      <c r="E239" t="s">
        <v>230</v>
      </c>
      <c r="F239" t="s">
        <v>230</v>
      </c>
      <c r="G239" t="s">
        <v>216</v>
      </c>
      <c r="H239" t="s">
        <v>232</v>
      </c>
      <c r="I239" t="s">
        <v>254</v>
      </c>
      <c r="J239" t="s">
        <v>219</v>
      </c>
      <c r="K239" t="s">
        <v>220</v>
      </c>
      <c r="L239" t="s">
        <v>234</v>
      </c>
      <c r="M239" s="48">
        <v>41547</v>
      </c>
      <c r="N239">
        <v>15.268000000000002</v>
      </c>
      <c r="O239">
        <v>24.618000000000002</v>
      </c>
      <c r="P239">
        <v>0.61239193083573473</v>
      </c>
      <c r="Q239">
        <v>0.08</v>
      </c>
      <c r="R239">
        <v>26.587440000000004</v>
      </c>
    </row>
    <row r="240" spans="2:18" x14ac:dyDescent="0.3">
      <c r="B240" t="s">
        <v>667</v>
      </c>
      <c r="C240" s="48">
        <v>41535</v>
      </c>
      <c r="D240" t="s">
        <v>668</v>
      </c>
      <c r="E240" t="s">
        <v>230</v>
      </c>
      <c r="F240" t="s">
        <v>230</v>
      </c>
      <c r="G240" t="s">
        <v>231</v>
      </c>
      <c r="H240" t="s">
        <v>445</v>
      </c>
      <c r="I240" t="s">
        <v>218</v>
      </c>
      <c r="J240" t="s">
        <v>219</v>
      </c>
      <c r="K240" t="s">
        <v>220</v>
      </c>
      <c r="L240" t="s">
        <v>221</v>
      </c>
      <c r="M240" s="48">
        <v>41543</v>
      </c>
      <c r="N240">
        <v>39.622000000000007</v>
      </c>
      <c r="O240">
        <v>63.910000000000004</v>
      </c>
      <c r="P240">
        <v>0.6129927817878954</v>
      </c>
      <c r="Q240">
        <v>0.08</v>
      </c>
      <c r="R240">
        <v>69.022800000000004</v>
      </c>
    </row>
    <row r="241" spans="2:18" x14ac:dyDescent="0.3">
      <c r="B241" t="s">
        <v>670</v>
      </c>
      <c r="C241" s="48">
        <v>41537</v>
      </c>
      <c r="D241" t="s">
        <v>671</v>
      </c>
      <c r="E241" t="s">
        <v>230</v>
      </c>
      <c r="F241" t="s">
        <v>230</v>
      </c>
      <c r="G241" t="s">
        <v>216</v>
      </c>
      <c r="H241" t="s">
        <v>274</v>
      </c>
      <c r="I241" t="s">
        <v>233</v>
      </c>
      <c r="J241" t="s">
        <v>219</v>
      </c>
      <c r="K241" t="s">
        <v>292</v>
      </c>
      <c r="L241" t="s">
        <v>221</v>
      </c>
      <c r="M241" s="48">
        <v>41546</v>
      </c>
      <c r="N241">
        <v>1.034</v>
      </c>
      <c r="O241">
        <v>2.2880000000000003</v>
      </c>
      <c r="P241">
        <v>1.2127659574468086</v>
      </c>
      <c r="Q241">
        <v>0.08</v>
      </c>
      <c r="R241">
        <v>2.4710400000000003</v>
      </c>
    </row>
    <row r="242" spans="2:18" x14ac:dyDescent="0.3">
      <c r="B242" t="s">
        <v>673</v>
      </c>
      <c r="C242" s="48">
        <v>41538</v>
      </c>
      <c r="D242" t="s">
        <v>674</v>
      </c>
      <c r="E242" t="s">
        <v>230</v>
      </c>
      <c r="F242" t="s">
        <v>230</v>
      </c>
      <c r="G242" t="s">
        <v>244</v>
      </c>
      <c r="H242" t="s">
        <v>291</v>
      </c>
      <c r="I242" t="s">
        <v>254</v>
      </c>
      <c r="J242" t="s">
        <v>238</v>
      </c>
      <c r="K242" t="s">
        <v>332</v>
      </c>
      <c r="L242" t="s">
        <v>221</v>
      </c>
      <c r="M242" s="48">
        <v>41552</v>
      </c>
      <c r="N242">
        <v>10.901000000000002</v>
      </c>
      <c r="O242">
        <v>17.589000000000002</v>
      </c>
      <c r="P242">
        <v>0.61352169525731581</v>
      </c>
      <c r="Q242">
        <v>0.08</v>
      </c>
      <c r="R242">
        <v>18.996120000000005</v>
      </c>
    </row>
    <row r="243" spans="2:18" x14ac:dyDescent="0.3">
      <c r="B243" t="s">
        <v>676</v>
      </c>
      <c r="C243" s="48">
        <v>41541</v>
      </c>
      <c r="D243" t="s">
        <v>487</v>
      </c>
      <c r="E243" t="s">
        <v>230</v>
      </c>
      <c r="F243" t="s">
        <v>230</v>
      </c>
      <c r="G243" t="s">
        <v>216</v>
      </c>
      <c r="H243" t="s">
        <v>274</v>
      </c>
      <c r="I243" t="s">
        <v>250</v>
      </c>
      <c r="J243" t="s">
        <v>219</v>
      </c>
      <c r="K243" t="s">
        <v>226</v>
      </c>
      <c r="L243" t="s">
        <v>221</v>
      </c>
      <c r="M243" s="48">
        <v>41550</v>
      </c>
      <c r="N243">
        <v>3.6520000000000001</v>
      </c>
      <c r="O243">
        <v>5.6980000000000004</v>
      </c>
      <c r="P243">
        <v>0.56024096385542177</v>
      </c>
      <c r="Q243">
        <v>0.08</v>
      </c>
      <c r="R243">
        <v>6.1538400000000006</v>
      </c>
    </row>
    <row r="244" spans="2:18" x14ac:dyDescent="0.3">
      <c r="B244" t="s">
        <v>677</v>
      </c>
      <c r="C244" s="48">
        <v>41541</v>
      </c>
      <c r="D244" t="s">
        <v>678</v>
      </c>
      <c r="E244" t="s">
        <v>214</v>
      </c>
      <c r="F244" t="s">
        <v>215</v>
      </c>
      <c r="G244" t="s">
        <v>216</v>
      </c>
      <c r="H244" t="s">
        <v>225</v>
      </c>
      <c r="I244" t="s">
        <v>218</v>
      </c>
      <c r="J244" t="s">
        <v>219</v>
      </c>
      <c r="K244" t="s">
        <v>220</v>
      </c>
      <c r="L244" t="s">
        <v>221</v>
      </c>
      <c r="M244" s="48">
        <v>41550</v>
      </c>
      <c r="N244">
        <v>16.445</v>
      </c>
      <c r="O244">
        <v>38.236000000000004</v>
      </c>
      <c r="P244">
        <v>1.3250836120401339</v>
      </c>
      <c r="Q244">
        <v>0.08</v>
      </c>
      <c r="R244">
        <v>41.294880000000006</v>
      </c>
    </row>
    <row r="245" spans="2:18" x14ac:dyDescent="0.3">
      <c r="B245" t="s">
        <v>680</v>
      </c>
      <c r="C245" s="48">
        <v>41542</v>
      </c>
      <c r="D245" t="s">
        <v>297</v>
      </c>
      <c r="E245" t="s">
        <v>230</v>
      </c>
      <c r="F245" t="s">
        <v>230</v>
      </c>
      <c r="G245" t="s">
        <v>231</v>
      </c>
      <c r="H245" t="s">
        <v>270</v>
      </c>
      <c r="I245" t="s">
        <v>254</v>
      </c>
      <c r="J245" t="s">
        <v>219</v>
      </c>
      <c r="K245" t="s">
        <v>220</v>
      </c>
      <c r="L245" t="s">
        <v>221</v>
      </c>
      <c r="M245" s="48">
        <v>41554</v>
      </c>
      <c r="N245">
        <v>24.398000000000003</v>
      </c>
      <c r="O245">
        <v>59.510000000000005</v>
      </c>
      <c r="P245">
        <v>1.4391343552750224</v>
      </c>
      <c r="Q245">
        <v>0.08</v>
      </c>
      <c r="R245">
        <v>64.270800000000008</v>
      </c>
    </row>
    <row r="246" spans="2:18" x14ac:dyDescent="0.3">
      <c r="B246" t="s">
        <v>681</v>
      </c>
      <c r="C246" s="48">
        <v>41545</v>
      </c>
      <c r="D246" t="s">
        <v>682</v>
      </c>
      <c r="E246" t="s">
        <v>230</v>
      </c>
      <c r="F246" t="s">
        <v>230</v>
      </c>
      <c r="G246" t="s">
        <v>231</v>
      </c>
      <c r="H246" t="s">
        <v>270</v>
      </c>
      <c r="I246" t="s">
        <v>266</v>
      </c>
      <c r="J246" t="s">
        <v>219</v>
      </c>
      <c r="K246" t="s">
        <v>226</v>
      </c>
      <c r="L246" t="s">
        <v>221</v>
      </c>
      <c r="M246" s="48">
        <v>41554</v>
      </c>
      <c r="N246">
        <v>3.6520000000000001</v>
      </c>
      <c r="O246">
        <v>5.6980000000000004</v>
      </c>
      <c r="P246">
        <v>0.56024096385542177</v>
      </c>
      <c r="Q246">
        <v>0.08</v>
      </c>
      <c r="R246">
        <v>6.1538400000000006</v>
      </c>
    </row>
    <row r="247" spans="2:18" x14ac:dyDescent="0.3">
      <c r="B247" t="s">
        <v>684</v>
      </c>
      <c r="C247" s="48">
        <v>41546</v>
      </c>
      <c r="D247" t="s">
        <v>685</v>
      </c>
      <c r="E247" t="s">
        <v>214</v>
      </c>
      <c r="F247" t="s">
        <v>215</v>
      </c>
      <c r="G247" t="s">
        <v>231</v>
      </c>
      <c r="H247" t="s">
        <v>225</v>
      </c>
      <c r="I247" t="s">
        <v>250</v>
      </c>
      <c r="J247" t="s">
        <v>238</v>
      </c>
      <c r="K247" t="s">
        <v>292</v>
      </c>
      <c r="L247" t="s">
        <v>234</v>
      </c>
      <c r="M247" s="48">
        <v>41554</v>
      </c>
      <c r="N247">
        <v>22.198</v>
      </c>
      <c r="O247">
        <v>38.951000000000001</v>
      </c>
      <c r="P247">
        <v>0.75470763131813678</v>
      </c>
      <c r="Q247">
        <v>0.08</v>
      </c>
      <c r="R247">
        <v>42.067080000000004</v>
      </c>
    </row>
    <row r="248" spans="2:18" x14ac:dyDescent="0.3">
      <c r="B248" t="s">
        <v>687</v>
      </c>
      <c r="C248" s="48">
        <v>41548</v>
      </c>
      <c r="D248" t="s">
        <v>551</v>
      </c>
      <c r="E248" t="s">
        <v>230</v>
      </c>
      <c r="F248" t="s">
        <v>230</v>
      </c>
      <c r="G248" t="s">
        <v>244</v>
      </c>
      <c r="H248" t="s">
        <v>258</v>
      </c>
      <c r="I248" t="s">
        <v>218</v>
      </c>
      <c r="J248" t="s">
        <v>219</v>
      </c>
      <c r="K248" t="s">
        <v>226</v>
      </c>
      <c r="L248" t="s">
        <v>234</v>
      </c>
      <c r="M248" s="48">
        <v>41556</v>
      </c>
      <c r="N248">
        <v>23.716000000000001</v>
      </c>
      <c r="O248">
        <v>40.204999999999998</v>
      </c>
      <c r="P248">
        <v>0.695269016697588</v>
      </c>
      <c r="Q248">
        <v>0.08</v>
      </c>
      <c r="R248">
        <v>43.421399999999998</v>
      </c>
    </row>
    <row r="249" spans="2:18" x14ac:dyDescent="0.3">
      <c r="B249" t="s">
        <v>688</v>
      </c>
      <c r="C249" s="48">
        <v>41549</v>
      </c>
      <c r="D249" t="s">
        <v>689</v>
      </c>
      <c r="E249" t="s">
        <v>230</v>
      </c>
      <c r="F249" t="s">
        <v>230</v>
      </c>
      <c r="G249" t="s">
        <v>231</v>
      </c>
      <c r="H249" t="s">
        <v>342</v>
      </c>
      <c r="I249" t="s">
        <v>218</v>
      </c>
      <c r="J249" t="s">
        <v>219</v>
      </c>
      <c r="K249" t="s">
        <v>220</v>
      </c>
      <c r="L249" t="s">
        <v>221</v>
      </c>
      <c r="M249" s="48">
        <v>41557</v>
      </c>
      <c r="N249">
        <v>196.71300000000002</v>
      </c>
      <c r="O249">
        <v>457.46800000000002</v>
      </c>
      <c r="P249">
        <v>1.3255605882681876</v>
      </c>
      <c r="Q249">
        <v>0.08</v>
      </c>
      <c r="R249">
        <v>494.06544000000002</v>
      </c>
    </row>
    <row r="250" spans="2:18" x14ac:dyDescent="0.3">
      <c r="B250" t="s">
        <v>691</v>
      </c>
      <c r="C250" s="48">
        <v>41550</v>
      </c>
      <c r="D250" t="s">
        <v>692</v>
      </c>
      <c r="E250" t="s">
        <v>230</v>
      </c>
      <c r="F250" t="s">
        <v>230</v>
      </c>
      <c r="G250" t="s">
        <v>244</v>
      </c>
      <c r="H250" t="s">
        <v>270</v>
      </c>
      <c r="I250" t="s">
        <v>254</v>
      </c>
      <c r="J250" t="s">
        <v>238</v>
      </c>
      <c r="K250" t="s">
        <v>220</v>
      </c>
      <c r="L250" t="s">
        <v>221</v>
      </c>
      <c r="M250" s="48">
        <v>41564</v>
      </c>
      <c r="N250">
        <v>45.408000000000008</v>
      </c>
      <c r="O250">
        <v>105.589</v>
      </c>
      <c r="P250">
        <v>1.3253391472868212</v>
      </c>
      <c r="Q250">
        <v>0.08</v>
      </c>
      <c r="R250">
        <v>114.03612000000001</v>
      </c>
    </row>
    <row r="251" spans="2:18" x14ac:dyDescent="0.3">
      <c r="B251" t="s">
        <v>694</v>
      </c>
      <c r="C251" s="48">
        <v>41550</v>
      </c>
      <c r="D251" t="s">
        <v>447</v>
      </c>
      <c r="E251" t="s">
        <v>230</v>
      </c>
      <c r="F251" t="s">
        <v>230</v>
      </c>
      <c r="G251" t="s">
        <v>231</v>
      </c>
      <c r="H251" t="s">
        <v>274</v>
      </c>
      <c r="I251" t="s">
        <v>250</v>
      </c>
      <c r="J251" t="s">
        <v>219</v>
      </c>
      <c r="K251" t="s">
        <v>220</v>
      </c>
      <c r="L251" t="s">
        <v>221</v>
      </c>
      <c r="M251" s="48">
        <v>41559</v>
      </c>
      <c r="N251">
        <v>1.4630000000000003</v>
      </c>
      <c r="O251">
        <v>2.2880000000000003</v>
      </c>
      <c r="P251">
        <v>0.56390977443609003</v>
      </c>
      <c r="Q251">
        <v>0.08</v>
      </c>
      <c r="R251">
        <v>2.4710400000000003</v>
      </c>
    </row>
    <row r="252" spans="2:18" x14ac:dyDescent="0.3">
      <c r="B252" t="s">
        <v>695</v>
      </c>
      <c r="C252" s="48">
        <v>41551</v>
      </c>
      <c r="D252" t="s">
        <v>402</v>
      </c>
      <c r="E252" t="s">
        <v>230</v>
      </c>
      <c r="F252" t="s">
        <v>230</v>
      </c>
      <c r="G252" t="s">
        <v>231</v>
      </c>
      <c r="H252" t="s">
        <v>281</v>
      </c>
      <c r="I252" t="s">
        <v>250</v>
      </c>
      <c r="J252" t="s">
        <v>238</v>
      </c>
      <c r="K252" t="s">
        <v>332</v>
      </c>
      <c r="L252" t="s">
        <v>221</v>
      </c>
      <c r="M252" s="48">
        <v>41559</v>
      </c>
      <c r="N252">
        <v>9.7020000000000017</v>
      </c>
      <c r="O252">
        <v>23.088999999999999</v>
      </c>
      <c r="P252">
        <v>1.3798185941043077</v>
      </c>
      <c r="Q252">
        <v>0.08</v>
      </c>
      <c r="R252">
        <v>24.936119999999999</v>
      </c>
    </row>
    <row r="253" spans="2:18" x14ac:dyDescent="0.3">
      <c r="B253" t="s">
        <v>696</v>
      </c>
      <c r="C253" s="48">
        <v>41554</v>
      </c>
      <c r="D253" t="s">
        <v>697</v>
      </c>
      <c r="E253" t="s">
        <v>230</v>
      </c>
      <c r="F253" t="s">
        <v>230</v>
      </c>
      <c r="G253" t="s">
        <v>231</v>
      </c>
      <c r="H253" t="s">
        <v>249</v>
      </c>
      <c r="I253" t="s">
        <v>250</v>
      </c>
      <c r="J253" t="s">
        <v>219</v>
      </c>
      <c r="K253" t="s">
        <v>226</v>
      </c>
      <c r="L253" t="s">
        <v>221</v>
      </c>
      <c r="M253" s="48">
        <v>41563</v>
      </c>
      <c r="N253">
        <v>1.6830000000000003</v>
      </c>
      <c r="O253">
        <v>3.0579999999999998</v>
      </c>
      <c r="P253">
        <v>0.81699346405228723</v>
      </c>
      <c r="Q253">
        <v>0.08</v>
      </c>
      <c r="R253">
        <v>3.3026400000000002</v>
      </c>
    </row>
    <row r="254" spans="2:18" x14ac:dyDescent="0.3">
      <c r="B254" t="s">
        <v>703</v>
      </c>
      <c r="C254" s="48">
        <v>41556</v>
      </c>
      <c r="D254" t="s">
        <v>704</v>
      </c>
      <c r="E254" t="s">
        <v>230</v>
      </c>
      <c r="F254" t="s">
        <v>230</v>
      </c>
      <c r="G254" t="s">
        <v>265</v>
      </c>
      <c r="H254" t="s">
        <v>312</v>
      </c>
      <c r="I254" t="s">
        <v>233</v>
      </c>
      <c r="J254" t="s">
        <v>219</v>
      </c>
      <c r="K254" t="s">
        <v>226</v>
      </c>
      <c r="L254" t="s">
        <v>221</v>
      </c>
      <c r="M254" s="48">
        <v>41564</v>
      </c>
      <c r="N254">
        <v>1.1990000000000003</v>
      </c>
      <c r="O254">
        <v>1.8480000000000001</v>
      </c>
      <c r="P254">
        <v>0.54128440366972452</v>
      </c>
      <c r="Q254">
        <v>0.08</v>
      </c>
      <c r="R254">
        <v>1.9958400000000003</v>
      </c>
    </row>
    <row r="255" spans="2:18" x14ac:dyDescent="0.3">
      <c r="B255" t="s">
        <v>708</v>
      </c>
      <c r="C255" s="48">
        <v>41565</v>
      </c>
      <c r="D255" t="s">
        <v>709</v>
      </c>
      <c r="E255" t="s">
        <v>214</v>
      </c>
      <c r="F255" t="s">
        <v>215</v>
      </c>
      <c r="G255" t="s">
        <v>231</v>
      </c>
      <c r="H255" t="s">
        <v>217</v>
      </c>
      <c r="I255" t="s">
        <v>233</v>
      </c>
      <c r="J255" t="s">
        <v>219</v>
      </c>
      <c r="K255" t="s">
        <v>226</v>
      </c>
      <c r="L255" t="s">
        <v>221</v>
      </c>
      <c r="M255" s="48">
        <v>41574</v>
      </c>
      <c r="N255">
        <v>1.1990000000000003</v>
      </c>
      <c r="O255">
        <v>2.8600000000000003</v>
      </c>
      <c r="P255">
        <v>1.3853211009174309</v>
      </c>
      <c r="Q255">
        <v>0.08</v>
      </c>
      <c r="R255">
        <v>3.0888000000000004</v>
      </c>
    </row>
    <row r="256" spans="2:18" x14ac:dyDescent="0.3">
      <c r="B256" t="s">
        <v>711</v>
      </c>
      <c r="C256" s="48">
        <v>41565</v>
      </c>
      <c r="D256" t="s">
        <v>712</v>
      </c>
      <c r="E256" t="s">
        <v>230</v>
      </c>
      <c r="F256" t="s">
        <v>230</v>
      </c>
      <c r="G256" t="s">
        <v>231</v>
      </c>
      <c r="H256" t="s">
        <v>232</v>
      </c>
      <c r="I256" t="s">
        <v>233</v>
      </c>
      <c r="J256" t="s">
        <v>219</v>
      </c>
      <c r="K256" t="s">
        <v>220</v>
      </c>
      <c r="L256" t="s">
        <v>234</v>
      </c>
      <c r="M256" s="48">
        <v>41572</v>
      </c>
      <c r="N256">
        <v>1.7490000000000003</v>
      </c>
      <c r="O256">
        <v>2.871</v>
      </c>
      <c r="P256">
        <v>0.64150943396226379</v>
      </c>
      <c r="Q256">
        <v>0.08</v>
      </c>
      <c r="R256">
        <v>3.1006800000000001</v>
      </c>
    </row>
    <row r="257" spans="2:18" x14ac:dyDescent="0.3">
      <c r="B257" t="s">
        <v>714</v>
      </c>
      <c r="C257" s="48">
        <v>41565</v>
      </c>
      <c r="D257" t="s">
        <v>715</v>
      </c>
      <c r="E257" t="s">
        <v>230</v>
      </c>
      <c r="F257" t="s">
        <v>230</v>
      </c>
      <c r="G257" t="s">
        <v>231</v>
      </c>
      <c r="H257" t="s">
        <v>258</v>
      </c>
      <c r="I257" t="s">
        <v>250</v>
      </c>
      <c r="J257" t="s">
        <v>219</v>
      </c>
      <c r="K257" t="s">
        <v>220</v>
      </c>
      <c r="L257" t="s">
        <v>221</v>
      </c>
      <c r="M257" s="48">
        <v>41573</v>
      </c>
      <c r="N257">
        <v>4.0150000000000006</v>
      </c>
      <c r="O257">
        <v>6.5780000000000012</v>
      </c>
      <c r="P257">
        <v>0.63835616438356169</v>
      </c>
      <c r="Q257">
        <v>0.08</v>
      </c>
      <c r="R257">
        <v>7.1042400000000017</v>
      </c>
    </row>
    <row r="258" spans="2:18" x14ac:dyDescent="0.3">
      <c r="B258" t="s">
        <v>717</v>
      </c>
      <c r="C258" s="48">
        <v>41566</v>
      </c>
      <c r="D258" t="s">
        <v>718</v>
      </c>
      <c r="E258" t="s">
        <v>230</v>
      </c>
      <c r="F258" t="s">
        <v>230</v>
      </c>
      <c r="G258" t="s">
        <v>244</v>
      </c>
      <c r="H258" t="s">
        <v>258</v>
      </c>
      <c r="I258" t="s">
        <v>266</v>
      </c>
      <c r="J258" t="s">
        <v>219</v>
      </c>
      <c r="K258" t="s">
        <v>220</v>
      </c>
      <c r="L258" t="s">
        <v>221</v>
      </c>
      <c r="M258" s="48">
        <v>41575</v>
      </c>
      <c r="N258">
        <v>4.0150000000000006</v>
      </c>
      <c r="O258">
        <v>6.5780000000000012</v>
      </c>
      <c r="P258">
        <v>0.63835616438356169</v>
      </c>
      <c r="Q258">
        <v>0.08</v>
      </c>
      <c r="R258">
        <v>7.1042400000000017</v>
      </c>
    </row>
    <row r="259" spans="2:18" x14ac:dyDescent="0.3">
      <c r="B259" t="s">
        <v>720</v>
      </c>
      <c r="C259" s="48">
        <v>41566</v>
      </c>
      <c r="D259" t="s">
        <v>704</v>
      </c>
      <c r="E259" t="s">
        <v>230</v>
      </c>
      <c r="F259" t="s">
        <v>230</v>
      </c>
      <c r="G259" t="s">
        <v>265</v>
      </c>
      <c r="H259" t="s">
        <v>312</v>
      </c>
      <c r="I259" t="s">
        <v>266</v>
      </c>
      <c r="J259" t="s">
        <v>219</v>
      </c>
      <c r="K259" t="s">
        <v>220</v>
      </c>
      <c r="L259" t="s">
        <v>221</v>
      </c>
      <c r="M259" s="48">
        <v>41575</v>
      </c>
      <c r="N259">
        <v>1.298</v>
      </c>
      <c r="O259">
        <v>2.0680000000000001</v>
      </c>
      <c r="P259">
        <v>0.59322033898305082</v>
      </c>
      <c r="Q259">
        <v>0.08</v>
      </c>
      <c r="R259">
        <v>2.2334400000000003</v>
      </c>
    </row>
    <row r="260" spans="2:18" x14ac:dyDescent="0.3">
      <c r="B260" t="s">
        <v>721</v>
      </c>
      <c r="C260" s="48">
        <v>41569</v>
      </c>
      <c r="D260" t="s">
        <v>722</v>
      </c>
      <c r="E260" t="s">
        <v>230</v>
      </c>
      <c r="F260" t="s">
        <v>230</v>
      </c>
      <c r="G260" t="s">
        <v>265</v>
      </c>
      <c r="H260" t="s">
        <v>331</v>
      </c>
      <c r="I260" t="s">
        <v>218</v>
      </c>
      <c r="J260" t="s">
        <v>219</v>
      </c>
      <c r="K260" t="s">
        <v>220</v>
      </c>
      <c r="L260" t="s">
        <v>221</v>
      </c>
      <c r="M260" s="48">
        <v>41579</v>
      </c>
      <c r="N260">
        <v>4.9830000000000005</v>
      </c>
      <c r="O260">
        <v>8.0300000000000011</v>
      </c>
      <c r="P260">
        <v>0.61147902869757176</v>
      </c>
      <c r="Q260">
        <v>0.08</v>
      </c>
      <c r="R260">
        <v>8.6724000000000014</v>
      </c>
    </row>
    <row r="261" spans="2:18" x14ac:dyDescent="0.3">
      <c r="B261" t="s">
        <v>724</v>
      </c>
      <c r="C261" s="48">
        <v>41570</v>
      </c>
      <c r="D261" t="s">
        <v>725</v>
      </c>
      <c r="E261" t="s">
        <v>230</v>
      </c>
      <c r="F261" t="s">
        <v>230</v>
      </c>
      <c r="G261" t="s">
        <v>265</v>
      </c>
      <c r="H261" t="s">
        <v>232</v>
      </c>
      <c r="I261" t="s">
        <v>218</v>
      </c>
      <c r="J261" t="s">
        <v>219</v>
      </c>
      <c r="K261" t="s">
        <v>220</v>
      </c>
      <c r="L261" t="s">
        <v>221</v>
      </c>
      <c r="M261" s="48">
        <v>41579</v>
      </c>
      <c r="N261">
        <v>12.144</v>
      </c>
      <c r="O261">
        <v>18.678000000000001</v>
      </c>
      <c r="P261">
        <v>0.53804347826086962</v>
      </c>
      <c r="Q261">
        <v>0.08</v>
      </c>
      <c r="R261">
        <v>20.172240000000002</v>
      </c>
    </row>
    <row r="262" spans="2:18" x14ac:dyDescent="0.3">
      <c r="B262" t="s">
        <v>727</v>
      </c>
      <c r="C262" s="48">
        <v>41571</v>
      </c>
      <c r="D262" t="s">
        <v>728</v>
      </c>
      <c r="E262" t="s">
        <v>230</v>
      </c>
      <c r="F262" t="s">
        <v>230</v>
      </c>
      <c r="G262" t="s">
        <v>244</v>
      </c>
      <c r="H262" t="s">
        <v>331</v>
      </c>
      <c r="I262" t="s">
        <v>266</v>
      </c>
      <c r="J262" t="s">
        <v>219</v>
      </c>
      <c r="K262" t="s">
        <v>220</v>
      </c>
      <c r="L262" t="s">
        <v>221</v>
      </c>
      <c r="M262" s="48">
        <v>41580</v>
      </c>
      <c r="N262">
        <v>3.74</v>
      </c>
      <c r="O262">
        <v>5.9400000000000013</v>
      </c>
      <c r="P262">
        <v>0.5882352941176473</v>
      </c>
      <c r="Q262">
        <v>0.08</v>
      </c>
      <c r="R262">
        <v>6.4152000000000022</v>
      </c>
    </row>
    <row r="263" spans="2:18" x14ac:dyDescent="0.3">
      <c r="B263" t="s">
        <v>730</v>
      </c>
      <c r="C263" s="48">
        <v>41573</v>
      </c>
      <c r="D263" t="s">
        <v>731</v>
      </c>
      <c r="E263" t="s">
        <v>214</v>
      </c>
      <c r="F263" t="s">
        <v>215</v>
      </c>
      <c r="G263" t="s">
        <v>231</v>
      </c>
      <c r="H263" t="s">
        <v>225</v>
      </c>
      <c r="I263" t="s">
        <v>218</v>
      </c>
      <c r="J263" t="s">
        <v>238</v>
      </c>
      <c r="K263" t="s">
        <v>292</v>
      </c>
      <c r="L263" t="s">
        <v>221</v>
      </c>
      <c r="M263" s="48">
        <v>41581</v>
      </c>
      <c r="N263">
        <v>2.0570000000000004</v>
      </c>
      <c r="O263">
        <v>8.9320000000000004</v>
      </c>
      <c r="P263">
        <v>3.3422459893048124</v>
      </c>
      <c r="Q263">
        <v>0.08</v>
      </c>
      <c r="R263">
        <v>9.6465600000000009</v>
      </c>
    </row>
    <row r="264" spans="2:18" x14ac:dyDescent="0.3">
      <c r="B264" t="s">
        <v>733</v>
      </c>
      <c r="C264" s="48">
        <v>41573</v>
      </c>
      <c r="D264" t="s">
        <v>276</v>
      </c>
      <c r="E264" t="s">
        <v>214</v>
      </c>
      <c r="F264" t="s">
        <v>215</v>
      </c>
      <c r="G264" t="s">
        <v>231</v>
      </c>
      <c r="H264" t="s">
        <v>225</v>
      </c>
      <c r="I264" t="s">
        <v>218</v>
      </c>
      <c r="J264" t="s">
        <v>219</v>
      </c>
      <c r="K264" t="s">
        <v>292</v>
      </c>
      <c r="L264" t="s">
        <v>234</v>
      </c>
      <c r="M264" s="48">
        <v>41581</v>
      </c>
      <c r="N264">
        <v>18.480000000000004</v>
      </c>
      <c r="O264">
        <v>45.067</v>
      </c>
      <c r="P264">
        <v>1.4386904761904757</v>
      </c>
      <c r="Q264">
        <v>0.08</v>
      </c>
      <c r="R264">
        <v>48.672360000000005</v>
      </c>
    </row>
    <row r="265" spans="2:18" x14ac:dyDescent="0.3">
      <c r="B265" t="s">
        <v>734</v>
      </c>
      <c r="C265" s="48">
        <v>41574</v>
      </c>
      <c r="D265" t="s">
        <v>735</v>
      </c>
      <c r="E265" t="s">
        <v>230</v>
      </c>
      <c r="F265" t="s">
        <v>230</v>
      </c>
      <c r="G265" t="s">
        <v>216</v>
      </c>
      <c r="H265" t="s">
        <v>281</v>
      </c>
      <c r="I265" t="s">
        <v>233</v>
      </c>
      <c r="J265" t="s">
        <v>219</v>
      </c>
      <c r="K265" t="s">
        <v>220</v>
      </c>
      <c r="L265" t="s">
        <v>221</v>
      </c>
      <c r="M265" s="48">
        <v>41582</v>
      </c>
      <c r="N265">
        <v>2.1339999999999999</v>
      </c>
      <c r="O265">
        <v>3.3880000000000003</v>
      </c>
      <c r="P265">
        <v>0.58762886597938169</v>
      </c>
      <c r="Q265">
        <v>0.08</v>
      </c>
      <c r="R265">
        <v>3.6590400000000005</v>
      </c>
    </row>
    <row r="266" spans="2:18" x14ac:dyDescent="0.3">
      <c r="B266" t="s">
        <v>737</v>
      </c>
      <c r="C266" s="48">
        <v>41577</v>
      </c>
      <c r="D266" t="s">
        <v>738</v>
      </c>
      <c r="E266" t="s">
        <v>230</v>
      </c>
      <c r="F266" t="s">
        <v>230</v>
      </c>
      <c r="G266" t="s">
        <v>244</v>
      </c>
      <c r="H266" t="s">
        <v>331</v>
      </c>
      <c r="I266" t="s">
        <v>233</v>
      </c>
      <c r="J266" t="s">
        <v>238</v>
      </c>
      <c r="K266" t="s">
        <v>292</v>
      </c>
      <c r="L266" t="s">
        <v>221</v>
      </c>
      <c r="M266" s="48">
        <v>41585</v>
      </c>
      <c r="N266">
        <v>2.0570000000000004</v>
      </c>
      <c r="O266">
        <v>8.9320000000000004</v>
      </c>
      <c r="P266">
        <v>3.3422459893048124</v>
      </c>
      <c r="Q266">
        <v>0.08</v>
      </c>
      <c r="R266">
        <v>9.6465600000000009</v>
      </c>
    </row>
    <row r="267" spans="2:18" x14ac:dyDescent="0.3">
      <c r="B267" t="s">
        <v>740</v>
      </c>
      <c r="C267" s="48">
        <v>41578</v>
      </c>
      <c r="D267" t="s">
        <v>495</v>
      </c>
      <c r="E267" t="s">
        <v>214</v>
      </c>
      <c r="F267" t="s">
        <v>215</v>
      </c>
      <c r="G267" t="s">
        <v>216</v>
      </c>
      <c r="H267" t="s">
        <v>217</v>
      </c>
      <c r="I267" t="s">
        <v>250</v>
      </c>
      <c r="J267" t="s">
        <v>219</v>
      </c>
      <c r="K267" t="s">
        <v>220</v>
      </c>
      <c r="L267" t="s">
        <v>221</v>
      </c>
      <c r="M267" s="48">
        <v>41586</v>
      </c>
      <c r="N267">
        <v>4.9830000000000005</v>
      </c>
      <c r="O267">
        <v>8.0300000000000011</v>
      </c>
      <c r="P267">
        <v>0.61147902869757176</v>
      </c>
      <c r="Q267">
        <v>0.08</v>
      </c>
      <c r="R267">
        <v>8.6724000000000014</v>
      </c>
    </row>
    <row r="268" spans="2:18" x14ac:dyDescent="0.3">
      <c r="B268" t="s">
        <v>741</v>
      </c>
      <c r="C268" s="48">
        <v>41579</v>
      </c>
      <c r="D268" t="s">
        <v>742</v>
      </c>
      <c r="E268" t="s">
        <v>230</v>
      </c>
      <c r="F268" t="s">
        <v>230</v>
      </c>
      <c r="G268" t="s">
        <v>231</v>
      </c>
      <c r="H268" t="s">
        <v>342</v>
      </c>
      <c r="I268" t="s">
        <v>233</v>
      </c>
      <c r="J268" t="s">
        <v>219</v>
      </c>
      <c r="K268" t="s">
        <v>292</v>
      </c>
      <c r="L268" t="s">
        <v>221</v>
      </c>
      <c r="M268" s="48">
        <v>41586</v>
      </c>
      <c r="N268">
        <v>5.7090000000000005</v>
      </c>
      <c r="O268">
        <v>14.278000000000002</v>
      </c>
      <c r="P268">
        <v>1.5009633911368019</v>
      </c>
      <c r="Q268">
        <v>0.08</v>
      </c>
      <c r="R268">
        <v>15.420240000000003</v>
      </c>
    </row>
    <row r="269" spans="2:18" x14ac:dyDescent="0.3">
      <c r="B269" t="s">
        <v>744</v>
      </c>
      <c r="C269" s="48">
        <v>41581</v>
      </c>
      <c r="D269" t="s">
        <v>745</v>
      </c>
      <c r="E269" t="s">
        <v>230</v>
      </c>
      <c r="F269" t="s">
        <v>230</v>
      </c>
      <c r="G269" t="s">
        <v>231</v>
      </c>
      <c r="H269" t="s">
        <v>270</v>
      </c>
      <c r="I269" t="s">
        <v>266</v>
      </c>
      <c r="J269" t="s">
        <v>219</v>
      </c>
      <c r="K269" t="s">
        <v>220</v>
      </c>
      <c r="L269" t="s">
        <v>221</v>
      </c>
      <c r="M269" s="48">
        <v>41590</v>
      </c>
      <c r="N269">
        <v>2.5190000000000001</v>
      </c>
      <c r="O269">
        <v>4.0590000000000002</v>
      </c>
      <c r="P269">
        <v>0.611353711790393</v>
      </c>
      <c r="Q269">
        <v>0.08</v>
      </c>
      <c r="R269">
        <v>4.3837200000000003</v>
      </c>
    </row>
    <row r="270" spans="2:18" x14ac:dyDescent="0.3">
      <c r="B270" t="s">
        <v>747</v>
      </c>
      <c r="C270" s="48">
        <v>41581</v>
      </c>
      <c r="D270" t="s">
        <v>748</v>
      </c>
      <c r="E270" t="s">
        <v>230</v>
      </c>
      <c r="F270" t="s">
        <v>230</v>
      </c>
      <c r="G270" t="s">
        <v>231</v>
      </c>
      <c r="H270" t="s">
        <v>258</v>
      </c>
      <c r="I270" t="s">
        <v>233</v>
      </c>
      <c r="J270" t="s">
        <v>219</v>
      </c>
      <c r="K270" t="s">
        <v>226</v>
      </c>
      <c r="L270" t="s">
        <v>221</v>
      </c>
      <c r="M270" s="48">
        <v>41589</v>
      </c>
      <c r="N270">
        <v>5.742</v>
      </c>
      <c r="O270">
        <v>10.835000000000001</v>
      </c>
      <c r="P270">
        <v>0.88697318007662851</v>
      </c>
      <c r="Q270">
        <v>0.08</v>
      </c>
      <c r="R270">
        <v>11.701800000000002</v>
      </c>
    </row>
    <row r="271" spans="2:18" x14ac:dyDescent="0.3">
      <c r="B271" t="s">
        <v>750</v>
      </c>
      <c r="C271" s="48">
        <v>41583</v>
      </c>
      <c r="D271" t="s">
        <v>751</v>
      </c>
      <c r="E271" t="s">
        <v>230</v>
      </c>
      <c r="F271" t="s">
        <v>230</v>
      </c>
      <c r="G271" t="s">
        <v>265</v>
      </c>
      <c r="H271" t="s">
        <v>270</v>
      </c>
      <c r="I271" t="s">
        <v>250</v>
      </c>
      <c r="J271" t="s">
        <v>219</v>
      </c>
      <c r="K271" t="s">
        <v>226</v>
      </c>
      <c r="L271" t="s">
        <v>234</v>
      </c>
      <c r="M271" s="48">
        <v>41591</v>
      </c>
      <c r="N271">
        <v>4.125</v>
      </c>
      <c r="O271">
        <v>7.7880000000000011</v>
      </c>
      <c r="P271">
        <v>0.88800000000000023</v>
      </c>
      <c r="Q271">
        <v>0.08</v>
      </c>
      <c r="R271">
        <v>8.4110400000000016</v>
      </c>
    </row>
    <row r="272" spans="2:18" x14ac:dyDescent="0.3">
      <c r="B272" t="s">
        <v>753</v>
      </c>
      <c r="C272" s="48">
        <v>41585</v>
      </c>
      <c r="D272" t="s">
        <v>754</v>
      </c>
      <c r="E272" t="s">
        <v>214</v>
      </c>
      <c r="F272" t="s">
        <v>215</v>
      </c>
      <c r="G272" t="s">
        <v>265</v>
      </c>
      <c r="H272" t="s">
        <v>225</v>
      </c>
      <c r="I272" t="s">
        <v>254</v>
      </c>
      <c r="J272" t="s">
        <v>219</v>
      </c>
      <c r="K272" t="s">
        <v>226</v>
      </c>
      <c r="L272" t="s">
        <v>221</v>
      </c>
      <c r="M272" s="48">
        <v>41592</v>
      </c>
      <c r="N272">
        <v>3.6520000000000001</v>
      </c>
      <c r="O272">
        <v>5.6980000000000004</v>
      </c>
      <c r="P272">
        <v>0.56024096385542177</v>
      </c>
      <c r="Q272">
        <v>0.08</v>
      </c>
      <c r="R272">
        <v>6.1538400000000006</v>
      </c>
    </row>
    <row r="273" spans="2:18" x14ac:dyDescent="0.3">
      <c r="B273" t="s">
        <v>756</v>
      </c>
      <c r="C273" s="48">
        <v>41588</v>
      </c>
      <c r="D273" t="s">
        <v>757</v>
      </c>
      <c r="E273" t="s">
        <v>214</v>
      </c>
      <c r="F273" t="s">
        <v>215</v>
      </c>
      <c r="G273" t="s">
        <v>231</v>
      </c>
      <c r="H273" t="s">
        <v>217</v>
      </c>
      <c r="I273" t="s">
        <v>250</v>
      </c>
      <c r="J273" t="s">
        <v>219</v>
      </c>
      <c r="K273" t="s">
        <v>220</v>
      </c>
      <c r="L273" t="s">
        <v>221</v>
      </c>
      <c r="M273" s="48">
        <v>41597</v>
      </c>
      <c r="N273">
        <v>3.7070000000000003</v>
      </c>
      <c r="O273">
        <v>6.0830000000000011</v>
      </c>
      <c r="P273">
        <v>0.64094955489614258</v>
      </c>
      <c r="Q273">
        <v>0.08</v>
      </c>
      <c r="R273">
        <v>6.5696400000000015</v>
      </c>
    </row>
    <row r="274" spans="2:18" x14ac:dyDescent="0.3">
      <c r="B274" t="s">
        <v>759</v>
      </c>
      <c r="C274" s="48">
        <v>41591</v>
      </c>
      <c r="D274" t="s">
        <v>646</v>
      </c>
      <c r="E274" t="s">
        <v>230</v>
      </c>
      <c r="F274" t="s">
        <v>230</v>
      </c>
      <c r="G274" t="s">
        <v>244</v>
      </c>
      <c r="H274" t="s">
        <v>258</v>
      </c>
      <c r="I274" t="s">
        <v>266</v>
      </c>
      <c r="J274" t="s">
        <v>219</v>
      </c>
      <c r="K274" t="s">
        <v>220</v>
      </c>
      <c r="L274" t="s">
        <v>221</v>
      </c>
      <c r="M274" s="48">
        <v>41600</v>
      </c>
      <c r="N274">
        <v>13.629000000000001</v>
      </c>
      <c r="O274">
        <v>21.978000000000002</v>
      </c>
      <c r="P274">
        <v>0.61259079903147695</v>
      </c>
      <c r="Q274">
        <v>0.08</v>
      </c>
      <c r="R274">
        <v>23.736240000000002</v>
      </c>
    </row>
    <row r="275" spans="2:18" x14ac:dyDescent="0.3">
      <c r="B275" t="s">
        <v>763</v>
      </c>
      <c r="C275" s="48">
        <v>41592</v>
      </c>
      <c r="D275" t="s">
        <v>350</v>
      </c>
      <c r="E275" t="s">
        <v>230</v>
      </c>
      <c r="F275" t="s">
        <v>230</v>
      </c>
      <c r="G275" t="s">
        <v>244</v>
      </c>
      <c r="H275" t="s">
        <v>232</v>
      </c>
      <c r="I275" t="s">
        <v>266</v>
      </c>
      <c r="J275" t="s">
        <v>305</v>
      </c>
      <c r="K275" t="s">
        <v>292</v>
      </c>
      <c r="L275" t="s">
        <v>221</v>
      </c>
      <c r="M275" s="48">
        <v>41599</v>
      </c>
      <c r="N275">
        <v>6.0500000000000007</v>
      </c>
      <c r="O275">
        <v>13.442000000000002</v>
      </c>
      <c r="P275">
        <v>1.2218181818181819</v>
      </c>
      <c r="Q275">
        <v>0.08</v>
      </c>
      <c r="R275">
        <v>14.517360000000004</v>
      </c>
    </row>
    <row r="276" spans="2:18" x14ac:dyDescent="0.3">
      <c r="B276" t="s">
        <v>760</v>
      </c>
      <c r="C276" s="48">
        <v>41592</v>
      </c>
      <c r="D276" t="s">
        <v>761</v>
      </c>
      <c r="E276" t="s">
        <v>230</v>
      </c>
      <c r="F276" t="s">
        <v>230</v>
      </c>
      <c r="G276" t="s">
        <v>231</v>
      </c>
      <c r="H276" t="s">
        <v>445</v>
      </c>
      <c r="I276" t="s">
        <v>233</v>
      </c>
      <c r="J276" t="s">
        <v>219</v>
      </c>
      <c r="K276" t="s">
        <v>226</v>
      </c>
      <c r="L276" t="s">
        <v>221</v>
      </c>
      <c r="M276" s="48">
        <v>41600</v>
      </c>
      <c r="N276">
        <v>1.9360000000000002</v>
      </c>
      <c r="O276">
        <v>3.234</v>
      </c>
      <c r="P276">
        <v>0.6704545454545453</v>
      </c>
      <c r="Q276">
        <v>0.08</v>
      </c>
      <c r="R276">
        <v>3.4927200000000003</v>
      </c>
    </row>
    <row r="277" spans="2:18" x14ac:dyDescent="0.3">
      <c r="B277" t="s">
        <v>764</v>
      </c>
      <c r="C277" s="48">
        <v>41593</v>
      </c>
      <c r="D277" t="s">
        <v>765</v>
      </c>
      <c r="E277" t="s">
        <v>230</v>
      </c>
      <c r="F277" t="s">
        <v>230</v>
      </c>
      <c r="G277" t="s">
        <v>244</v>
      </c>
      <c r="H277" t="s">
        <v>232</v>
      </c>
      <c r="I277" t="s">
        <v>233</v>
      </c>
      <c r="J277" t="s">
        <v>238</v>
      </c>
      <c r="K277" t="s">
        <v>220</v>
      </c>
      <c r="L277" t="s">
        <v>234</v>
      </c>
      <c r="M277" s="48">
        <v>41602</v>
      </c>
      <c r="N277">
        <v>43.604000000000006</v>
      </c>
      <c r="O277">
        <v>167.72800000000001</v>
      </c>
      <c r="P277">
        <v>2.8466195761856703</v>
      </c>
      <c r="Q277">
        <v>0.08</v>
      </c>
      <c r="R277">
        <v>181.14624000000003</v>
      </c>
    </row>
    <row r="278" spans="2:18" x14ac:dyDescent="0.3">
      <c r="B278" t="s">
        <v>767</v>
      </c>
      <c r="C278" s="48">
        <v>41593</v>
      </c>
      <c r="D278" t="s">
        <v>768</v>
      </c>
      <c r="E278" t="s">
        <v>214</v>
      </c>
      <c r="F278" t="s">
        <v>215</v>
      </c>
      <c r="G278" t="s">
        <v>216</v>
      </c>
      <c r="H278" t="s">
        <v>225</v>
      </c>
      <c r="I278" t="s">
        <v>233</v>
      </c>
      <c r="J278" t="s">
        <v>219</v>
      </c>
      <c r="K278" t="s">
        <v>292</v>
      </c>
      <c r="L278" t="s">
        <v>221</v>
      </c>
      <c r="M278" s="48">
        <v>41601</v>
      </c>
      <c r="N278">
        <v>3.8610000000000002</v>
      </c>
      <c r="O278">
        <v>9.4270000000000014</v>
      </c>
      <c r="P278">
        <v>1.4415954415954417</v>
      </c>
      <c r="Q278">
        <v>0.08</v>
      </c>
      <c r="R278">
        <v>10.181160000000002</v>
      </c>
    </row>
    <row r="279" spans="2:18" x14ac:dyDescent="0.3">
      <c r="B279" t="s">
        <v>770</v>
      </c>
      <c r="C279" s="48">
        <v>41593</v>
      </c>
      <c r="D279" t="s">
        <v>771</v>
      </c>
      <c r="E279" t="s">
        <v>214</v>
      </c>
      <c r="F279" t="s">
        <v>215</v>
      </c>
      <c r="G279" t="s">
        <v>231</v>
      </c>
      <c r="H279" t="s">
        <v>225</v>
      </c>
      <c r="I279" t="s">
        <v>218</v>
      </c>
      <c r="J279" t="s">
        <v>219</v>
      </c>
      <c r="K279" t="s">
        <v>220</v>
      </c>
      <c r="L279" t="s">
        <v>221</v>
      </c>
      <c r="M279" s="48">
        <v>41600</v>
      </c>
      <c r="N279">
        <v>2.6950000000000003</v>
      </c>
      <c r="O279">
        <v>4.2790000000000008</v>
      </c>
      <c r="P279">
        <v>0.58775510204081649</v>
      </c>
      <c r="Q279">
        <v>0.08</v>
      </c>
      <c r="R279">
        <v>4.6213200000000008</v>
      </c>
    </row>
    <row r="280" spans="2:18" x14ac:dyDescent="0.3">
      <c r="B280" t="s">
        <v>773</v>
      </c>
      <c r="C280" s="48">
        <v>41594</v>
      </c>
      <c r="D280" t="s">
        <v>774</v>
      </c>
      <c r="E280" t="s">
        <v>230</v>
      </c>
      <c r="F280" t="s">
        <v>230</v>
      </c>
      <c r="G280" t="s">
        <v>265</v>
      </c>
      <c r="H280" t="s">
        <v>245</v>
      </c>
      <c r="I280" t="s">
        <v>254</v>
      </c>
      <c r="J280" t="s">
        <v>219</v>
      </c>
      <c r="K280" t="s">
        <v>226</v>
      </c>
      <c r="L280" t="s">
        <v>221</v>
      </c>
      <c r="M280" s="48">
        <v>41603</v>
      </c>
      <c r="N280">
        <v>1.7600000000000002</v>
      </c>
      <c r="O280">
        <v>2.8820000000000006</v>
      </c>
      <c r="P280">
        <v>0.63750000000000007</v>
      </c>
      <c r="Q280">
        <v>0.08</v>
      </c>
      <c r="R280">
        <v>3.1125600000000007</v>
      </c>
    </row>
    <row r="281" spans="2:18" x14ac:dyDescent="0.3">
      <c r="B281" t="s">
        <v>776</v>
      </c>
      <c r="C281" s="48">
        <v>41594</v>
      </c>
      <c r="D281" t="s">
        <v>329</v>
      </c>
      <c r="E281" t="s">
        <v>230</v>
      </c>
      <c r="F281" t="s">
        <v>230</v>
      </c>
      <c r="G281" t="s">
        <v>231</v>
      </c>
      <c r="H281" t="s">
        <v>331</v>
      </c>
      <c r="I281" t="s">
        <v>218</v>
      </c>
      <c r="J281" t="s">
        <v>219</v>
      </c>
      <c r="K281" t="s">
        <v>220</v>
      </c>
      <c r="L281" t="s">
        <v>221</v>
      </c>
      <c r="M281" s="48">
        <v>41603</v>
      </c>
      <c r="N281">
        <v>23.716000000000001</v>
      </c>
      <c r="O281">
        <v>39.533999999999999</v>
      </c>
      <c r="P281">
        <v>0.66697588126159546</v>
      </c>
      <c r="Q281">
        <v>0.08</v>
      </c>
      <c r="R281">
        <v>42.696719999999999</v>
      </c>
    </row>
    <row r="282" spans="2:18" x14ac:dyDescent="0.3">
      <c r="B282" t="s">
        <v>777</v>
      </c>
      <c r="C282" s="48">
        <v>41595</v>
      </c>
      <c r="D282" t="s">
        <v>571</v>
      </c>
      <c r="E282" t="s">
        <v>230</v>
      </c>
      <c r="F282" t="s">
        <v>230</v>
      </c>
      <c r="G282" t="s">
        <v>231</v>
      </c>
      <c r="H282" t="s">
        <v>312</v>
      </c>
      <c r="I282" t="s">
        <v>250</v>
      </c>
      <c r="J282" t="s">
        <v>219</v>
      </c>
      <c r="K282" t="s">
        <v>220</v>
      </c>
      <c r="L282" t="s">
        <v>221</v>
      </c>
      <c r="M282" s="48">
        <v>41604</v>
      </c>
      <c r="N282">
        <v>5.0490000000000004</v>
      </c>
      <c r="O282">
        <v>8.0080000000000009</v>
      </c>
      <c r="P282">
        <v>0.58605664488017439</v>
      </c>
      <c r="Q282">
        <v>0.08</v>
      </c>
      <c r="R282">
        <v>8.6486400000000021</v>
      </c>
    </row>
    <row r="283" spans="2:18" x14ac:dyDescent="0.3">
      <c r="B283" t="s">
        <v>778</v>
      </c>
      <c r="C283" s="48">
        <v>41596</v>
      </c>
      <c r="D283" t="s">
        <v>712</v>
      </c>
      <c r="E283" t="s">
        <v>230</v>
      </c>
      <c r="F283" t="s">
        <v>230</v>
      </c>
      <c r="G283" t="s">
        <v>244</v>
      </c>
      <c r="H283" t="s">
        <v>232</v>
      </c>
      <c r="I283" t="s">
        <v>254</v>
      </c>
      <c r="J283" t="s">
        <v>238</v>
      </c>
      <c r="K283" t="s">
        <v>239</v>
      </c>
      <c r="L283" t="s">
        <v>240</v>
      </c>
      <c r="M283" s="48">
        <v>41610</v>
      </c>
      <c r="N283">
        <v>84.469000000000008</v>
      </c>
      <c r="O283">
        <v>131.989</v>
      </c>
      <c r="P283">
        <v>0.562573251725485</v>
      </c>
      <c r="Q283">
        <v>0.08</v>
      </c>
      <c r="R283">
        <v>142.54812000000001</v>
      </c>
    </row>
    <row r="284" spans="2:18" x14ac:dyDescent="0.3">
      <c r="B284" t="s">
        <v>779</v>
      </c>
      <c r="C284" s="48">
        <v>41596</v>
      </c>
      <c r="D284" t="s">
        <v>731</v>
      </c>
      <c r="E284" t="s">
        <v>214</v>
      </c>
      <c r="F284" t="s">
        <v>215</v>
      </c>
      <c r="G284" t="s">
        <v>231</v>
      </c>
      <c r="H284" t="s">
        <v>225</v>
      </c>
      <c r="I284" t="s">
        <v>266</v>
      </c>
      <c r="J284" t="s">
        <v>219</v>
      </c>
      <c r="K284" t="s">
        <v>226</v>
      </c>
      <c r="L284" t="s">
        <v>221</v>
      </c>
      <c r="M284" s="48">
        <v>41604</v>
      </c>
      <c r="N284">
        <v>3.8170000000000006</v>
      </c>
      <c r="O284">
        <v>7.3479999999999999</v>
      </c>
      <c r="P284">
        <v>0.92507204610950977</v>
      </c>
      <c r="Q284">
        <v>0.08</v>
      </c>
      <c r="R284">
        <v>7.9358400000000007</v>
      </c>
    </row>
    <row r="285" spans="2:18" x14ac:dyDescent="0.3">
      <c r="B285" t="s">
        <v>780</v>
      </c>
      <c r="C285" s="48">
        <v>41599</v>
      </c>
      <c r="D285" t="s">
        <v>781</v>
      </c>
      <c r="E285" t="s">
        <v>230</v>
      </c>
      <c r="F285" t="s">
        <v>230</v>
      </c>
      <c r="G285" t="s">
        <v>244</v>
      </c>
      <c r="H285" t="s">
        <v>258</v>
      </c>
      <c r="I285" t="s">
        <v>266</v>
      </c>
      <c r="J285" t="s">
        <v>305</v>
      </c>
      <c r="K285" t="s">
        <v>292</v>
      </c>
      <c r="L285" t="s">
        <v>221</v>
      </c>
      <c r="M285" s="48">
        <v>41607</v>
      </c>
      <c r="N285">
        <v>12.518000000000002</v>
      </c>
      <c r="O285">
        <v>20.515000000000001</v>
      </c>
      <c r="P285">
        <v>0.63884007029876955</v>
      </c>
      <c r="Q285">
        <v>0.08</v>
      </c>
      <c r="R285">
        <v>22.156200000000002</v>
      </c>
    </row>
    <row r="286" spans="2:18" x14ac:dyDescent="0.3">
      <c r="B286" t="s">
        <v>783</v>
      </c>
      <c r="C286" s="48">
        <v>41599</v>
      </c>
      <c r="D286" t="s">
        <v>784</v>
      </c>
      <c r="E286" t="s">
        <v>230</v>
      </c>
      <c r="F286" t="s">
        <v>230</v>
      </c>
      <c r="G286" t="s">
        <v>231</v>
      </c>
      <c r="H286" t="s">
        <v>258</v>
      </c>
      <c r="I286" t="s">
        <v>250</v>
      </c>
      <c r="J286" t="s">
        <v>219</v>
      </c>
      <c r="K286" t="s">
        <v>220</v>
      </c>
      <c r="L286" t="s">
        <v>234</v>
      </c>
      <c r="M286" s="48">
        <v>41608</v>
      </c>
      <c r="N286">
        <v>3.8500000000000005</v>
      </c>
      <c r="O286">
        <v>6.3140000000000009</v>
      </c>
      <c r="P286">
        <v>0.64</v>
      </c>
      <c r="Q286">
        <v>0.08</v>
      </c>
      <c r="R286">
        <v>6.8191200000000016</v>
      </c>
    </row>
    <row r="287" spans="2:18" x14ac:dyDescent="0.3">
      <c r="B287" t="s">
        <v>786</v>
      </c>
      <c r="C287" s="48">
        <v>41603</v>
      </c>
      <c r="D287" t="s">
        <v>787</v>
      </c>
      <c r="E287" t="s">
        <v>214</v>
      </c>
      <c r="F287" t="s">
        <v>215</v>
      </c>
      <c r="G287" t="s">
        <v>244</v>
      </c>
      <c r="H287" t="s">
        <v>217</v>
      </c>
      <c r="I287" t="s">
        <v>233</v>
      </c>
      <c r="J287" t="s">
        <v>238</v>
      </c>
      <c r="K287" t="s">
        <v>220</v>
      </c>
      <c r="L287" t="s">
        <v>221</v>
      </c>
      <c r="M287" s="48">
        <v>41612</v>
      </c>
      <c r="N287">
        <v>89.749000000000009</v>
      </c>
      <c r="O287">
        <v>175.98900000000003</v>
      </c>
      <c r="P287">
        <v>0.96090207133227123</v>
      </c>
      <c r="Q287">
        <v>0.08</v>
      </c>
      <c r="R287">
        <v>190.06812000000005</v>
      </c>
    </row>
    <row r="288" spans="2:18" x14ac:dyDescent="0.3">
      <c r="B288" t="s">
        <v>789</v>
      </c>
      <c r="C288" s="48">
        <v>41605</v>
      </c>
      <c r="D288" t="s">
        <v>790</v>
      </c>
      <c r="E288" t="s">
        <v>230</v>
      </c>
      <c r="F288" t="s">
        <v>230</v>
      </c>
      <c r="G288" t="s">
        <v>231</v>
      </c>
      <c r="H288" t="s">
        <v>232</v>
      </c>
      <c r="I288" t="s">
        <v>218</v>
      </c>
      <c r="J288" t="s">
        <v>238</v>
      </c>
      <c r="K288" t="s">
        <v>239</v>
      </c>
      <c r="L288" t="s">
        <v>240</v>
      </c>
      <c r="M288" s="48">
        <v>41614</v>
      </c>
      <c r="N288">
        <v>84.469000000000008</v>
      </c>
      <c r="O288">
        <v>131.989</v>
      </c>
      <c r="P288">
        <v>0.562573251725485</v>
      </c>
      <c r="Q288">
        <v>0.08</v>
      </c>
      <c r="R288">
        <v>142.54812000000001</v>
      </c>
    </row>
    <row r="289" spans="2:18" x14ac:dyDescent="0.3">
      <c r="B289" t="s">
        <v>792</v>
      </c>
      <c r="C289" s="48">
        <v>41611</v>
      </c>
      <c r="D289" t="s">
        <v>793</v>
      </c>
      <c r="E289" t="s">
        <v>214</v>
      </c>
      <c r="F289" t="s">
        <v>215</v>
      </c>
      <c r="G289" t="s">
        <v>265</v>
      </c>
      <c r="H289" t="s">
        <v>225</v>
      </c>
      <c r="I289" t="s">
        <v>266</v>
      </c>
      <c r="J289" t="s">
        <v>219</v>
      </c>
      <c r="K289" t="s">
        <v>292</v>
      </c>
      <c r="L289" t="s">
        <v>234</v>
      </c>
      <c r="M289" s="48">
        <v>41620</v>
      </c>
      <c r="N289">
        <v>18.480000000000004</v>
      </c>
      <c r="O289">
        <v>45.067</v>
      </c>
      <c r="P289">
        <v>1.4386904761904757</v>
      </c>
      <c r="Q289">
        <v>0.08</v>
      </c>
      <c r="R289">
        <v>48.672360000000005</v>
      </c>
    </row>
    <row r="290" spans="2:18" x14ac:dyDescent="0.3">
      <c r="B290" t="s">
        <v>798</v>
      </c>
      <c r="C290" s="48">
        <v>41614</v>
      </c>
      <c r="D290" t="s">
        <v>799</v>
      </c>
      <c r="E290" t="s">
        <v>230</v>
      </c>
      <c r="F290" t="s">
        <v>230</v>
      </c>
      <c r="G290" t="s">
        <v>216</v>
      </c>
      <c r="H290" t="s">
        <v>342</v>
      </c>
      <c r="I290" t="s">
        <v>254</v>
      </c>
      <c r="J290" t="s">
        <v>219</v>
      </c>
      <c r="K290" t="s">
        <v>226</v>
      </c>
      <c r="L290" t="s">
        <v>221</v>
      </c>
      <c r="M290" s="48">
        <v>41628</v>
      </c>
      <c r="N290">
        <v>1.7600000000000002</v>
      </c>
      <c r="O290">
        <v>2.8820000000000006</v>
      </c>
      <c r="P290">
        <v>0.63750000000000007</v>
      </c>
      <c r="Q290">
        <v>0.08</v>
      </c>
      <c r="R290">
        <v>3.1125600000000007</v>
      </c>
    </row>
    <row r="291" spans="2:18" x14ac:dyDescent="0.3">
      <c r="B291" t="s">
        <v>795</v>
      </c>
      <c r="C291" s="48">
        <v>41614</v>
      </c>
      <c r="D291" t="s">
        <v>796</v>
      </c>
      <c r="E291" t="s">
        <v>230</v>
      </c>
      <c r="F291" t="s">
        <v>230</v>
      </c>
      <c r="G291" t="s">
        <v>216</v>
      </c>
      <c r="H291" t="s">
        <v>274</v>
      </c>
      <c r="I291" t="s">
        <v>250</v>
      </c>
      <c r="J291" t="s">
        <v>219</v>
      </c>
      <c r="K291" t="s">
        <v>226</v>
      </c>
      <c r="L291" t="s">
        <v>221</v>
      </c>
      <c r="M291" s="48">
        <v>41621</v>
      </c>
      <c r="N291">
        <v>1.0230000000000001</v>
      </c>
      <c r="O291">
        <v>1.7600000000000002</v>
      </c>
      <c r="P291">
        <v>0.72043010752688175</v>
      </c>
      <c r="Q291">
        <v>0.08</v>
      </c>
      <c r="R291">
        <v>1.9008000000000003</v>
      </c>
    </row>
    <row r="292" spans="2:18" x14ac:dyDescent="0.3">
      <c r="B292" t="s">
        <v>801</v>
      </c>
      <c r="C292" s="48">
        <v>41615</v>
      </c>
      <c r="D292" t="s">
        <v>725</v>
      </c>
      <c r="E292" t="s">
        <v>230</v>
      </c>
      <c r="F292" t="s">
        <v>230</v>
      </c>
      <c r="G292" t="s">
        <v>231</v>
      </c>
      <c r="H292" t="s">
        <v>232</v>
      </c>
      <c r="I292" t="s">
        <v>233</v>
      </c>
      <c r="J292" t="s">
        <v>219</v>
      </c>
      <c r="K292" t="s">
        <v>226</v>
      </c>
      <c r="L292" t="s">
        <v>221</v>
      </c>
      <c r="M292" s="48">
        <v>41622</v>
      </c>
      <c r="N292">
        <v>0.26400000000000001</v>
      </c>
      <c r="O292">
        <v>1.3860000000000001</v>
      </c>
      <c r="P292">
        <v>4.25</v>
      </c>
      <c r="Q292">
        <v>0.08</v>
      </c>
      <c r="R292">
        <v>1.4968800000000002</v>
      </c>
    </row>
    <row r="293" spans="2:18" x14ac:dyDescent="0.3">
      <c r="B293" t="s">
        <v>802</v>
      </c>
      <c r="C293" s="48">
        <v>41616</v>
      </c>
      <c r="D293" t="s">
        <v>551</v>
      </c>
      <c r="E293" t="s">
        <v>230</v>
      </c>
      <c r="F293" t="s">
        <v>230</v>
      </c>
      <c r="G293" t="s">
        <v>265</v>
      </c>
      <c r="H293" t="s">
        <v>258</v>
      </c>
      <c r="I293" t="s">
        <v>266</v>
      </c>
      <c r="J293" t="s">
        <v>219</v>
      </c>
      <c r="K293" t="s">
        <v>220</v>
      </c>
      <c r="L293" t="s">
        <v>221</v>
      </c>
      <c r="M293" s="48">
        <v>41625</v>
      </c>
      <c r="N293">
        <v>4.0150000000000006</v>
      </c>
      <c r="O293">
        <v>6.5780000000000012</v>
      </c>
      <c r="P293">
        <v>0.63835616438356169</v>
      </c>
      <c r="Q293">
        <v>0.08</v>
      </c>
      <c r="R293">
        <v>7.1042400000000017</v>
      </c>
    </row>
    <row r="294" spans="2:18" x14ac:dyDescent="0.3">
      <c r="B294" t="s">
        <v>805</v>
      </c>
      <c r="C294" s="48">
        <v>41617</v>
      </c>
      <c r="D294" t="s">
        <v>806</v>
      </c>
      <c r="E294" t="s">
        <v>230</v>
      </c>
      <c r="F294" t="s">
        <v>230</v>
      </c>
      <c r="G294" t="s">
        <v>231</v>
      </c>
      <c r="H294" t="s">
        <v>274</v>
      </c>
      <c r="I294" t="s">
        <v>254</v>
      </c>
      <c r="J294" t="s">
        <v>219</v>
      </c>
      <c r="K294" t="s">
        <v>220</v>
      </c>
      <c r="L294" t="s">
        <v>221</v>
      </c>
      <c r="M294" s="48">
        <v>41628</v>
      </c>
      <c r="N294">
        <v>20.218</v>
      </c>
      <c r="O294">
        <v>32.087000000000003</v>
      </c>
      <c r="P294">
        <v>0.58705114254624613</v>
      </c>
      <c r="Q294">
        <v>0.08</v>
      </c>
      <c r="R294">
        <v>34.653960000000005</v>
      </c>
    </row>
    <row r="295" spans="2:18" x14ac:dyDescent="0.3">
      <c r="B295" t="s">
        <v>808</v>
      </c>
      <c r="C295" s="48">
        <v>41619</v>
      </c>
      <c r="D295" t="s">
        <v>809</v>
      </c>
      <c r="E295" t="s">
        <v>230</v>
      </c>
      <c r="F295" t="s">
        <v>230</v>
      </c>
      <c r="G295" t="s">
        <v>244</v>
      </c>
      <c r="H295" t="s">
        <v>270</v>
      </c>
      <c r="I295" t="s">
        <v>266</v>
      </c>
      <c r="J295" t="s">
        <v>219</v>
      </c>
      <c r="K295" t="s">
        <v>220</v>
      </c>
      <c r="L295" t="s">
        <v>221</v>
      </c>
      <c r="M295" s="48">
        <v>41627</v>
      </c>
      <c r="N295">
        <v>4.125</v>
      </c>
      <c r="O295">
        <v>6.3470000000000004</v>
      </c>
      <c r="P295">
        <v>0.53866666666666674</v>
      </c>
      <c r="Q295">
        <v>0.08</v>
      </c>
      <c r="R295">
        <v>6.8547600000000006</v>
      </c>
    </row>
    <row r="296" spans="2:18" x14ac:dyDescent="0.3">
      <c r="B296" t="s">
        <v>811</v>
      </c>
      <c r="C296" s="48">
        <v>41619</v>
      </c>
      <c r="D296" t="s">
        <v>812</v>
      </c>
      <c r="E296" t="s">
        <v>230</v>
      </c>
      <c r="F296" t="s">
        <v>230</v>
      </c>
      <c r="G296" t="s">
        <v>231</v>
      </c>
      <c r="H296" t="s">
        <v>232</v>
      </c>
      <c r="I296" t="s">
        <v>233</v>
      </c>
      <c r="J296" t="s">
        <v>219</v>
      </c>
      <c r="K296" t="s">
        <v>226</v>
      </c>
      <c r="L296" t="s">
        <v>221</v>
      </c>
      <c r="M296" s="48">
        <v>41628</v>
      </c>
      <c r="N296">
        <v>2.1120000000000001</v>
      </c>
      <c r="O296">
        <v>3.5859999999999999</v>
      </c>
      <c r="P296">
        <v>0.69791666666666652</v>
      </c>
      <c r="Q296">
        <v>0.08</v>
      </c>
      <c r="R296">
        <v>3.8728799999999999</v>
      </c>
    </row>
    <row r="297" spans="2:18" x14ac:dyDescent="0.3">
      <c r="B297" t="s">
        <v>814</v>
      </c>
      <c r="C297" s="48">
        <v>41622</v>
      </c>
      <c r="D297" t="s">
        <v>815</v>
      </c>
      <c r="E297" t="s">
        <v>214</v>
      </c>
      <c r="F297" t="s">
        <v>215</v>
      </c>
      <c r="G297" t="s">
        <v>265</v>
      </c>
      <c r="H297" t="s">
        <v>217</v>
      </c>
      <c r="I297" t="s">
        <v>233</v>
      </c>
      <c r="J297" t="s">
        <v>219</v>
      </c>
      <c r="K297" t="s">
        <v>220</v>
      </c>
      <c r="L297" t="s">
        <v>221</v>
      </c>
      <c r="M297" s="48">
        <v>41632</v>
      </c>
      <c r="N297">
        <v>2.5190000000000001</v>
      </c>
      <c r="O297">
        <v>4.0590000000000002</v>
      </c>
      <c r="P297">
        <v>0.611353711790393</v>
      </c>
      <c r="Q297">
        <v>0.08</v>
      </c>
      <c r="R297">
        <v>4.3837200000000003</v>
      </c>
    </row>
    <row r="298" spans="2:18" x14ac:dyDescent="0.3">
      <c r="B298" t="s">
        <v>817</v>
      </c>
      <c r="C298" s="48">
        <v>41623</v>
      </c>
      <c r="D298" t="s">
        <v>818</v>
      </c>
      <c r="E298" t="s">
        <v>230</v>
      </c>
      <c r="F298" t="s">
        <v>230</v>
      </c>
      <c r="G298" t="s">
        <v>231</v>
      </c>
      <c r="H298" t="s">
        <v>331</v>
      </c>
      <c r="I298" t="s">
        <v>233</v>
      </c>
      <c r="J298" t="s">
        <v>219</v>
      </c>
      <c r="K298" t="s">
        <v>220</v>
      </c>
      <c r="L298" t="s">
        <v>221</v>
      </c>
      <c r="M298" s="48">
        <v>41632</v>
      </c>
      <c r="N298">
        <v>5.8630000000000004</v>
      </c>
      <c r="O298">
        <v>9.4600000000000009</v>
      </c>
      <c r="P298">
        <v>0.61350844277673544</v>
      </c>
      <c r="Q298">
        <v>0.08</v>
      </c>
      <c r="R298">
        <v>10.216800000000001</v>
      </c>
    </row>
    <row r="299" spans="2:18" x14ac:dyDescent="0.3">
      <c r="B299" t="s">
        <v>820</v>
      </c>
      <c r="C299" s="48">
        <v>41625</v>
      </c>
      <c r="D299" t="s">
        <v>437</v>
      </c>
      <c r="E299" t="s">
        <v>214</v>
      </c>
      <c r="F299" t="s">
        <v>215</v>
      </c>
      <c r="G299" t="s">
        <v>244</v>
      </c>
      <c r="H299" t="s">
        <v>217</v>
      </c>
      <c r="I299" t="s">
        <v>218</v>
      </c>
      <c r="J299" t="s">
        <v>238</v>
      </c>
      <c r="K299" t="s">
        <v>220</v>
      </c>
      <c r="L299" t="s">
        <v>221</v>
      </c>
      <c r="M299" s="48">
        <v>41634</v>
      </c>
      <c r="N299">
        <v>46.321000000000005</v>
      </c>
      <c r="O299">
        <v>89.078000000000017</v>
      </c>
      <c r="P299">
        <v>0.92305865590121128</v>
      </c>
      <c r="Q299">
        <v>0.08</v>
      </c>
      <c r="R299">
        <v>96.204240000000027</v>
      </c>
    </row>
    <row r="300" spans="2:18" x14ac:dyDescent="0.3">
      <c r="B300" t="s">
        <v>824</v>
      </c>
      <c r="C300" s="48">
        <v>41629</v>
      </c>
      <c r="D300" t="s">
        <v>825</v>
      </c>
      <c r="E300" t="s">
        <v>230</v>
      </c>
      <c r="F300" t="s">
        <v>230</v>
      </c>
      <c r="G300" t="s">
        <v>265</v>
      </c>
      <c r="H300" t="s">
        <v>312</v>
      </c>
      <c r="I300" t="s">
        <v>233</v>
      </c>
      <c r="J300" t="s">
        <v>238</v>
      </c>
      <c r="K300" t="s">
        <v>220</v>
      </c>
      <c r="L300" t="s">
        <v>221</v>
      </c>
      <c r="M300" s="48">
        <v>41638</v>
      </c>
      <c r="N300">
        <v>43.604000000000006</v>
      </c>
      <c r="O300">
        <v>167.72800000000001</v>
      </c>
      <c r="P300">
        <v>2.8466195761856703</v>
      </c>
      <c r="Q300">
        <v>0.08</v>
      </c>
      <c r="R300">
        <v>181.14624000000003</v>
      </c>
    </row>
    <row r="301" spans="2:18" x14ac:dyDescent="0.3">
      <c r="B301" t="s">
        <v>821</v>
      </c>
      <c r="C301" s="48">
        <v>41629</v>
      </c>
      <c r="D301" t="s">
        <v>822</v>
      </c>
      <c r="E301" t="s">
        <v>214</v>
      </c>
      <c r="F301" t="s">
        <v>215</v>
      </c>
      <c r="G301" t="s">
        <v>216</v>
      </c>
      <c r="H301" t="s">
        <v>225</v>
      </c>
      <c r="I301" t="s">
        <v>250</v>
      </c>
      <c r="J301" t="s">
        <v>219</v>
      </c>
      <c r="K301" t="s">
        <v>220</v>
      </c>
      <c r="L301" t="s">
        <v>221</v>
      </c>
      <c r="M301" s="48">
        <v>41636</v>
      </c>
      <c r="N301">
        <v>3.4540000000000006</v>
      </c>
      <c r="O301">
        <v>5.4010000000000007</v>
      </c>
      <c r="P301">
        <v>0.56369426751592344</v>
      </c>
      <c r="Q301">
        <v>0.08</v>
      </c>
      <c r="R301">
        <v>5.8330800000000007</v>
      </c>
    </row>
    <row r="302" spans="2:18" x14ac:dyDescent="0.3">
      <c r="B302" t="s">
        <v>827</v>
      </c>
      <c r="C302" s="48">
        <v>41633</v>
      </c>
      <c r="D302" t="s">
        <v>828</v>
      </c>
      <c r="E302" t="s">
        <v>230</v>
      </c>
      <c r="F302" t="s">
        <v>230</v>
      </c>
      <c r="G302" t="s">
        <v>216</v>
      </c>
      <c r="H302" t="s">
        <v>281</v>
      </c>
      <c r="I302" t="s">
        <v>254</v>
      </c>
      <c r="J302" t="s">
        <v>219</v>
      </c>
      <c r="K302" t="s">
        <v>220</v>
      </c>
      <c r="L302" t="s">
        <v>221</v>
      </c>
      <c r="M302" s="48">
        <v>41642</v>
      </c>
      <c r="N302">
        <v>20.218</v>
      </c>
      <c r="O302">
        <v>32.087000000000003</v>
      </c>
      <c r="P302">
        <v>0.58705114254624613</v>
      </c>
      <c r="Q302">
        <v>0.08</v>
      </c>
      <c r="R302">
        <v>34.653960000000005</v>
      </c>
    </row>
    <row r="303" spans="2:18" x14ac:dyDescent="0.3">
      <c r="B303" t="s">
        <v>830</v>
      </c>
      <c r="C303" s="48">
        <v>41635</v>
      </c>
      <c r="D303" t="s">
        <v>525</v>
      </c>
      <c r="E303" t="s">
        <v>230</v>
      </c>
      <c r="F303" t="s">
        <v>230</v>
      </c>
      <c r="G303" t="s">
        <v>244</v>
      </c>
      <c r="H303" t="s">
        <v>331</v>
      </c>
      <c r="I303" t="s">
        <v>250</v>
      </c>
      <c r="J303" t="s">
        <v>219</v>
      </c>
      <c r="K303" t="s">
        <v>226</v>
      </c>
      <c r="L303" t="s">
        <v>221</v>
      </c>
      <c r="M303" s="48">
        <v>41643</v>
      </c>
      <c r="N303">
        <v>2.6290000000000004</v>
      </c>
      <c r="O303">
        <v>4.6859999999999999</v>
      </c>
      <c r="P303">
        <v>0.78242677824267748</v>
      </c>
      <c r="Q303">
        <v>0.08</v>
      </c>
      <c r="R303">
        <v>5.06088</v>
      </c>
    </row>
    <row r="304" spans="2:18" x14ac:dyDescent="0.3">
      <c r="B304" t="s">
        <v>831</v>
      </c>
      <c r="C304" s="48">
        <v>41635</v>
      </c>
      <c r="D304" t="s">
        <v>622</v>
      </c>
      <c r="E304" t="s">
        <v>230</v>
      </c>
      <c r="F304" t="s">
        <v>230</v>
      </c>
      <c r="G304" t="s">
        <v>265</v>
      </c>
      <c r="H304" t="s">
        <v>270</v>
      </c>
      <c r="I304" t="s">
        <v>266</v>
      </c>
      <c r="J304" t="s">
        <v>238</v>
      </c>
      <c r="K304" t="s">
        <v>220</v>
      </c>
      <c r="L304" t="s">
        <v>221</v>
      </c>
      <c r="M304" s="48">
        <v>41643</v>
      </c>
      <c r="N304">
        <v>66.649000000000015</v>
      </c>
      <c r="O304">
        <v>111.07800000000002</v>
      </c>
      <c r="P304">
        <v>0.66661165208780315</v>
      </c>
      <c r="Q304">
        <v>0.08</v>
      </c>
      <c r="R304">
        <v>119.96424000000003</v>
      </c>
    </row>
    <row r="305" spans="2:18" x14ac:dyDescent="0.3">
      <c r="B305" t="s">
        <v>832</v>
      </c>
      <c r="C305" s="48">
        <v>41636</v>
      </c>
      <c r="D305" t="s">
        <v>833</v>
      </c>
      <c r="E305" t="s">
        <v>230</v>
      </c>
      <c r="F305" t="s">
        <v>230</v>
      </c>
      <c r="G305" t="s">
        <v>265</v>
      </c>
      <c r="H305" t="s">
        <v>270</v>
      </c>
      <c r="I305" t="s">
        <v>218</v>
      </c>
      <c r="J305" t="s">
        <v>219</v>
      </c>
      <c r="K305" t="s">
        <v>292</v>
      </c>
      <c r="L305" t="s">
        <v>221</v>
      </c>
      <c r="M305" s="48">
        <v>41644</v>
      </c>
      <c r="N305">
        <v>4.51</v>
      </c>
      <c r="O305">
        <v>10.241000000000001</v>
      </c>
      <c r="P305">
        <v>1.2707317073170736</v>
      </c>
      <c r="Q305">
        <v>0.08</v>
      </c>
      <c r="R305">
        <v>11.060280000000002</v>
      </c>
    </row>
    <row r="306" spans="2:18" x14ac:dyDescent="0.3">
      <c r="B306" t="s">
        <v>835</v>
      </c>
      <c r="C306" s="48">
        <v>41636</v>
      </c>
      <c r="D306" t="s">
        <v>793</v>
      </c>
      <c r="E306" t="s">
        <v>214</v>
      </c>
      <c r="F306" t="s">
        <v>215</v>
      </c>
      <c r="G306" t="s">
        <v>265</v>
      </c>
      <c r="H306" t="s">
        <v>225</v>
      </c>
      <c r="I306" t="s">
        <v>254</v>
      </c>
      <c r="J306" t="s">
        <v>219</v>
      </c>
      <c r="K306" t="s">
        <v>220</v>
      </c>
      <c r="L306" t="s">
        <v>221</v>
      </c>
      <c r="M306" s="48">
        <v>41643</v>
      </c>
      <c r="N306">
        <v>15.004000000000001</v>
      </c>
      <c r="O306">
        <v>23.078000000000003</v>
      </c>
      <c r="P306">
        <v>0.5381231671554253</v>
      </c>
      <c r="Q306">
        <v>0.08</v>
      </c>
      <c r="R306">
        <v>24.924240000000005</v>
      </c>
    </row>
    <row r="307" spans="2:18" x14ac:dyDescent="0.3">
      <c r="B307" t="s">
        <v>840</v>
      </c>
      <c r="C307" s="48">
        <v>41644</v>
      </c>
      <c r="D307" t="s">
        <v>841</v>
      </c>
      <c r="E307" t="s">
        <v>230</v>
      </c>
      <c r="F307" t="s">
        <v>230</v>
      </c>
      <c r="G307" t="s">
        <v>216</v>
      </c>
      <c r="H307" t="s">
        <v>274</v>
      </c>
      <c r="I307" t="s">
        <v>218</v>
      </c>
      <c r="J307" t="s">
        <v>219</v>
      </c>
      <c r="K307" t="s">
        <v>220</v>
      </c>
      <c r="L307" t="s">
        <v>221</v>
      </c>
      <c r="M307" s="48">
        <v>41651</v>
      </c>
      <c r="N307">
        <v>74.503000000000014</v>
      </c>
      <c r="O307">
        <v>181.72</v>
      </c>
      <c r="P307">
        <v>1.4390964122250105</v>
      </c>
      <c r="Q307">
        <v>0.08</v>
      </c>
      <c r="R307">
        <v>196.25760000000002</v>
      </c>
    </row>
    <row r="308" spans="2:18" x14ac:dyDescent="0.3">
      <c r="B308" t="s">
        <v>843</v>
      </c>
      <c r="C308" s="48">
        <v>41644</v>
      </c>
      <c r="D308" t="s">
        <v>844</v>
      </c>
      <c r="E308" t="s">
        <v>230</v>
      </c>
      <c r="F308" t="s">
        <v>230</v>
      </c>
      <c r="G308" t="s">
        <v>216</v>
      </c>
      <c r="H308" t="s">
        <v>445</v>
      </c>
      <c r="I308" t="s">
        <v>250</v>
      </c>
      <c r="J308" t="s">
        <v>219</v>
      </c>
      <c r="K308" t="s">
        <v>226</v>
      </c>
      <c r="L308" t="s">
        <v>221</v>
      </c>
      <c r="M308" s="48">
        <v>41652</v>
      </c>
      <c r="N308">
        <v>2.5410000000000004</v>
      </c>
      <c r="O308">
        <v>4.1580000000000004</v>
      </c>
      <c r="P308">
        <v>0.63636363636363624</v>
      </c>
      <c r="Q308">
        <v>0.08</v>
      </c>
      <c r="R308">
        <v>4.4906400000000009</v>
      </c>
    </row>
    <row r="309" spans="2:18" x14ac:dyDescent="0.3">
      <c r="B309" t="s">
        <v>846</v>
      </c>
      <c r="C309" s="48">
        <v>41645</v>
      </c>
      <c r="D309" t="s">
        <v>847</v>
      </c>
      <c r="E309" t="s">
        <v>230</v>
      </c>
      <c r="F309" t="s">
        <v>230</v>
      </c>
      <c r="G309" t="s">
        <v>265</v>
      </c>
      <c r="H309" t="s">
        <v>331</v>
      </c>
      <c r="I309" t="s">
        <v>254</v>
      </c>
      <c r="J309" t="s">
        <v>219</v>
      </c>
      <c r="K309" t="s">
        <v>220</v>
      </c>
      <c r="L309" t="s">
        <v>221</v>
      </c>
      <c r="M309" s="48">
        <v>41659</v>
      </c>
      <c r="N309">
        <v>15.268000000000002</v>
      </c>
      <c r="O309">
        <v>24.618000000000002</v>
      </c>
      <c r="P309">
        <v>0.61239193083573473</v>
      </c>
      <c r="Q309">
        <v>0.08</v>
      </c>
      <c r="R309">
        <v>26.587440000000004</v>
      </c>
    </row>
    <row r="310" spans="2:18" x14ac:dyDescent="0.3">
      <c r="B310" t="s">
        <v>849</v>
      </c>
      <c r="C310" s="48">
        <v>41645</v>
      </c>
      <c r="D310" t="s">
        <v>286</v>
      </c>
      <c r="E310" t="s">
        <v>214</v>
      </c>
      <c r="F310" t="s">
        <v>215</v>
      </c>
      <c r="G310" t="s">
        <v>231</v>
      </c>
      <c r="H310" t="s">
        <v>217</v>
      </c>
      <c r="I310" t="s">
        <v>254</v>
      </c>
      <c r="J310" t="s">
        <v>219</v>
      </c>
      <c r="K310" t="s">
        <v>226</v>
      </c>
      <c r="L310" t="s">
        <v>221</v>
      </c>
      <c r="M310" s="48">
        <v>41656</v>
      </c>
      <c r="N310">
        <v>1.4300000000000002</v>
      </c>
      <c r="O310">
        <v>3.1680000000000001</v>
      </c>
      <c r="P310">
        <v>1.2153846153846153</v>
      </c>
      <c r="Q310">
        <v>0.08</v>
      </c>
      <c r="R310">
        <v>3.4214400000000005</v>
      </c>
    </row>
    <row r="311" spans="2:18" x14ac:dyDescent="0.3">
      <c r="B311" t="s">
        <v>854</v>
      </c>
      <c r="C311" s="48">
        <v>41647</v>
      </c>
      <c r="D311" t="s">
        <v>561</v>
      </c>
      <c r="E311" t="s">
        <v>214</v>
      </c>
      <c r="F311" t="s">
        <v>215</v>
      </c>
      <c r="G311" t="s">
        <v>265</v>
      </c>
      <c r="H311" t="s">
        <v>225</v>
      </c>
      <c r="I311" t="s">
        <v>266</v>
      </c>
      <c r="J311" t="s">
        <v>305</v>
      </c>
      <c r="K311" t="s">
        <v>588</v>
      </c>
      <c r="L311" t="s">
        <v>234</v>
      </c>
      <c r="M311" s="48">
        <v>41655</v>
      </c>
      <c r="N311">
        <v>61.776000000000003</v>
      </c>
      <c r="O311">
        <v>150.678</v>
      </c>
      <c r="P311">
        <v>1.4391025641025639</v>
      </c>
      <c r="Q311">
        <v>0.08</v>
      </c>
      <c r="R311">
        <v>162.73224000000002</v>
      </c>
    </row>
    <row r="312" spans="2:18" x14ac:dyDescent="0.3">
      <c r="B312" t="s">
        <v>855</v>
      </c>
      <c r="C312" s="48">
        <v>41650</v>
      </c>
      <c r="D312" t="s">
        <v>856</v>
      </c>
      <c r="E312" t="s">
        <v>214</v>
      </c>
      <c r="F312" t="s">
        <v>215</v>
      </c>
      <c r="G312" t="s">
        <v>216</v>
      </c>
      <c r="H312" t="s">
        <v>225</v>
      </c>
      <c r="I312" t="s">
        <v>254</v>
      </c>
      <c r="J312" t="s">
        <v>219</v>
      </c>
      <c r="K312" t="s">
        <v>220</v>
      </c>
      <c r="L312" t="s">
        <v>221</v>
      </c>
      <c r="M312" s="48">
        <v>41662</v>
      </c>
      <c r="N312">
        <v>23.716000000000001</v>
      </c>
      <c r="O312">
        <v>39.533999999999999</v>
      </c>
      <c r="P312">
        <v>0.66697588126159546</v>
      </c>
      <c r="Q312">
        <v>0.08</v>
      </c>
      <c r="R312">
        <v>42.696719999999999</v>
      </c>
    </row>
    <row r="313" spans="2:18" x14ac:dyDescent="0.3">
      <c r="B313" t="s">
        <v>858</v>
      </c>
      <c r="C313" s="48">
        <v>41651</v>
      </c>
      <c r="D313" t="s">
        <v>859</v>
      </c>
      <c r="E313" t="s">
        <v>230</v>
      </c>
      <c r="F313" t="s">
        <v>230</v>
      </c>
      <c r="G313" t="s">
        <v>244</v>
      </c>
      <c r="H313" t="s">
        <v>232</v>
      </c>
      <c r="I313" t="s">
        <v>266</v>
      </c>
      <c r="J313" t="s">
        <v>219</v>
      </c>
      <c r="K313" t="s">
        <v>220</v>
      </c>
      <c r="L313" t="s">
        <v>234</v>
      </c>
      <c r="M313" s="48">
        <v>41660</v>
      </c>
      <c r="N313">
        <v>3.74</v>
      </c>
      <c r="O313">
        <v>5.9400000000000013</v>
      </c>
      <c r="P313">
        <v>0.5882352941176473</v>
      </c>
      <c r="Q313">
        <v>0.08</v>
      </c>
      <c r="R313">
        <v>6.4152000000000022</v>
      </c>
    </row>
    <row r="314" spans="2:18" x14ac:dyDescent="0.3">
      <c r="B314" t="s">
        <v>861</v>
      </c>
      <c r="C314" s="48">
        <v>41651</v>
      </c>
      <c r="D314" t="s">
        <v>665</v>
      </c>
      <c r="E314" t="s">
        <v>230</v>
      </c>
      <c r="F314" t="s">
        <v>230</v>
      </c>
      <c r="G314" t="s">
        <v>216</v>
      </c>
      <c r="H314" t="s">
        <v>232</v>
      </c>
      <c r="I314" t="s">
        <v>266</v>
      </c>
      <c r="J314" t="s">
        <v>219</v>
      </c>
      <c r="K314" t="s">
        <v>226</v>
      </c>
      <c r="L314" t="s">
        <v>221</v>
      </c>
      <c r="M314" s="48">
        <v>41661</v>
      </c>
      <c r="N314">
        <v>2.145</v>
      </c>
      <c r="O314">
        <v>4.3780000000000001</v>
      </c>
      <c r="P314">
        <v>1.0410256410256411</v>
      </c>
      <c r="Q314">
        <v>0.08</v>
      </c>
      <c r="R314">
        <v>4.7282400000000004</v>
      </c>
    </row>
    <row r="315" spans="2:18" x14ac:dyDescent="0.3">
      <c r="B315" t="s">
        <v>865</v>
      </c>
      <c r="C315" s="48">
        <v>41652</v>
      </c>
      <c r="D315" t="s">
        <v>487</v>
      </c>
      <c r="E315" t="s">
        <v>230</v>
      </c>
      <c r="F315" t="s">
        <v>230</v>
      </c>
      <c r="G315" t="s">
        <v>231</v>
      </c>
      <c r="H315" t="s">
        <v>274</v>
      </c>
      <c r="I315" t="s">
        <v>250</v>
      </c>
      <c r="J315" t="s">
        <v>219</v>
      </c>
      <c r="K315" t="s">
        <v>292</v>
      </c>
      <c r="L315" t="s">
        <v>234</v>
      </c>
      <c r="M315" s="48">
        <v>41661</v>
      </c>
      <c r="N315">
        <v>5.7090000000000005</v>
      </c>
      <c r="O315">
        <v>14.278000000000002</v>
      </c>
      <c r="P315">
        <v>1.5009633911368019</v>
      </c>
      <c r="Q315">
        <v>0.08</v>
      </c>
      <c r="R315">
        <v>15.420240000000003</v>
      </c>
    </row>
    <row r="316" spans="2:18" x14ac:dyDescent="0.3">
      <c r="B316" t="s">
        <v>862</v>
      </c>
      <c r="C316" s="48">
        <v>41652</v>
      </c>
      <c r="D316" t="s">
        <v>863</v>
      </c>
      <c r="E316" t="s">
        <v>230</v>
      </c>
      <c r="F316" t="s">
        <v>230</v>
      </c>
      <c r="G316" t="s">
        <v>216</v>
      </c>
      <c r="H316" t="s">
        <v>245</v>
      </c>
      <c r="I316" t="s">
        <v>250</v>
      </c>
      <c r="J316" t="s">
        <v>238</v>
      </c>
      <c r="K316" t="s">
        <v>239</v>
      </c>
      <c r="L316" t="s">
        <v>240</v>
      </c>
      <c r="M316" s="48">
        <v>41661</v>
      </c>
      <c r="N316">
        <v>241.57100000000003</v>
      </c>
      <c r="O316">
        <v>589.20400000000006</v>
      </c>
      <c r="P316">
        <v>1.4390510450343792</v>
      </c>
      <c r="Q316">
        <v>0.08</v>
      </c>
      <c r="R316">
        <v>636.34032000000013</v>
      </c>
    </row>
    <row r="317" spans="2:18" x14ac:dyDescent="0.3">
      <c r="B317" t="s">
        <v>866</v>
      </c>
      <c r="C317" s="48">
        <v>41654</v>
      </c>
      <c r="D317" t="s">
        <v>867</v>
      </c>
      <c r="E317" t="s">
        <v>230</v>
      </c>
      <c r="F317" t="s">
        <v>230</v>
      </c>
      <c r="G317" t="s">
        <v>216</v>
      </c>
      <c r="H317" t="s">
        <v>274</v>
      </c>
      <c r="I317" t="s">
        <v>233</v>
      </c>
      <c r="J317" t="s">
        <v>219</v>
      </c>
      <c r="K317" t="s">
        <v>220</v>
      </c>
      <c r="L317" t="s">
        <v>221</v>
      </c>
      <c r="M317" s="48">
        <v>41663</v>
      </c>
      <c r="N317">
        <v>4.2240000000000002</v>
      </c>
      <c r="O317">
        <v>6.9300000000000006</v>
      </c>
      <c r="P317">
        <v>0.64062500000000011</v>
      </c>
      <c r="Q317">
        <v>0.08</v>
      </c>
      <c r="R317">
        <v>7.4844000000000008</v>
      </c>
    </row>
    <row r="318" spans="2:18" x14ac:dyDescent="0.3">
      <c r="B318" t="s">
        <v>869</v>
      </c>
      <c r="C318" s="48">
        <v>41660</v>
      </c>
      <c r="D318" t="s">
        <v>870</v>
      </c>
      <c r="E318" t="s">
        <v>230</v>
      </c>
      <c r="F318" t="s">
        <v>230</v>
      </c>
      <c r="G318" t="s">
        <v>216</v>
      </c>
      <c r="H318" t="s">
        <v>342</v>
      </c>
      <c r="I318" t="s">
        <v>266</v>
      </c>
      <c r="J318" t="s">
        <v>219</v>
      </c>
      <c r="K318" t="s">
        <v>226</v>
      </c>
      <c r="L318" t="s">
        <v>221</v>
      </c>
      <c r="M318" s="48">
        <v>41669</v>
      </c>
      <c r="N318">
        <v>1.0230000000000001</v>
      </c>
      <c r="O318">
        <v>1.6280000000000001</v>
      </c>
      <c r="P318">
        <v>0.59139784946236551</v>
      </c>
      <c r="Q318">
        <v>0.08</v>
      </c>
      <c r="R318">
        <v>1.7582400000000002</v>
      </c>
    </row>
    <row r="319" spans="2:18" x14ac:dyDescent="0.3">
      <c r="B319" t="s">
        <v>872</v>
      </c>
      <c r="C319" s="48">
        <v>41661</v>
      </c>
      <c r="D319" t="s">
        <v>873</v>
      </c>
      <c r="E319" t="s">
        <v>230</v>
      </c>
      <c r="F319" t="s">
        <v>230</v>
      </c>
      <c r="G319" t="s">
        <v>231</v>
      </c>
      <c r="H319" t="s">
        <v>274</v>
      </c>
      <c r="I319" t="s">
        <v>218</v>
      </c>
      <c r="J319" t="s">
        <v>238</v>
      </c>
      <c r="K319" t="s">
        <v>239</v>
      </c>
      <c r="L319" t="s">
        <v>240</v>
      </c>
      <c r="M319" s="48">
        <v>41670</v>
      </c>
      <c r="N319">
        <v>84.469000000000008</v>
      </c>
      <c r="O319">
        <v>131.989</v>
      </c>
      <c r="P319">
        <v>0.562573251725485</v>
      </c>
      <c r="Q319">
        <v>0.08</v>
      </c>
      <c r="R319">
        <v>142.54812000000001</v>
      </c>
    </row>
    <row r="320" spans="2:18" x14ac:dyDescent="0.3">
      <c r="B320" t="s">
        <v>875</v>
      </c>
      <c r="C320" s="48">
        <v>41662</v>
      </c>
      <c r="D320" t="s">
        <v>876</v>
      </c>
      <c r="E320" t="s">
        <v>230</v>
      </c>
      <c r="F320" t="s">
        <v>230</v>
      </c>
      <c r="G320" t="s">
        <v>216</v>
      </c>
      <c r="H320" t="s">
        <v>274</v>
      </c>
      <c r="I320" t="s">
        <v>250</v>
      </c>
      <c r="J320" t="s">
        <v>219</v>
      </c>
      <c r="K320" t="s">
        <v>226</v>
      </c>
      <c r="L320" t="s">
        <v>221</v>
      </c>
      <c r="M320" s="48">
        <v>41671</v>
      </c>
      <c r="N320">
        <v>1.1990000000000003</v>
      </c>
      <c r="O320">
        <v>2.8600000000000003</v>
      </c>
      <c r="P320">
        <v>1.3853211009174309</v>
      </c>
      <c r="Q320">
        <v>0.08</v>
      </c>
      <c r="R320">
        <v>3.0888000000000004</v>
      </c>
    </row>
    <row r="321" spans="2:18" x14ac:dyDescent="0.3">
      <c r="B321" t="s">
        <v>878</v>
      </c>
      <c r="C321" s="48">
        <v>41663</v>
      </c>
      <c r="D321" t="s">
        <v>879</v>
      </c>
      <c r="E321" t="s">
        <v>214</v>
      </c>
      <c r="F321" t="s">
        <v>215</v>
      </c>
      <c r="G321" t="s">
        <v>244</v>
      </c>
      <c r="H321" t="s">
        <v>225</v>
      </c>
      <c r="I321" t="s">
        <v>254</v>
      </c>
      <c r="J321" t="s">
        <v>305</v>
      </c>
      <c r="K321" t="s">
        <v>292</v>
      </c>
      <c r="L321" t="s">
        <v>221</v>
      </c>
      <c r="M321" s="48">
        <v>41677</v>
      </c>
      <c r="N321">
        <v>6.0500000000000007</v>
      </c>
      <c r="O321">
        <v>13.442000000000002</v>
      </c>
      <c r="P321">
        <v>1.2218181818181819</v>
      </c>
      <c r="Q321">
        <v>0.08</v>
      </c>
      <c r="R321">
        <v>14.517360000000004</v>
      </c>
    </row>
    <row r="322" spans="2:18" x14ac:dyDescent="0.3">
      <c r="B322" t="s">
        <v>881</v>
      </c>
      <c r="C322" s="48">
        <v>41663</v>
      </c>
      <c r="D322" t="s">
        <v>882</v>
      </c>
      <c r="E322" t="s">
        <v>230</v>
      </c>
      <c r="F322" t="s">
        <v>230</v>
      </c>
      <c r="G322" t="s">
        <v>231</v>
      </c>
      <c r="H322" t="s">
        <v>274</v>
      </c>
      <c r="I322" t="s">
        <v>233</v>
      </c>
      <c r="J322" t="s">
        <v>238</v>
      </c>
      <c r="K322" t="s">
        <v>220</v>
      </c>
      <c r="L322" t="s">
        <v>221</v>
      </c>
      <c r="M322" s="48">
        <v>41671</v>
      </c>
      <c r="N322">
        <v>11.077000000000002</v>
      </c>
      <c r="O322">
        <v>17.578000000000003</v>
      </c>
      <c r="P322">
        <v>0.58689175769612711</v>
      </c>
      <c r="Q322">
        <v>0.08</v>
      </c>
      <c r="R322">
        <v>18.984240000000003</v>
      </c>
    </row>
    <row r="323" spans="2:18" x14ac:dyDescent="0.3">
      <c r="B323" t="s">
        <v>884</v>
      </c>
      <c r="C323" s="48">
        <v>41664</v>
      </c>
      <c r="D323" t="s">
        <v>885</v>
      </c>
      <c r="E323" t="s">
        <v>214</v>
      </c>
      <c r="F323" t="s">
        <v>215</v>
      </c>
      <c r="G323" t="s">
        <v>244</v>
      </c>
      <c r="H323" t="s">
        <v>225</v>
      </c>
      <c r="I323" t="s">
        <v>218</v>
      </c>
      <c r="J323" t="s">
        <v>219</v>
      </c>
      <c r="K323" t="s">
        <v>220</v>
      </c>
      <c r="L323" t="s">
        <v>221</v>
      </c>
      <c r="M323" s="48">
        <v>41671</v>
      </c>
      <c r="N323">
        <v>5.8630000000000004</v>
      </c>
      <c r="O323">
        <v>9.4600000000000009</v>
      </c>
      <c r="P323">
        <v>0.61350844277673544</v>
      </c>
      <c r="Q323">
        <v>0.08</v>
      </c>
      <c r="R323">
        <v>10.216800000000001</v>
      </c>
    </row>
    <row r="324" spans="2:18" x14ac:dyDescent="0.3">
      <c r="B324" t="s">
        <v>887</v>
      </c>
      <c r="C324" s="48">
        <v>41666</v>
      </c>
      <c r="D324" t="s">
        <v>888</v>
      </c>
      <c r="E324" t="s">
        <v>230</v>
      </c>
      <c r="F324" t="s">
        <v>230</v>
      </c>
      <c r="G324" t="s">
        <v>265</v>
      </c>
      <c r="H324" t="s">
        <v>270</v>
      </c>
      <c r="I324" t="s">
        <v>218</v>
      </c>
      <c r="J324" t="s">
        <v>219</v>
      </c>
      <c r="K324" t="s">
        <v>220</v>
      </c>
      <c r="L324" t="s">
        <v>221</v>
      </c>
      <c r="M324" s="48">
        <v>41676</v>
      </c>
      <c r="N324">
        <v>59.719000000000001</v>
      </c>
      <c r="O324">
        <v>99.528000000000006</v>
      </c>
      <c r="P324">
        <v>0.66660526800515751</v>
      </c>
      <c r="Q324">
        <v>0.08</v>
      </c>
      <c r="R324">
        <v>107.49024000000001</v>
      </c>
    </row>
    <row r="325" spans="2:18" x14ac:dyDescent="0.3">
      <c r="B325" t="s">
        <v>890</v>
      </c>
      <c r="C325" s="48">
        <v>41667</v>
      </c>
      <c r="D325" t="s">
        <v>891</v>
      </c>
      <c r="E325" t="s">
        <v>230</v>
      </c>
      <c r="F325" t="s">
        <v>230</v>
      </c>
      <c r="G325" t="s">
        <v>231</v>
      </c>
      <c r="H325" t="s">
        <v>258</v>
      </c>
      <c r="I325" t="s">
        <v>233</v>
      </c>
      <c r="J325" t="s">
        <v>219</v>
      </c>
      <c r="K325" t="s">
        <v>220</v>
      </c>
      <c r="L325" t="s">
        <v>221</v>
      </c>
      <c r="M325" s="48">
        <v>41676</v>
      </c>
      <c r="N325">
        <v>15.004000000000001</v>
      </c>
      <c r="O325">
        <v>23.078000000000003</v>
      </c>
      <c r="P325">
        <v>0.5381231671554253</v>
      </c>
      <c r="Q325">
        <v>0.08</v>
      </c>
      <c r="R325">
        <v>24.924240000000005</v>
      </c>
    </row>
    <row r="326" spans="2:18" x14ac:dyDescent="0.3">
      <c r="B326" t="s">
        <v>893</v>
      </c>
      <c r="C326" s="48">
        <v>41667</v>
      </c>
      <c r="D326" t="s">
        <v>894</v>
      </c>
      <c r="E326" t="s">
        <v>230</v>
      </c>
      <c r="F326" t="s">
        <v>230</v>
      </c>
      <c r="G326" t="s">
        <v>265</v>
      </c>
      <c r="H326" t="s">
        <v>312</v>
      </c>
      <c r="I326" t="s">
        <v>250</v>
      </c>
      <c r="J326" t="s">
        <v>219</v>
      </c>
      <c r="K326" t="s">
        <v>226</v>
      </c>
      <c r="L326" t="s">
        <v>221</v>
      </c>
      <c r="M326" s="48">
        <v>41676</v>
      </c>
      <c r="N326">
        <v>3.8280000000000003</v>
      </c>
      <c r="O326">
        <v>5.9729999999999999</v>
      </c>
      <c r="P326">
        <v>0.56034482758620674</v>
      </c>
      <c r="Q326">
        <v>0.08</v>
      </c>
      <c r="R326">
        <v>6.4508400000000004</v>
      </c>
    </row>
    <row r="327" spans="2:18" x14ac:dyDescent="0.3">
      <c r="B327" t="s">
        <v>896</v>
      </c>
      <c r="C327" s="48">
        <v>41670</v>
      </c>
      <c r="D327" t="s">
        <v>897</v>
      </c>
      <c r="E327" t="s">
        <v>214</v>
      </c>
      <c r="F327" t="s">
        <v>215</v>
      </c>
      <c r="G327" t="s">
        <v>265</v>
      </c>
      <c r="H327" t="s">
        <v>225</v>
      </c>
      <c r="I327" t="s">
        <v>254</v>
      </c>
      <c r="J327" t="s">
        <v>219</v>
      </c>
      <c r="K327" t="s">
        <v>220</v>
      </c>
      <c r="L327" t="s">
        <v>221</v>
      </c>
      <c r="M327" s="48">
        <v>41682</v>
      </c>
      <c r="N327">
        <v>2.4750000000000001</v>
      </c>
      <c r="O327">
        <v>4.0590000000000002</v>
      </c>
      <c r="P327">
        <v>0.64</v>
      </c>
      <c r="Q327">
        <v>0.08</v>
      </c>
      <c r="R327">
        <v>4.3837200000000003</v>
      </c>
    </row>
    <row r="328" spans="2:18" x14ac:dyDescent="0.3">
      <c r="B328" t="s">
        <v>899</v>
      </c>
      <c r="C328" s="48">
        <v>41671</v>
      </c>
      <c r="D328" t="s">
        <v>900</v>
      </c>
      <c r="E328" t="s">
        <v>230</v>
      </c>
      <c r="F328" t="s">
        <v>230</v>
      </c>
      <c r="G328" t="s">
        <v>265</v>
      </c>
      <c r="H328" t="s">
        <v>245</v>
      </c>
      <c r="I328" t="s">
        <v>233</v>
      </c>
      <c r="J328" t="s">
        <v>238</v>
      </c>
      <c r="K328" t="s">
        <v>220</v>
      </c>
      <c r="L328" t="s">
        <v>221</v>
      </c>
      <c r="M328" s="48">
        <v>41679</v>
      </c>
      <c r="N328">
        <v>59.972000000000008</v>
      </c>
      <c r="O328">
        <v>111.06700000000001</v>
      </c>
      <c r="P328">
        <v>0.85198092443140117</v>
      </c>
      <c r="Q328">
        <v>0.08</v>
      </c>
      <c r="R328">
        <v>119.95236000000001</v>
      </c>
    </row>
    <row r="329" spans="2:18" x14ac:dyDescent="0.3">
      <c r="B329" t="s">
        <v>902</v>
      </c>
      <c r="C329" s="48">
        <v>41673</v>
      </c>
      <c r="D329" t="s">
        <v>751</v>
      </c>
      <c r="E329" t="s">
        <v>230</v>
      </c>
      <c r="F329" t="s">
        <v>230</v>
      </c>
      <c r="G329" t="s">
        <v>265</v>
      </c>
      <c r="H329" t="s">
        <v>270</v>
      </c>
      <c r="I329" t="s">
        <v>250</v>
      </c>
      <c r="J329" t="s">
        <v>238</v>
      </c>
      <c r="K329" t="s">
        <v>239</v>
      </c>
      <c r="L329" t="s">
        <v>240</v>
      </c>
      <c r="M329" s="48">
        <v>41681</v>
      </c>
      <c r="N329">
        <v>306.88900000000001</v>
      </c>
      <c r="O329">
        <v>494.98900000000003</v>
      </c>
      <c r="P329">
        <v>0.61292519445141413</v>
      </c>
      <c r="Q329">
        <v>0.08</v>
      </c>
      <c r="R329">
        <v>534.58812000000012</v>
      </c>
    </row>
    <row r="330" spans="2:18" x14ac:dyDescent="0.3">
      <c r="B330" t="s">
        <v>907</v>
      </c>
      <c r="C330" s="48">
        <v>41677</v>
      </c>
      <c r="D330" t="s">
        <v>908</v>
      </c>
      <c r="E330" t="s">
        <v>230</v>
      </c>
      <c r="F330" t="s">
        <v>230</v>
      </c>
      <c r="G330" t="s">
        <v>231</v>
      </c>
      <c r="H330" t="s">
        <v>274</v>
      </c>
      <c r="I330" t="s">
        <v>254</v>
      </c>
      <c r="J330" t="s">
        <v>219</v>
      </c>
      <c r="K330" t="s">
        <v>220</v>
      </c>
      <c r="L330" t="s">
        <v>221</v>
      </c>
      <c r="M330" s="48">
        <v>41688</v>
      </c>
      <c r="N330">
        <v>2.4859999999999998</v>
      </c>
      <c r="O330">
        <v>3.9380000000000006</v>
      </c>
      <c r="P330">
        <v>0.58407079646017734</v>
      </c>
      <c r="Q330">
        <v>0.08</v>
      </c>
      <c r="R330">
        <v>4.2530400000000013</v>
      </c>
    </row>
    <row r="331" spans="2:18" x14ac:dyDescent="0.3">
      <c r="B331" t="s">
        <v>910</v>
      </c>
      <c r="C331" s="48">
        <v>41678</v>
      </c>
      <c r="D331" t="s">
        <v>911</v>
      </c>
      <c r="E331" t="s">
        <v>214</v>
      </c>
      <c r="F331" t="s">
        <v>215</v>
      </c>
      <c r="G331" t="s">
        <v>265</v>
      </c>
      <c r="H331" t="s">
        <v>225</v>
      </c>
      <c r="I331" t="s">
        <v>233</v>
      </c>
      <c r="J331" t="s">
        <v>238</v>
      </c>
      <c r="K331" t="s">
        <v>332</v>
      </c>
      <c r="L331" t="s">
        <v>221</v>
      </c>
      <c r="M331" s="48">
        <v>41686</v>
      </c>
      <c r="N331">
        <v>9.7020000000000017</v>
      </c>
      <c r="O331">
        <v>23.088999999999999</v>
      </c>
      <c r="P331">
        <v>1.3798185941043077</v>
      </c>
      <c r="Q331">
        <v>0.08</v>
      </c>
      <c r="R331">
        <v>24.936119999999999</v>
      </c>
    </row>
    <row r="332" spans="2:18" x14ac:dyDescent="0.3">
      <c r="B332" t="s">
        <v>913</v>
      </c>
      <c r="C332" s="48">
        <v>41678</v>
      </c>
      <c r="D332" t="s">
        <v>914</v>
      </c>
      <c r="E332" t="s">
        <v>230</v>
      </c>
      <c r="F332" t="s">
        <v>230</v>
      </c>
      <c r="G332" t="s">
        <v>244</v>
      </c>
      <c r="H332" t="s">
        <v>342</v>
      </c>
      <c r="I332" t="s">
        <v>254</v>
      </c>
      <c r="J332" t="s">
        <v>219</v>
      </c>
      <c r="K332" t="s">
        <v>220</v>
      </c>
      <c r="L332" t="s">
        <v>234</v>
      </c>
      <c r="M332" s="48">
        <v>41687</v>
      </c>
      <c r="N332">
        <v>57.277000000000008</v>
      </c>
      <c r="O332">
        <v>92.378000000000014</v>
      </c>
      <c r="P332">
        <v>0.61282888419435377</v>
      </c>
      <c r="Q332">
        <v>0.08</v>
      </c>
      <c r="R332">
        <v>99.76824000000002</v>
      </c>
    </row>
    <row r="333" spans="2:18" x14ac:dyDescent="0.3">
      <c r="B333" t="s">
        <v>916</v>
      </c>
      <c r="C333" s="48">
        <v>41680</v>
      </c>
      <c r="D333" t="s">
        <v>917</v>
      </c>
      <c r="E333" t="s">
        <v>230</v>
      </c>
      <c r="F333" t="s">
        <v>230</v>
      </c>
      <c r="G333" t="s">
        <v>216</v>
      </c>
      <c r="H333" t="s">
        <v>270</v>
      </c>
      <c r="I333" t="s">
        <v>218</v>
      </c>
      <c r="J333" t="s">
        <v>238</v>
      </c>
      <c r="K333" t="s">
        <v>588</v>
      </c>
      <c r="L333" t="s">
        <v>221</v>
      </c>
      <c r="M333" s="48">
        <v>41688</v>
      </c>
      <c r="N333">
        <v>237.60000000000002</v>
      </c>
      <c r="O333">
        <v>494.98900000000003</v>
      </c>
      <c r="P333">
        <v>1.0832870370370369</v>
      </c>
      <c r="Q333">
        <v>0.08</v>
      </c>
      <c r="R333">
        <v>534.58812000000012</v>
      </c>
    </row>
    <row r="334" spans="2:18" x14ac:dyDescent="0.3">
      <c r="B334" t="s">
        <v>919</v>
      </c>
      <c r="C334" s="48">
        <v>41681</v>
      </c>
      <c r="D334" t="s">
        <v>468</v>
      </c>
      <c r="E334" t="s">
        <v>230</v>
      </c>
      <c r="F334" t="s">
        <v>230</v>
      </c>
      <c r="G334" t="s">
        <v>244</v>
      </c>
      <c r="H334" t="s">
        <v>232</v>
      </c>
      <c r="I334" t="s">
        <v>218</v>
      </c>
      <c r="J334" t="s">
        <v>219</v>
      </c>
      <c r="K334" t="s">
        <v>226</v>
      </c>
      <c r="L334" t="s">
        <v>221</v>
      </c>
      <c r="M334" s="48">
        <v>41688</v>
      </c>
      <c r="N334">
        <v>2.3760000000000003</v>
      </c>
      <c r="O334">
        <v>4.2350000000000003</v>
      </c>
      <c r="P334">
        <v>0.78240740740740733</v>
      </c>
      <c r="Q334">
        <v>0.08</v>
      </c>
      <c r="R334">
        <v>4.5738000000000003</v>
      </c>
    </row>
    <row r="335" spans="2:18" x14ac:dyDescent="0.3">
      <c r="B335" t="s">
        <v>920</v>
      </c>
      <c r="C335" s="48">
        <v>41683</v>
      </c>
      <c r="D335" t="s">
        <v>921</v>
      </c>
      <c r="E335" t="s">
        <v>214</v>
      </c>
      <c r="F335" t="s">
        <v>215</v>
      </c>
      <c r="G335" t="s">
        <v>216</v>
      </c>
      <c r="H335" t="s">
        <v>225</v>
      </c>
      <c r="I335" t="s">
        <v>250</v>
      </c>
      <c r="J335" t="s">
        <v>219</v>
      </c>
      <c r="K335" t="s">
        <v>226</v>
      </c>
      <c r="L335" t="s">
        <v>221</v>
      </c>
      <c r="M335" s="48">
        <v>41691</v>
      </c>
      <c r="N335">
        <v>1.2649999999999999</v>
      </c>
      <c r="O335">
        <v>2.9370000000000003</v>
      </c>
      <c r="P335">
        <v>1.321739130434783</v>
      </c>
      <c r="Q335">
        <v>0.08</v>
      </c>
      <c r="R335">
        <v>3.1719600000000003</v>
      </c>
    </row>
    <row r="336" spans="2:18" x14ac:dyDescent="0.3">
      <c r="B336" t="s">
        <v>923</v>
      </c>
      <c r="C336" s="48">
        <v>41683</v>
      </c>
      <c r="D336" t="s">
        <v>924</v>
      </c>
      <c r="E336" t="s">
        <v>230</v>
      </c>
      <c r="F336" t="s">
        <v>230</v>
      </c>
      <c r="G336" t="s">
        <v>231</v>
      </c>
      <c r="H336" t="s">
        <v>274</v>
      </c>
      <c r="I336" t="s">
        <v>254</v>
      </c>
      <c r="J336" t="s">
        <v>219</v>
      </c>
      <c r="K336" t="s">
        <v>226</v>
      </c>
      <c r="L336" t="s">
        <v>234</v>
      </c>
      <c r="M336" s="48">
        <v>41695</v>
      </c>
      <c r="N336">
        <v>1.7270000000000003</v>
      </c>
      <c r="O336">
        <v>3.6080000000000001</v>
      </c>
      <c r="P336">
        <v>1.0891719745222928</v>
      </c>
      <c r="Q336">
        <v>0.08</v>
      </c>
      <c r="R336">
        <v>3.8966400000000005</v>
      </c>
    </row>
    <row r="337" spans="2:18" x14ac:dyDescent="0.3">
      <c r="B337" t="s">
        <v>926</v>
      </c>
      <c r="C337" s="48">
        <v>41684</v>
      </c>
      <c r="D337" t="s">
        <v>927</v>
      </c>
      <c r="E337" t="s">
        <v>214</v>
      </c>
      <c r="F337" t="s">
        <v>215</v>
      </c>
      <c r="G337" t="s">
        <v>231</v>
      </c>
      <c r="H337" t="s">
        <v>217</v>
      </c>
      <c r="I337" t="s">
        <v>218</v>
      </c>
      <c r="J337" t="s">
        <v>238</v>
      </c>
      <c r="K337" t="s">
        <v>332</v>
      </c>
      <c r="L337" t="s">
        <v>221</v>
      </c>
      <c r="M337" s="48">
        <v>41693</v>
      </c>
      <c r="N337">
        <v>9.7020000000000017</v>
      </c>
      <c r="O337">
        <v>23.088999999999999</v>
      </c>
      <c r="P337">
        <v>1.3798185941043077</v>
      </c>
      <c r="Q337">
        <v>0.08</v>
      </c>
      <c r="R337">
        <v>24.936119999999999</v>
      </c>
    </row>
    <row r="338" spans="2:18" x14ac:dyDescent="0.3">
      <c r="B338" t="s">
        <v>929</v>
      </c>
      <c r="C338" s="48">
        <v>41690</v>
      </c>
      <c r="D338" t="s">
        <v>704</v>
      </c>
      <c r="E338" t="s">
        <v>230</v>
      </c>
      <c r="F338" t="s">
        <v>230</v>
      </c>
      <c r="G338" t="s">
        <v>231</v>
      </c>
      <c r="H338" t="s">
        <v>312</v>
      </c>
      <c r="I338" t="s">
        <v>233</v>
      </c>
      <c r="J338" t="s">
        <v>219</v>
      </c>
      <c r="K338" t="s">
        <v>292</v>
      </c>
      <c r="L338" t="s">
        <v>221</v>
      </c>
      <c r="M338" s="48">
        <v>41698</v>
      </c>
      <c r="N338">
        <v>4.6090000000000009</v>
      </c>
      <c r="O338">
        <v>11.253000000000002</v>
      </c>
      <c r="P338">
        <v>1.4415274463007159</v>
      </c>
      <c r="Q338">
        <v>0.08</v>
      </c>
      <c r="R338">
        <v>12.153240000000002</v>
      </c>
    </row>
    <row r="339" spans="2:18" x14ac:dyDescent="0.3">
      <c r="B339" t="s">
        <v>930</v>
      </c>
      <c r="C339" s="48">
        <v>41690</v>
      </c>
      <c r="D339" t="s">
        <v>931</v>
      </c>
      <c r="E339" t="s">
        <v>214</v>
      </c>
      <c r="F339" t="s">
        <v>215</v>
      </c>
      <c r="G339" t="s">
        <v>244</v>
      </c>
      <c r="H339" t="s">
        <v>217</v>
      </c>
      <c r="I339" t="s">
        <v>218</v>
      </c>
      <c r="J339" t="s">
        <v>219</v>
      </c>
      <c r="K339" t="s">
        <v>226</v>
      </c>
      <c r="L339" t="s">
        <v>221</v>
      </c>
      <c r="M339" s="48">
        <v>41698</v>
      </c>
      <c r="N339">
        <v>1.0230000000000001</v>
      </c>
      <c r="O339">
        <v>1.6280000000000001</v>
      </c>
      <c r="P339">
        <v>0.59139784946236551</v>
      </c>
      <c r="Q339">
        <v>0.08</v>
      </c>
      <c r="R339">
        <v>1.7582400000000002</v>
      </c>
    </row>
    <row r="340" spans="2:18" x14ac:dyDescent="0.3">
      <c r="B340" t="s">
        <v>933</v>
      </c>
      <c r="C340" s="48">
        <v>41690</v>
      </c>
      <c r="D340" t="s">
        <v>649</v>
      </c>
      <c r="E340" t="s">
        <v>230</v>
      </c>
      <c r="F340" t="s">
        <v>230</v>
      </c>
      <c r="G340" t="s">
        <v>231</v>
      </c>
      <c r="H340" t="s">
        <v>270</v>
      </c>
      <c r="I340" t="s">
        <v>218</v>
      </c>
      <c r="J340" t="s">
        <v>219</v>
      </c>
      <c r="K340" t="s">
        <v>220</v>
      </c>
      <c r="L340" t="s">
        <v>221</v>
      </c>
      <c r="M340" s="48">
        <v>41698</v>
      </c>
      <c r="N340">
        <v>23.716000000000001</v>
      </c>
      <c r="O340">
        <v>39.533999999999999</v>
      </c>
      <c r="P340">
        <v>0.66697588126159546</v>
      </c>
      <c r="Q340">
        <v>0.08</v>
      </c>
      <c r="R340">
        <v>42.696719999999999</v>
      </c>
    </row>
    <row r="341" spans="2:18" x14ac:dyDescent="0.3">
      <c r="B341" t="s">
        <v>934</v>
      </c>
      <c r="C341" s="48">
        <v>41691</v>
      </c>
      <c r="D341" t="s">
        <v>935</v>
      </c>
      <c r="E341" t="s">
        <v>214</v>
      </c>
      <c r="F341" t="s">
        <v>215</v>
      </c>
      <c r="G341" t="s">
        <v>265</v>
      </c>
      <c r="H341" t="s">
        <v>217</v>
      </c>
      <c r="I341" t="s">
        <v>250</v>
      </c>
      <c r="J341" t="s">
        <v>238</v>
      </c>
      <c r="K341" t="s">
        <v>220</v>
      </c>
      <c r="L341" t="s">
        <v>221</v>
      </c>
      <c r="M341" s="48">
        <v>41701</v>
      </c>
      <c r="N341">
        <v>46.321000000000005</v>
      </c>
      <c r="O341">
        <v>89.078000000000017</v>
      </c>
      <c r="P341">
        <v>0.92305865590121128</v>
      </c>
      <c r="Q341">
        <v>0.08</v>
      </c>
      <c r="R341">
        <v>96.204240000000027</v>
      </c>
    </row>
    <row r="342" spans="2:18" x14ac:dyDescent="0.3">
      <c r="B342" t="s">
        <v>937</v>
      </c>
      <c r="C342" s="48">
        <v>41692</v>
      </c>
      <c r="D342" t="s">
        <v>938</v>
      </c>
      <c r="E342" t="s">
        <v>230</v>
      </c>
      <c r="F342" t="s">
        <v>230</v>
      </c>
      <c r="G342" t="s">
        <v>265</v>
      </c>
      <c r="H342" t="s">
        <v>270</v>
      </c>
      <c r="I342" t="s">
        <v>233</v>
      </c>
      <c r="J342" t="s">
        <v>219</v>
      </c>
      <c r="K342" t="s">
        <v>220</v>
      </c>
      <c r="L342" t="s">
        <v>221</v>
      </c>
      <c r="M342" s="48">
        <v>41700</v>
      </c>
      <c r="N342">
        <v>3.0140000000000007</v>
      </c>
      <c r="O342">
        <v>4.9390000000000009</v>
      </c>
      <c r="P342">
        <v>0.63868613138686126</v>
      </c>
      <c r="Q342">
        <v>0.08</v>
      </c>
      <c r="R342">
        <v>5.3341200000000013</v>
      </c>
    </row>
    <row r="343" spans="2:18" x14ac:dyDescent="0.3">
      <c r="B343" t="s">
        <v>940</v>
      </c>
      <c r="C343" s="48">
        <v>41692</v>
      </c>
      <c r="D343" t="s">
        <v>941</v>
      </c>
      <c r="E343" t="s">
        <v>230</v>
      </c>
      <c r="F343" t="s">
        <v>230</v>
      </c>
      <c r="G343" t="s">
        <v>265</v>
      </c>
      <c r="H343" t="s">
        <v>281</v>
      </c>
      <c r="I343" t="s">
        <v>266</v>
      </c>
      <c r="J343" t="s">
        <v>219</v>
      </c>
      <c r="K343" t="s">
        <v>226</v>
      </c>
      <c r="L343" t="s">
        <v>221</v>
      </c>
      <c r="M343" s="48">
        <v>41701</v>
      </c>
      <c r="N343">
        <v>2.7720000000000002</v>
      </c>
      <c r="O343">
        <v>4.4000000000000004</v>
      </c>
      <c r="P343">
        <v>0.58730158730158732</v>
      </c>
      <c r="Q343">
        <v>0.08</v>
      </c>
      <c r="R343">
        <v>4.7520000000000007</v>
      </c>
    </row>
    <row r="344" spans="2:18" x14ac:dyDescent="0.3">
      <c r="B344" t="s">
        <v>943</v>
      </c>
      <c r="C344" s="48">
        <v>41693</v>
      </c>
      <c r="D344" t="s">
        <v>944</v>
      </c>
      <c r="E344" t="s">
        <v>214</v>
      </c>
      <c r="F344" t="s">
        <v>215</v>
      </c>
      <c r="G344" t="s">
        <v>265</v>
      </c>
      <c r="H344" t="s">
        <v>225</v>
      </c>
      <c r="I344" t="s">
        <v>266</v>
      </c>
      <c r="J344" t="s">
        <v>219</v>
      </c>
      <c r="K344" t="s">
        <v>226</v>
      </c>
      <c r="L344" t="s">
        <v>221</v>
      </c>
      <c r="M344" s="48">
        <v>41701</v>
      </c>
      <c r="N344">
        <v>1.7270000000000003</v>
      </c>
      <c r="O344">
        <v>3.6080000000000001</v>
      </c>
      <c r="P344">
        <v>1.0891719745222928</v>
      </c>
      <c r="Q344">
        <v>0.08</v>
      </c>
      <c r="R344">
        <v>3.8966400000000005</v>
      </c>
    </row>
    <row r="345" spans="2:18" x14ac:dyDescent="0.3">
      <c r="B345" t="s">
        <v>946</v>
      </c>
      <c r="C345" s="48">
        <v>41693</v>
      </c>
      <c r="D345" t="s">
        <v>799</v>
      </c>
      <c r="E345" t="s">
        <v>230</v>
      </c>
      <c r="F345" t="s">
        <v>230</v>
      </c>
      <c r="G345" t="s">
        <v>216</v>
      </c>
      <c r="H345" t="s">
        <v>342</v>
      </c>
      <c r="I345" t="s">
        <v>233</v>
      </c>
      <c r="J345" t="s">
        <v>219</v>
      </c>
      <c r="K345" t="s">
        <v>226</v>
      </c>
      <c r="L345" t="s">
        <v>221</v>
      </c>
      <c r="M345" s="48">
        <v>41702</v>
      </c>
      <c r="N345">
        <v>3.8170000000000006</v>
      </c>
      <c r="O345">
        <v>7.3479999999999999</v>
      </c>
      <c r="P345">
        <v>0.92507204610950977</v>
      </c>
      <c r="Q345">
        <v>0.08</v>
      </c>
      <c r="R345">
        <v>7.9358400000000007</v>
      </c>
    </row>
    <row r="346" spans="2:18" x14ac:dyDescent="0.3">
      <c r="B346" t="s">
        <v>947</v>
      </c>
      <c r="C346" s="48">
        <v>41696</v>
      </c>
      <c r="D346" t="s">
        <v>948</v>
      </c>
      <c r="E346" t="s">
        <v>230</v>
      </c>
      <c r="F346" t="s">
        <v>230</v>
      </c>
      <c r="G346" t="s">
        <v>265</v>
      </c>
      <c r="H346" t="s">
        <v>274</v>
      </c>
      <c r="I346" t="s">
        <v>250</v>
      </c>
      <c r="J346" t="s">
        <v>219</v>
      </c>
      <c r="K346" t="s">
        <v>226</v>
      </c>
      <c r="L346" t="s">
        <v>221</v>
      </c>
      <c r="M346" s="48">
        <v>41704</v>
      </c>
      <c r="N346">
        <v>0.9900000000000001</v>
      </c>
      <c r="O346">
        <v>2.3100000000000005</v>
      </c>
      <c r="P346">
        <v>1.3333333333333335</v>
      </c>
      <c r="Q346">
        <v>0.08</v>
      </c>
      <c r="R346">
        <v>2.4948000000000006</v>
      </c>
    </row>
    <row r="347" spans="2:18" x14ac:dyDescent="0.3">
      <c r="B347" t="s">
        <v>950</v>
      </c>
      <c r="C347" s="48">
        <v>41698</v>
      </c>
      <c r="D347" t="s">
        <v>951</v>
      </c>
      <c r="E347" t="s">
        <v>230</v>
      </c>
      <c r="F347" t="s">
        <v>230</v>
      </c>
      <c r="G347" t="s">
        <v>216</v>
      </c>
      <c r="H347" t="s">
        <v>258</v>
      </c>
      <c r="I347" t="s">
        <v>250</v>
      </c>
      <c r="J347" t="s">
        <v>219</v>
      </c>
      <c r="K347" t="s">
        <v>220</v>
      </c>
      <c r="L347" t="s">
        <v>221</v>
      </c>
      <c r="M347" s="48">
        <v>41706</v>
      </c>
      <c r="N347">
        <v>20.218</v>
      </c>
      <c r="O347">
        <v>32.087000000000003</v>
      </c>
      <c r="P347">
        <v>0.58705114254624613</v>
      </c>
      <c r="Q347">
        <v>0.08</v>
      </c>
      <c r="R347">
        <v>34.653960000000005</v>
      </c>
    </row>
    <row r="348" spans="2:18" x14ac:dyDescent="0.3">
      <c r="B348" t="s">
        <v>953</v>
      </c>
      <c r="C348" s="48">
        <v>41702</v>
      </c>
      <c r="D348" t="s">
        <v>954</v>
      </c>
      <c r="E348" t="s">
        <v>214</v>
      </c>
      <c r="F348" t="s">
        <v>215</v>
      </c>
      <c r="G348" t="s">
        <v>265</v>
      </c>
      <c r="H348" t="s">
        <v>225</v>
      </c>
      <c r="I348" t="s">
        <v>233</v>
      </c>
      <c r="J348" t="s">
        <v>219</v>
      </c>
      <c r="K348" t="s">
        <v>220</v>
      </c>
      <c r="L348" t="s">
        <v>221</v>
      </c>
      <c r="M348" s="48">
        <v>41710</v>
      </c>
      <c r="N348">
        <v>4.9060000000000006</v>
      </c>
      <c r="O348">
        <v>11.979000000000001</v>
      </c>
      <c r="P348">
        <v>1.4417040358744393</v>
      </c>
      <c r="Q348">
        <v>0.08</v>
      </c>
      <c r="R348">
        <v>12.937320000000001</v>
      </c>
    </row>
    <row r="349" spans="2:18" x14ac:dyDescent="0.3">
      <c r="B349" t="s">
        <v>956</v>
      </c>
      <c r="C349" s="48">
        <v>41706</v>
      </c>
      <c r="D349" t="s">
        <v>957</v>
      </c>
      <c r="E349" t="s">
        <v>230</v>
      </c>
      <c r="F349" t="s">
        <v>230</v>
      </c>
      <c r="G349" t="s">
        <v>231</v>
      </c>
      <c r="H349" t="s">
        <v>258</v>
      </c>
      <c r="I349" t="s">
        <v>266</v>
      </c>
      <c r="J349" t="s">
        <v>219</v>
      </c>
      <c r="K349" t="s">
        <v>220</v>
      </c>
      <c r="L349" t="s">
        <v>221</v>
      </c>
      <c r="M349" s="48">
        <v>41714</v>
      </c>
      <c r="N349">
        <v>2.1339999999999999</v>
      </c>
      <c r="O349">
        <v>3.3880000000000003</v>
      </c>
      <c r="P349">
        <v>0.58762886597938169</v>
      </c>
      <c r="Q349">
        <v>0.08</v>
      </c>
      <c r="R349">
        <v>3.6590400000000005</v>
      </c>
    </row>
    <row r="350" spans="2:18" x14ac:dyDescent="0.3">
      <c r="B350" t="s">
        <v>959</v>
      </c>
      <c r="C350" s="48">
        <v>41707</v>
      </c>
      <c r="D350" t="s">
        <v>431</v>
      </c>
      <c r="E350" t="s">
        <v>230</v>
      </c>
      <c r="F350" t="s">
        <v>230</v>
      </c>
      <c r="G350" t="s">
        <v>231</v>
      </c>
      <c r="H350" t="s">
        <v>245</v>
      </c>
      <c r="I350" t="s">
        <v>250</v>
      </c>
      <c r="J350" t="s">
        <v>219</v>
      </c>
      <c r="K350" t="s">
        <v>220</v>
      </c>
      <c r="L350" t="s">
        <v>221</v>
      </c>
      <c r="M350" s="48">
        <v>41715</v>
      </c>
      <c r="N350">
        <v>57.244000000000007</v>
      </c>
      <c r="O350">
        <v>92.323000000000022</v>
      </c>
      <c r="P350">
        <v>0.61279784780937763</v>
      </c>
      <c r="Q350">
        <v>0.08</v>
      </c>
      <c r="R350">
        <v>99.708840000000023</v>
      </c>
    </row>
    <row r="351" spans="2:18" x14ac:dyDescent="0.3">
      <c r="B351" t="s">
        <v>960</v>
      </c>
      <c r="C351" s="48">
        <v>41708</v>
      </c>
      <c r="D351" t="s">
        <v>961</v>
      </c>
      <c r="E351" t="s">
        <v>230</v>
      </c>
      <c r="F351" t="s">
        <v>230</v>
      </c>
      <c r="G351" t="s">
        <v>216</v>
      </c>
      <c r="H351" t="s">
        <v>270</v>
      </c>
      <c r="I351" t="s">
        <v>218</v>
      </c>
      <c r="J351" t="s">
        <v>238</v>
      </c>
      <c r="K351" t="s">
        <v>220</v>
      </c>
      <c r="L351" t="s">
        <v>234</v>
      </c>
      <c r="M351" s="48">
        <v>41716</v>
      </c>
      <c r="N351">
        <v>66.649000000000015</v>
      </c>
      <c r="O351">
        <v>111.07800000000002</v>
      </c>
      <c r="P351">
        <v>0.66661165208780315</v>
      </c>
      <c r="Q351">
        <v>0.08</v>
      </c>
      <c r="R351">
        <v>119.96424000000003</v>
      </c>
    </row>
    <row r="352" spans="2:18" x14ac:dyDescent="0.3">
      <c r="B352" t="s">
        <v>963</v>
      </c>
      <c r="C352" s="48">
        <v>41709</v>
      </c>
      <c r="D352" t="s">
        <v>911</v>
      </c>
      <c r="E352" t="s">
        <v>214</v>
      </c>
      <c r="F352" t="s">
        <v>215</v>
      </c>
      <c r="G352" t="s">
        <v>231</v>
      </c>
      <c r="H352" t="s">
        <v>225</v>
      </c>
      <c r="I352" t="s">
        <v>254</v>
      </c>
      <c r="J352" t="s">
        <v>219</v>
      </c>
      <c r="K352" t="s">
        <v>226</v>
      </c>
      <c r="L352" t="s">
        <v>221</v>
      </c>
      <c r="M352" s="48">
        <v>41716</v>
      </c>
      <c r="N352">
        <v>4.125</v>
      </c>
      <c r="O352">
        <v>7.7880000000000011</v>
      </c>
      <c r="P352">
        <v>0.88800000000000023</v>
      </c>
      <c r="Q352">
        <v>0.08</v>
      </c>
      <c r="R352">
        <v>8.4110400000000016</v>
      </c>
    </row>
    <row r="353" spans="2:18" x14ac:dyDescent="0.3">
      <c r="B353" t="s">
        <v>964</v>
      </c>
      <c r="C353" s="48">
        <v>41711</v>
      </c>
      <c r="D353" t="s">
        <v>263</v>
      </c>
      <c r="E353" t="s">
        <v>230</v>
      </c>
      <c r="F353" t="s">
        <v>230</v>
      </c>
      <c r="G353" t="s">
        <v>265</v>
      </c>
      <c r="H353" t="s">
        <v>232</v>
      </c>
      <c r="I353" t="s">
        <v>233</v>
      </c>
      <c r="J353" t="s">
        <v>219</v>
      </c>
      <c r="K353" t="s">
        <v>220</v>
      </c>
      <c r="L353" t="s">
        <v>221</v>
      </c>
      <c r="M353" s="48">
        <v>41718</v>
      </c>
      <c r="N353">
        <v>3.8500000000000005</v>
      </c>
      <c r="O353">
        <v>6.3140000000000009</v>
      </c>
      <c r="P353">
        <v>0.64</v>
      </c>
      <c r="Q353">
        <v>0.08</v>
      </c>
      <c r="R353">
        <v>6.8191200000000016</v>
      </c>
    </row>
    <row r="354" spans="2:18" x14ac:dyDescent="0.3">
      <c r="B354" t="s">
        <v>965</v>
      </c>
      <c r="C354" s="48">
        <v>41713</v>
      </c>
      <c r="D354" t="s">
        <v>966</v>
      </c>
      <c r="E354" t="s">
        <v>230</v>
      </c>
      <c r="F354" t="s">
        <v>230</v>
      </c>
      <c r="G354" t="s">
        <v>216</v>
      </c>
      <c r="H354" t="s">
        <v>331</v>
      </c>
      <c r="I354" t="s">
        <v>233</v>
      </c>
      <c r="J354" t="s">
        <v>219</v>
      </c>
      <c r="K354" t="s">
        <v>226</v>
      </c>
      <c r="L354" t="s">
        <v>221</v>
      </c>
      <c r="M354" s="48">
        <v>41721</v>
      </c>
      <c r="N354">
        <v>1.1990000000000003</v>
      </c>
      <c r="O354">
        <v>2.8600000000000003</v>
      </c>
      <c r="P354">
        <v>1.3853211009174309</v>
      </c>
      <c r="Q354">
        <v>0.08</v>
      </c>
      <c r="R354">
        <v>3.0888000000000004</v>
      </c>
    </row>
    <row r="355" spans="2:18" x14ac:dyDescent="0.3">
      <c r="B355" t="s">
        <v>968</v>
      </c>
      <c r="C355" s="48">
        <v>41713</v>
      </c>
      <c r="D355" t="s">
        <v>969</v>
      </c>
      <c r="E355" t="s">
        <v>230</v>
      </c>
      <c r="F355" t="s">
        <v>230</v>
      </c>
      <c r="G355" t="s">
        <v>231</v>
      </c>
      <c r="H355" t="s">
        <v>232</v>
      </c>
      <c r="I355" t="s">
        <v>266</v>
      </c>
      <c r="J355" t="s">
        <v>219</v>
      </c>
      <c r="K355" t="s">
        <v>220</v>
      </c>
      <c r="L355" t="s">
        <v>221</v>
      </c>
      <c r="M355" s="48">
        <v>41721</v>
      </c>
      <c r="N355">
        <v>9.8120000000000012</v>
      </c>
      <c r="O355">
        <v>32.713999999999999</v>
      </c>
      <c r="P355">
        <v>2.3340807174887885</v>
      </c>
      <c r="Q355">
        <v>0.08</v>
      </c>
      <c r="R355">
        <v>35.331119999999999</v>
      </c>
    </row>
    <row r="356" spans="2:18" x14ac:dyDescent="0.3">
      <c r="B356" t="s">
        <v>971</v>
      </c>
      <c r="C356" s="48">
        <v>41713</v>
      </c>
      <c r="D356" t="s">
        <v>972</v>
      </c>
      <c r="E356" t="s">
        <v>214</v>
      </c>
      <c r="F356" t="s">
        <v>215</v>
      </c>
      <c r="G356" t="s">
        <v>265</v>
      </c>
      <c r="H356" t="s">
        <v>217</v>
      </c>
      <c r="I356" t="s">
        <v>266</v>
      </c>
      <c r="J356" t="s">
        <v>219</v>
      </c>
      <c r="K356" t="s">
        <v>220</v>
      </c>
      <c r="L356" t="s">
        <v>221</v>
      </c>
      <c r="M356" s="48">
        <v>41721</v>
      </c>
      <c r="N356">
        <v>24.167000000000002</v>
      </c>
      <c r="O356">
        <v>38.984000000000002</v>
      </c>
      <c r="P356">
        <v>0.61310878470641783</v>
      </c>
      <c r="Q356">
        <v>0.08</v>
      </c>
      <c r="R356">
        <v>42.102720000000005</v>
      </c>
    </row>
    <row r="357" spans="2:18" x14ac:dyDescent="0.3">
      <c r="B357" t="s">
        <v>974</v>
      </c>
      <c r="C357" s="48">
        <v>41715</v>
      </c>
      <c r="D357" t="s">
        <v>975</v>
      </c>
      <c r="E357" t="s">
        <v>214</v>
      </c>
      <c r="F357" t="s">
        <v>215</v>
      </c>
      <c r="G357" t="s">
        <v>265</v>
      </c>
      <c r="H357" t="s">
        <v>225</v>
      </c>
      <c r="I357" t="s">
        <v>233</v>
      </c>
      <c r="J357" t="s">
        <v>219</v>
      </c>
      <c r="K357" t="s">
        <v>220</v>
      </c>
      <c r="L357" t="s">
        <v>221</v>
      </c>
      <c r="M357" s="48">
        <v>41724</v>
      </c>
      <c r="N357">
        <v>2.4859999999999998</v>
      </c>
      <c r="O357">
        <v>3.9380000000000006</v>
      </c>
      <c r="P357">
        <v>0.58407079646017734</v>
      </c>
      <c r="Q357">
        <v>0.08</v>
      </c>
      <c r="R357">
        <v>4.2530400000000013</v>
      </c>
    </row>
    <row r="358" spans="2:18" x14ac:dyDescent="0.3">
      <c r="B358" t="s">
        <v>977</v>
      </c>
      <c r="C358" s="48">
        <v>41717</v>
      </c>
      <c r="D358" t="s">
        <v>978</v>
      </c>
      <c r="E358" t="s">
        <v>230</v>
      </c>
      <c r="F358" t="s">
        <v>230</v>
      </c>
      <c r="G358" t="s">
        <v>216</v>
      </c>
      <c r="H358" t="s">
        <v>342</v>
      </c>
      <c r="I358" t="s">
        <v>254</v>
      </c>
      <c r="J358" t="s">
        <v>219</v>
      </c>
      <c r="K358" t="s">
        <v>220</v>
      </c>
      <c r="L358" t="s">
        <v>221</v>
      </c>
      <c r="M358" s="48">
        <v>41729</v>
      </c>
      <c r="N358">
        <v>2.1339999999999999</v>
      </c>
      <c r="O358">
        <v>3.3880000000000003</v>
      </c>
      <c r="P358">
        <v>0.58762886597938169</v>
      </c>
      <c r="Q358">
        <v>0.08</v>
      </c>
      <c r="R358">
        <v>3.6590400000000005</v>
      </c>
    </row>
    <row r="359" spans="2:18" x14ac:dyDescent="0.3">
      <c r="B359" t="s">
        <v>980</v>
      </c>
      <c r="C359" s="48">
        <v>41724</v>
      </c>
      <c r="D359" t="s">
        <v>847</v>
      </c>
      <c r="E359" t="s">
        <v>230</v>
      </c>
      <c r="F359" t="s">
        <v>230</v>
      </c>
      <c r="G359" t="s">
        <v>265</v>
      </c>
      <c r="H359" t="s">
        <v>331</v>
      </c>
      <c r="I359" t="s">
        <v>218</v>
      </c>
      <c r="J359" t="s">
        <v>219</v>
      </c>
      <c r="K359" t="s">
        <v>220</v>
      </c>
      <c r="L359" t="s">
        <v>221</v>
      </c>
      <c r="M359" s="48">
        <v>41731</v>
      </c>
      <c r="N359">
        <v>12.144</v>
      </c>
      <c r="O359">
        <v>18.678000000000001</v>
      </c>
      <c r="P359">
        <v>0.53804347826086962</v>
      </c>
      <c r="Q359">
        <v>0.08</v>
      </c>
      <c r="R359">
        <v>20.172240000000002</v>
      </c>
    </row>
    <row r="360" spans="2:18" x14ac:dyDescent="0.3">
      <c r="B360" t="s">
        <v>981</v>
      </c>
      <c r="C360" s="48">
        <v>41725</v>
      </c>
      <c r="D360" t="s">
        <v>982</v>
      </c>
      <c r="E360" t="s">
        <v>230</v>
      </c>
      <c r="F360" t="s">
        <v>230</v>
      </c>
      <c r="G360" t="s">
        <v>244</v>
      </c>
      <c r="H360" t="s">
        <v>342</v>
      </c>
      <c r="I360" t="s">
        <v>266</v>
      </c>
      <c r="J360" t="s">
        <v>219</v>
      </c>
      <c r="K360" t="s">
        <v>220</v>
      </c>
      <c r="L360" t="s">
        <v>221</v>
      </c>
      <c r="M360" s="48">
        <v>41733</v>
      </c>
      <c r="N360">
        <v>4.9830000000000005</v>
      </c>
      <c r="O360">
        <v>8.0300000000000011</v>
      </c>
      <c r="P360">
        <v>0.61147902869757176</v>
      </c>
      <c r="Q360">
        <v>0.08</v>
      </c>
      <c r="R360">
        <v>8.6724000000000014</v>
      </c>
    </row>
    <row r="361" spans="2:18" x14ac:dyDescent="0.3">
      <c r="B361" t="s">
        <v>984</v>
      </c>
      <c r="C361" s="48">
        <v>41727</v>
      </c>
      <c r="D361" t="s">
        <v>985</v>
      </c>
      <c r="E361" t="s">
        <v>230</v>
      </c>
      <c r="F361" t="s">
        <v>230</v>
      </c>
      <c r="G361" t="s">
        <v>216</v>
      </c>
      <c r="H361" t="s">
        <v>245</v>
      </c>
      <c r="I361" t="s">
        <v>266</v>
      </c>
      <c r="J361" t="s">
        <v>219</v>
      </c>
      <c r="K361" t="s">
        <v>226</v>
      </c>
      <c r="L361" t="s">
        <v>221</v>
      </c>
      <c r="M361" s="48">
        <v>41734</v>
      </c>
      <c r="N361">
        <v>4.8070000000000004</v>
      </c>
      <c r="O361">
        <v>10.021000000000001</v>
      </c>
      <c r="P361">
        <v>1.0846681922196797</v>
      </c>
      <c r="Q361">
        <v>0.08</v>
      </c>
      <c r="R361">
        <v>10.822680000000002</v>
      </c>
    </row>
    <row r="362" spans="2:18" x14ac:dyDescent="0.3">
      <c r="B362" t="s">
        <v>987</v>
      </c>
      <c r="C362" s="48">
        <v>41728</v>
      </c>
      <c r="D362" t="s">
        <v>851</v>
      </c>
      <c r="E362" t="s">
        <v>230</v>
      </c>
      <c r="F362" t="s">
        <v>230</v>
      </c>
      <c r="G362" t="s">
        <v>244</v>
      </c>
      <c r="H362" t="s">
        <v>312</v>
      </c>
      <c r="I362" t="s">
        <v>233</v>
      </c>
      <c r="J362" t="s">
        <v>219</v>
      </c>
      <c r="K362" t="s">
        <v>292</v>
      </c>
      <c r="L362" t="s">
        <v>221</v>
      </c>
      <c r="M362" s="48">
        <v>41736</v>
      </c>
      <c r="N362">
        <v>18.480000000000004</v>
      </c>
      <c r="O362">
        <v>45.067</v>
      </c>
      <c r="P362">
        <v>1.4386904761904757</v>
      </c>
      <c r="Q362">
        <v>0.08</v>
      </c>
      <c r="R362">
        <v>48.672360000000005</v>
      </c>
    </row>
    <row r="363" spans="2:18" x14ac:dyDescent="0.3">
      <c r="B363" t="s">
        <v>988</v>
      </c>
      <c r="C363" s="48">
        <v>41729</v>
      </c>
      <c r="D363" t="s">
        <v>337</v>
      </c>
      <c r="E363" t="s">
        <v>214</v>
      </c>
      <c r="F363" t="s">
        <v>215</v>
      </c>
      <c r="G363" t="s">
        <v>231</v>
      </c>
      <c r="H363" t="s">
        <v>225</v>
      </c>
      <c r="I363" t="s">
        <v>250</v>
      </c>
      <c r="J363" t="s">
        <v>219</v>
      </c>
      <c r="K363" t="s">
        <v>220</v>
      </c>
      <c r="L363" t="s">
        <v>221</v>
      </c>
      <c r="M363" s="48">
        <v>41738</v>
      </c>
      <c r="N363">
        <v>7.8430000000000009</v>
      </c>
      <c r="O363">
        <v>23.078000000000003</v>
      </c>
      <c r="P363">
        <v>1.9424964936886397</v>
      </c>
      <c r="Q363">
        <v>0.08</v>
      </c>
      <c r="R363">
        <v>24.924240000000005</v>
      </c>
    </row>
    <row r="364" spans="2:18" x14ac:dyDescent="0.3">
      <c r="B364" t="s">
        <v>989</v>
      </c>
      <c r="C364" s="48">
        <v>41729</v>
      </c>
      <c r="D364" t="s">
        <v>990</v>
      </c>
      <c r="E364" t="s">
        <v>230</v>
      </c>
      <c r="F364" t="s">
        <v>230</v>
      </c>
      <c r="G364" t="s">
        <v>244</v>
      </c>
      <c r="H364" t="s">
        <v>445</v>
      </c>
      <c r="I364" t="s">
        <v>233</v>
      </c>
      <c r="J364" t="s">
        <v>219</v>
      </c>
      <c r="K364" t="s">
        <v>292</v>
      </c>
      <c r="L364" t="s">
        <v>221</v>
      </c>
      <c r="M364" s="48">
        <v>41738</v>
      </c>
      <c r="N364">
        <v>1.6060000000000001</v>
      </c>
      <c r="O364">
        <v>3.927</v>
      </c>
      <c r="P364">
        <v>1.4452054794520546</v>
      </c>
      <c r="Q364">
        <v>0.08</v>
      </c>
      <c r="R364">
        <v>4.2411600000000007</v>
      </c>
    </row>
    <row r="365" spans="2:18" x14ac:dyDescent="0.3">
      <c r="B365" t="s">
        <v>992</v>
      </c>
      <c r="C365" s="48">
        <v>41730</v>
      </c>
      <c r="D365" t="s">
        <v>567</v>
      </c>
      <c r="E365" t="s">
        <v>230</v>
      </c>
      <c r="F365" t="s">
        <v>230</v>
      </c>
      <c r="G365" t="s">
        <v>244</v>
      </c>
      <c r="H365" t="s">
        <v>249</v>
      </c>
      <c r="I365" t="s">
        <v>250</v>
      </c>
      <c r="J365" t="s">
        <v>219</v>
      </c>
      <c r="K365" t="s">
        <v>226</v>
      </c>
      <c r="L365" t="s">
        <v>221</v>
      </c>
      <c r="M365" s="48">
        <v>41739</v>
      </c>
      <c r="N365">
        <v>2.343</v>
      </c>
      <c r="O365">
        <v>3.8390000000000004</v>
      </c>
      <c r="P365">
        <v>0.63849765258215985</v>
      </c>
      <c r="Q365">
        <v>0.08</v>
      </c>
      <c r="R365">
        <v>4.1461200000000007</v>
      </c>
    </row>
    <row r="366" spans="2:18" x14ac:dyDescent="0.3">
      <c r="B366" t="s">
        <v>993</v>
      </c>
      <c r="C366" s="48">
        <v>41731</v>
      </c>
      <c r="D366" t="s">
        <v>557</v>
      </c>
      <c r="E366" t="s">
        <v>214</v>
      </c>
      <c r="F366" t="s">
        <v>215</v>
      </c>
      <c r="G366" t="s">
        <v>265</v>
      </c>
      <c r="H366" t="s">
        <v>217</v>
      </c>
      <c r="I366" t="s">
        <v>266</v>
      </c>
      <c r="J366" t="s">
        <v>219</v>
      </c>
      <c r="K366" t="s">
        <v>220</v>
      </c>
      <c r="L366" t="s">
        <v>221</v>
      </c>
      <c r="M366" s="48">
        <v>41739</v>
      </c>
      <c r="N366">
        <v>4.2240000000000002</v>
      </c>
      <c r="O366">
        <v>6.9300000000000006</v>
      </c>
      <c r="P366">
        <v>0.64062500000000011</v>
      </c>
      <c r="Q366">
        <v>0.08</v>
      </c>
      <c r="R366">
        <v>7.4844000000000008</v>
      </c>
    </row>
    <row r="367" spans="2:18" x14ac:dyDescent="0.3">
      <c r="B367" t="s">
        <v>994</v>
      </c>
      <c r="C367" s="48">
        <v>41733</v>
      </c>
      <c r="D367" t="s">
        <v>995</v>
      </c>
      <c r="E367" t="s">
        <v>230</v>
      </c>
      <c r="F367" t="s">
        <v>230</v>
      </c>
      <c r="G367" t="s">
        <v>231</v>
      </c>
      <c r="H367" t="s">
        <v>445</v>
      </c>
      <c r="I367" t="s">
        <v>254</v>
      </c>
      <c r="J367" t="s">
        <v>219</v>
      </c>
      <c r="K367" t="s">
        <v>226</v>
      </c>
      <c r="L367" t="s">
        <v>221</v>
      </c>
      <c r="M367" s="48">
        <v>41745</v>
      </c>
      <c r="N367">
        <v>1.1550000000000002</v>
      </c>
      <c r="O367">
        <v>2.145</v>
      </c>
      <c r="P367">
        <v>0.85714285714285676</v>
      </c>
      <c r="Q367">
        <v>0.08</v>
      </c>
      <c r="R367">
        <v>2.3166000000000002</v>
      </c>
    </row>
    <row r="368" spans="2:18" x14ac:dyDescent="0.3">
      <c r="B368" t="s">
        <v>997</v>
      </c>
      <c r="C368" s="48">
        <v>41734</v>
      </c>
      <c r="D368" t="s">
        <v>998</v>
      </c>
      <c r="E368" t="s">
        <v>214</v>
      </c>
      <c r="F368" t="s">
        <v>215</v>
      </c>
      <c r="G368" t="s">
        <v>231</v>
      </c>
      <c r="H368" t="s">
        <v>225</v>
      </c>
      <c r="I368" t="s">
        <v>233</v>
      </c>
      <c r="J368" t="s">
        <v>219</v>
      </c>
      <c r="K368" t="s">
        <v>226</v>
      </c>
      <c r="L368" t="s">
        <v>221</v>
      </c>
      <c r="M368" s="48">
        <v>41741</v>
      </c>
      <c r="N368">
        <v>0.26400000000000001</v>
      </c>
      <c r="O368">
        <v>1.3860000000000001</v>
      </c>
      <c r="P368">
        <v>4.25</v>
      </c>
      <c r="Q368">
        <v>0.08</v>
      </c>
      <c r="R368">
        <v>1.4968800000000002</v>
      </c>
    </row>
    <row r="369" spans="2:18" x14ac:dyDescent="0.3">
      <c r="B369" t="s">
        <v>1000</v>
      </c>
      <c r="C369" s="48">
        <v>41734</v>
      </c>
      <c r="D369" t="s">
        <v>689</v>
      </c>
      <c r="E369" t="s">
        <v>230</v>
      </c>
      <c r="F369" t="s">
        <v>230</v>
      </c>
      <c r="G369" t="s">
        <v>216</v>
      </c>
      <c r="H369" t="s">
        <v>342</v>
      </c>
      <c r="I369" t="s">
        <v>266</v>
      </c>
      <c r="J369" t="s">
        <v>238</v>
      </c>
      <c r="K369" t="s">
        <v>239</v>
      </c>
      <c r="L369" t="s">
        <v>240</v>
      </c>
      <c r="M369" s="48">
        <v>41741</v>
      </c>
      <c r="N369">
        <v>347.17100000000005</v>
      </c>
      <c r="O369">
        <v>551.06700000000012</v>
      </c>
      <c r="P369">
        <v>0.58730711954627557</v>
      </c>
      <c r="Q369">
        <v>0.08</v>
      </c>
      <c r="R369">
        <v>595.15236000000016</v>
      </c>
    </row>
    <row r="370" spans="2:18" x14ac:dyDescent="0.3">
      <c r="B370" t="s">
        <v>1001</v>
      </c>
      <c r="C370" s="48">
        <v>41734</v>
      </c>
      <c r="D370" t="s">
        <v>1002</v>
      </c>
      <c r="E370" t="s">
        <v>230</v>
      </c>
      <c r="F370" t="s">
        <v>230</v>
      </c>
      <c r="G370" t="s">
        <v>231</v>
      </c>
      <c r="H370" t="s">
        <v>274</v>
      </c>
      <c r="I370" t="s">
        <v>250</v>
      </c>
      <c r="J370" t="s">
        <v>238</v>
      </c>
      <c r="K370" t="s">
        <v>588</v>
      </c>
      <c r="L370" t="s">
        <v>221</v>
      </c>
      <c r="M370" s="48">
        <v>41743</v>
      </c>
      <c r="N370">
        <v>415.78900000000004</v>
      </c>
      <c r="O370">
        <v>659.98900000000003</v>
      </c>
      <c r="P370">
        <v>0.58731712479166109</v>
      </c>
      <c r="Q370">
        <v>0.08</v>
      </c>
      <c r="R370">
        <v>712.78812000000005</v>
      </c>
    </row>
    <row r="371" spans="2:18" x14ac:dyDescent="0.3">
      <c r="B371" t="s">
        <v>1004</v>
      </c>
      <c r="C371" s="48">
        <v>41738</v>
      </c>
      <c r="D371" t="s">
        <v>1005</v>
      </c>
      <c r="E371" t="s">
        <v>230</v>
      </c>
      <c r="F371" t="s">
        <v>230</v>
      </c>
      <c r="G371" t="s">
        <v>265</v>
      </c>
      <c r="H371" t="s">
        <v>274</v>
      </c>
      <c r="I371" t="s">
        <v>250</v>
      </c>
      <c r="J371" t="s">
        <v>219</v>
      </c>
      <c r="K371" t="s">
        <v>226</v>
      </c>
      <c r="L371" t="s">
        <v>221</v>
      </c>
      <c r="M371" s="48">
        <v>41746</v>
      </c>
      <c r="N371">
        <v>1.1990000000000003</v>
      </c>
      <c r="O371">
        <v>2.8600000000000003</v>
      </c>
      <c r="P371">
        <v>1.3853211009174309</v>
      </c>
      <c r="Q371">
        <v>0.08</v>
      </c>
      <c r="R371">
        <v>3.0888000000000004</v>
      </c>
    </row>
    <row r="372" spans="2:18" x14ac:dyDescent="0.3">
      <c r="B372" t="s">
        <v>1007</v>
      </c>
      <c r="C372" s="48">
        <v>41742</v>
      </c>
      <c r="D372" t="s">
        <v>1008</v>
      </c>
      <c r="E372" t="s">
        <v>230</v>
      </c>
      <c r="F372" t="s">
        <v>230</v>
      </c>
      <c r="G372" t="s">
        <v>231</v>
      </c>
      <c r="H372" t="s">
        <v>258</v>
      </c>
      <c r="I372" t="s">
        <v>218</v>
      </c>
      <c r="J372" t="s">
        <v>238</v>
      </c>
      <c r="K372" t="s">
        <v>220</v>
      </c>
      <c r="L372" t="s">
        <v>221</v>
      </c>
      <c r="M372" s="48">
        <v>41750</v>
      </c>
      <c r="N372">
        <v>7.1610000000000005</v>
      </c>
      <c r="O372">
        <v>34.078000000000003</v>
      </c>
      <c r="P372">
        <v>3.7588325652841781</v>
      </c>
      <c r="Q372">
        <v>0.08</v>
      </c>
      <c r="R372">
        <v>36.804240000000007</v>
      </c>
    </row>
    <row r="373" spans="2:18" x14ac:dyDescent="0.3">
      <c r="B373" t="s">
        <v>1010</v>
      </c>
      <c r="C373" s="48">
        <v>41744</v>
      </c>
      <c r="D373" t="s">
        <v>1011</v>
      </c>
      <c r="E373" t="s">
        <v>214</v>
      </c>
      <c r="F373" t="s">
        <v>215</v>
      </c>
      <c r="G373" t="s">
        <v>244</v>
      </c>
      <c r="H373" t="s">
        <v>217</v>
      </c>
      <c r="I373" t="s">
        <v>218</v>
      </c>
      <c r="J373" t="s">
        <v>219</v>
      </c>
      <c r="K373" t="s">
        <v>220</v>
      </c>
      <c r="L373" t="s">
        <v>221</v>
      </c>
      <c r="M373" s="48">
        <v>41753</v>
      </c>
      <c r="N373">
        <v>5.0490000000000004</v>
      </c>
      <c r="O373">
        <v>8.0080000000000009</v>
      </c>
      <c r="P373">
        <v>0.58605664488017439</v>
      </c>
      <c r="Q373">
        <v>0.08</v>
      </c>
      <c r="R373">
        <v>8.6486400000000021</v>
      </c>
    </row>
    <row r="374" spans="2:18" x14ac:dyDescent="0.3">
      <c r="B374" t="s">
        <v>1013</v>
      </c>
      <c r="C374" s="48">
        <v>41744</v>
      </c>
      <c r="D374" t="s">
        <v>1014</v>
      </c>
      <c r="E374" t="s">
        <v>214</v>
      </c>
      <c r="F374" t="s">
        <v>215</v>
      </c>
      <c r="G374" t="s">
        <v>216</v>
      </c>
      <c r="H374" t="s">
        <v>217</v>
      </c>
      <c r="I374" t="s">
        <v>250</v>
      </c>
      <c r="J374" t="s">
        <v>219</v>
      </c>
      <c r="K374" t="s">
        <v>292</v>
      </c>
      <c r="L374" t="s">
        <v>221</v>
      </c>
      <c r="M374" s="48">
        <v>41752</v>
      </c>
      <c r="N374">
        <v>4.6090000000000009</v>
      </c>
      <c r="O374">
        <v>11.253000000000002</v>
      </c>
      <c r="P374">
        <v>1.4415274463007159</v>
      </c>
      <c r="Q374">
        <v>0.08</v>
      </c>
      <c r="R374">
        <v>12.153240000000002</v>
      </c>
    </row>
    <row r="375" spans="2:18" x14ac:dyDescent="0.3">
      <c r="B375" t="s">
        <v>1016</v>
      </c>
      <c r="C375" s="48">
        <v>41744</v>
      </c>
      <c r="D375" t="s">
        <v>1017</v>
      </c>
      <c r="E375" t="s">
        <v>230</v>
      </c>
      <c r="F375" t="s">
        <v>230</v>
      </c>
      <c r="G375" t="s">
        <v>265</v>
      </c>
      <c r="H375" t="s">
        <v>291</v>
      </c>
      <c r="I375" t="s">
        <v>233</v>
      </c>
      <c r="J375" t="s">
        <v>219</v>
      </c>
      <c r="K375" t="s">
        <v>292</v>
      </c>
      <c r="L375" t="s">
        <v>234</v>
      </c>
      <c r="M375" s="48">
        <v>41752</v>
      </c>
      <c r="N375">
        <v>3.762</v>
      </c>
      <c r="O375">
        <v>9.1740000000000013</v>
      </c>
      <c r="P375">
        <v>1.4385964912280704</v>
      </c>
      <c r="Q375">
        <v>0.08</v>
      </c>
      <c r="R375">
        <v>9.9079200000000025</v>
      </c>
    </row>
    <row r="376" spans="2:18" x14ac:dyDescent="0.3">
      <c r="B376" t="s">
        <v>1019</v>
      </c>
      <c r="C376" s="48">
        <v>41759</v>
      </c>
      <c r="D376" t="s">
 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   <v>254</v>
      </c>
      <c r="J376" t="s">
        <v>219</v>
      </c>
      <c r="K376" t="s">
        <v>220</v>
      </c>
      <c r="L376" t="s">
        <v>221</v>
      </c>
      <c r="M376" s="48">
        <v>41768</v>
      </c>
      <c r="N376">
        <v>92.64200000000001</v>
      </c>
      <c r="O376">
        <v>231.60500000000002</v>
      </c>
      <c r="P376">
        <v>1.5</v>
      </c>
      <c r="Q376">
        <v>0.08</v>
      </c>
      <c r="R376">
        <v>250.13340000000002</v>
      </c>
    </row>
    <row r="377" spans="2:18" x14ac:dyDescent="0.3">
      <c r="B377" t="s">
        <v>1022</v>
      </c>
      <c r="C377" s="48">
        <v>41759</v>
      </c>
      <c r="D377" t="s">
        <v>1023</v>
      </c>
      <c r="E377" t="s">
        <v>230</v>
      </c>
      <c r="F377" t="s">
        <v>230</v>
      </c>
      <c r="G377" t="s">
        <v>231</v>
      </c>
      <c r="H377" t="s">
        <v>331</v>
      </c>
      <c r="I377" t="s">
        <v>266</v>
      </c>
      <c r="J377" t="s">
        <v>219</v>
      </c>
      <c r="K377" t="s">
        <v>220</v>
      </c>
      <c r="L377" t="s">
        <v>234</v>
      </c>
      <c r="M377" s="48">
        <v>41767</v>
      </c>
      <c r="N377">
        <v>7.8430000000000009</v>
      </c>
      <c r="O377">
        <v>23.078000000000003</v>
      </c>
      <c r="P377">
        <v>1.9424964936886397</v>
      </c>
      <c r="Q377">
        <v>0.08</v>
      </c>
      <c r="R377">
        <v>24.924240000000005</v>
      </c>
    </row>
    <row r="378" spans="2:18" x14ac:dyDescent="0.3">
      <c r="B378" t="s">
        <v>1025</v>
      </c>
      <c r="C378" s="48">
        <v>41759</v>
      </c>
      <c r="D378" t="s">
        <v>1026</v>
      </c>
      <c r="E378" t="s">
        <v>230</v>
      </c>
      <c r="F378" t="s">
        <v>230</v>
      </c>
      <c r="G378" t="s">
        <v>216</v>
      </c>
      <c r="H378" t="s">
        <v>274</v>
      </c>
      <c r="I378" t="s">
        <v>233</v>
      </c>
      <c r="J378" t="s">
        <v>219</v>
      </c>
      <c r="K378" t="s">
        <v>226</v>
      </c>
      <c r="L378" t="s">
        <v>221</v>
      </c>
      <c r="M378" s="48">
        <v>41767</v>
      </c>
      <c r="N378">
        <v>2.5190000000000001</v>
      </c>
      <c r="O378">
        <v>3.9380000000000006</v>
      </c>
      <c r="P378">
        <v>0.56331877729257662</v>
      </c>
      <c r="Q378">
        <v>0.08</v>
      </c>
      <c r="R378">
        <v>4.2530400000000013</v>
      </c>
    </row>
    <row r="379" spans="2:18" x14ac:dyDescent="0.3">
      <c r="B379" t="s">
        <v>1028</v>
      </c>
      <c r="C379" s="48">
        <v>41760</v>
      </c>
      <c r="D379" t="s">
        <v>596</v>
      </c>
      <c r="E379" t="s">
        <v>214</v>
      </c>
      <c r="F379" t="s">
        <v>215</v>
      </c>
      <c r="G379" t="s">
        <v>216</v>
      </c>
      <c r="H379" t="s">
        <v>217</v>
      </c>
      <c r="I379" t="s">
        <v>254</v>
      </c>
      <c r="J379" t="s">
        <v>219</v>
      </c>
      <c r="K379" t="s">
        <v>226</v>
      </c>
      <c r="L379" t="s">
        <v>221</v>
      </c>
      <c r="M379" s="48">
        <v>41771</v>
      </c>
      <c r="N379">
        <v>1.4410000000000003</v>
      </c>
      <c r="O379">
        <v>3.1240000000000001</v>
      </c>
      <c r="P379">
        <v>1.1679389312977095</v>
      </c>
      <c r="Q379">
        <v>0.08</v>
      </c>
      <c r="R379">
        <v>3.3739200000000005</v>
      </c>
    </row>
    <row r="380" spans="2:18" x14ac:dyDescent="0.3">
      <c r="B380" t="s">
        <v>1033</v>
      </c>
      <c r="C380" s="48">
        <v>41765</v>
      </c>
      <c r="D380" t="s">
        <v>1034</v>
      </c>
      <c r="E380" t="s">
        <v>230</v>
      </c>
      <c r="F380" t="s">
        <v>230</v>
      </c>
      <c r="G380" t="s">
        <v>231</v>
      </c>
      <c r="H380" t="s">
        <v>270</v>
      </c>
      <c r="I380" t="s">
        <v>254</v>
      </c>
      <c r="J380" t="s">
        <v>219</v>
      </c>
      <c r="K380" t="s">
        <v>226</v>
      </c>
      <c r="L380" t="s">
        <v>221</v>
      </c>
      <c r="M380" s="48">
        <v>41777</v>
      </c>
      <c r="N380">
        <v>1.0230000000000001</v>
      </c>
      <c r="O380">
        <v>1.6280000000000001</v>
      </c>
      <c r="P380">
        <v>0.59139784946236551</v>
      </c>
      <c r="Q380">
        <v>0.08</v>
      </c>
      <c r="R380">
        <v>1.7582400000000002</v>
      </c>
    </row>
    <row r="381" spans="2:18" x14ac:dyDescent="0.3">
      <c r="B381" t="s">
        <v>1036</v>
      </c>
      <c r="C381" s="48">
        <v>41765</v>
      </c>
      <c r="D381" t="s">
        <v>1037</v>
      </c>
      <c r="E381" t="s">
        <v>230</v>
      </c>
      <c r="F381" t="s">
        <v>230</v>
      </c>
      <c r="G381" t="s">
        <v>231</v>
      </c>
      <c r="H381" t="s">
        <v>312</v>
      </c>
      <c r="I381" t="s">
        <v>254</v>
      </c>
      <c r="J381" t="s">
        <v>219</v>
      </c>
      <c r="K381" t="s">
        <v>220</v>
      </c>
      <c r="L381" t="s">
        <v>221</v>
      </c>
      <c r="M381" s="48">
        <v>41776</v>
      </c>
      <c r="N381">
        <v>1.4630000000000003</v>
      </c>
      <c r="O381">
        <v>2.2880000000000003</v>
      </c>
      <c r="P381">
        <v>0.56390977443609003</v>
      </c>
      <c r="Q381">
        <v>0.08</v>
      </c>
      <c r="R381">
        <v>2.4710400000000003</v>
      </c>
    </row>
    <row r="382" spans="2:18" x14ac:dyDescent="0.3">
      <c r="B382" t="s">
        <v>1039</v>
      </c>
      <c r="C382" s="48">
        <v>41766</v>
      </c>
      <c r="D382" t="s">
        <v>1040</v>
      </c>
      <c r="E382" t="s">
        <v>214</v>
      </c>
      <c r="F382" t="s">
        <v>215</v>
      </c>
      <c r="G382" t="s">
        <v>231</v>
      </c>
      <c r="H382" t="s">
        <v>217</v>
      </c>
      <c r="I382" t="s">
        <v>233</v>
      </c>
      <c r="J382" t="s">
        <v>305</v>
      </c>
      <c r="K382" t="s">
        <v>588</v>
      </c>
      <c r="L382" t="s">
        <v>221</v>
      </c>
      <c r="M382" s="48">
        <v>41774</v>
      </c>
      <c r="N382">
        <v>61.776000000000003</v>
      </c>
      <c r="O382">
        <v>150.678</v>
      </c>
      <c r="P382">
        <v>1.4391025641025639</v>
      </c>
      <c r="Q382">
        <v>0.08</v>
      </c>
      <c r="R382">
        <v>162.73224000000002</v>
      </c>
    </row>
    <row r="383" spans="2:18" x14ac:dyDescent="0.3">
      <c r="B383" t="s">
        <v>1042</v>
      </c>
      <c r="C383" s="48">
        <v>41768</v>
      </c>
      <c r="D383" t="s">
        <v>487</v>
      </c>
      <c r="E383" t="s">
        <v>230</v>
      </c>
      <c r="F383" t="s">
        <v>230</v>
      </c>
      <c r="G383" t="s">
        <v>231</v>
      </c>
      <c r="H383" t="s">
        <v>274</v>
      </c>
      <c r="I383" t="s">
        <v>250</v>
      </c>
      <c r="J383" t="s">
        <v>219</v>
      </c>
      <c r="K383" t="s">
        <v>226</v>
      </c>
      <c r="L383" t="s">
        <v>221</v>
      </c>
      <c r="M383" s="48">
        <v>41776</v>
      </c>
      <c r="N383">
        <v>5.742</v>
      </c>
      <c r="O383">
        <v>10.835000000000001</v>
      </c>
      <c r="P383">
        <v>0.88697318007662851</v>
      </c>
      <c r="Q383">
        <v>0.08</v>
      </c>
      <c r="R383">
        <v>11.701800000000002</v>
      </c>
    </row>
    <row r="384" spans="2:18" x14ac:dyDescent="0.3">
      <c r="B384" t="s">
        <v>1043</v>
      </c>
      <c r="C384" s="48">
        <v>41770</v>
      </c>
      <c r="D384" t="s">
        <v>607</v>
      </c>
      <c r="E384" t="s">
        <v>230</v>
      </c>
      <c r="F384" t="s">
        <v>230</v>
      </c>
      <c r="G384" t="s">
        <v>216</v>
      </c>
      <c r="H384" t="s">
        <v>312</v>
      </c>
      <c r="I384" t="s">
        <v>266</v>
      </c>
      <c r="J384" t="s">
        <v>219</v>
      </c>
      <c r="K384" t="s">
        <v>220</v>
      </c>
      <c r="L384" t="s">
        <v>221</v>
      </c>
      <c r="M384" s="48">
        <v>41778</v>
      </c>
      <c r="N384">
        <v>3.036</v>
      </c>
      <c r="O384">
        <v>4.8180000000000005</v>
      </c>
      <c r="P384">
        <v>0.5869565217391306</v>
      </c>
      <c r="Q384">
        <v>0.08</v>
      </c>
      <c r="R384">
        <v>5.2034400000000005</v>
      </c>
    </row>
    <row r="385" spans="2:18" x14ac:dyDescent="0.3">
      <c r="B385" t="s">
        <v>1044</v>
      </c>
      <c r="C385" s="48">
        <v>41772</v>
      </c>
      <c r="D385" t="s">
        <v>551</v>
      </c>
      <c r="E385" t="s">
        <v>230</v>
      </c>
      <c r="F385" t="s">
        <v>230</v>
      </c>
      <c r="G385" t="s">
        <v>244</v>
      </c>
      <c r="H385" t="s">
        <v>258</v>
      </c>
      <c r="I385" t="s">
        <v>250</v>
      </c>
      <c r="J385" t="s">
        <v>219</v>
      </c>
      <c r="K385" t="s">
        <v>220</v>
      </c>
      <c r="L385" t="s">
        <v>221</v>
      </c>
      <c r="M385" s="48">
        <v>41780</v>
      </c>
      <c r="N385">
        <v>2.1339999999999999</v>
      </c>
      <c r="O385">
        <v>3.3880000000000003</v>
      </c>
      <c r="P385">
        <v>0.58762886597938169</v>
      </c>
      <c r="Q385">
        <v>0.08</v>
      </c>
      <c r="R385">
        <v>3.6590400000000005</v>
      </c>
    </row>
    <row r="386" spans="2:18" x14ac:dyDescent="0.3">
      <c r="B386" t="s">
        <v>1045</v>
      </c>
      <c r="C386" s="48">
        <v>41774</v>
      </c>
      <c r="D386" t="s">
        <v>450</v>
      </c>
      <c r="E386" t="s">
        <v>230</v>
      </c>
      <c r="F386" t="s">
        <v>230</v>
      </c>
      <c r="G386" t="s">
        <v>265</v>
      </c>
      <c r="H386" t="s">
        <v>281</v>
      </c>
      <c r="I386" t="s">
        <v>266</v>
      </c>
      <c r="J386" t="s">
        <v>219</v>
      </c>
      <c r="K386" t="s">
        <v>292</v>
      </c>
      <c r="L386" t="s">
        <v>221</v>
      </c>
      <c r="M386" s="48">
        <v>41782</v>
      </c>
      <c r="N386">
        <v>5.7090000000000005</v>
      </c>
      <c r="O386">
        <v>14.278000000000002</v>
      </c>
      <c r="P386">
        <v>1.5009633911368019</v>
      </c>
      <c r="Q386">
        <v>0.08</v>
      </c>
      <c r="R386">
        <v>15.420240000000003</v>
      </c>
    </row>
    <row r="387" spans="2:18" x14ac:dyDescent="0.3">
      <c r="B387" t="s">
        <v>1046</v>
      </c>
      <c r="C387" s="48">
        <v>41776</v>
      </c>
      <c r="D387" t="s">
        <v>1047</v>
      </c>
      <c r="E387" t="s">
        <v>214</v>
      </c>
      <c r="F387" t="s">
        <v>215</v>
      </c>
      <c r="G387" t="s">
        <v>244</v>
      </c>
      <c r="H387" t="s">
        <v>225</v>
      </c>
      <c r="I387" t="s">
        <v>250</v>
      </c>
      <c r="J387" t="s">
        <v>305</v>
      </c>
      <c r="K387" t="s">
        <v>292</v>
      </c>
      <c r="L387" t="s">
        <v>234</v>
      </c>
      <c r="M387" s="48">
        <v>41784</v>
      </c>
      <c r="N387">
        <v>6.0500000000000007</v>
      </c>
      <c r="O387">
        <v>13.442000000000002</v>
      </c>
      <c r="P387">
        <v>1.2218181818181819</v>
      </c>
      <c r="Q387">
        <v>0.08</v>
      </c>
      <c r="R387">
        <v>14.517360000000004</v>
      </c>
    </row>
    <row r="388" spans="2:18" x14ac:dyDescent="0.3">
      <c r="B388" t="s">
        <v>1049</v>
      </c>
      <c r="C388" s="48">
        <v>41776</v>
      </c>
      <c r="D388" t="s">
        <v>1050</v>
      </c>
      <c r="E388" t="s">
        <v>230</v>
      </c>
      <c r="F388" t="s">
        <v>230</v>
      </c>
      <c r="G388" t="s">
        <v>231</v>
      </c>
      <c r="H388" t="s">
        <v>281</v>
      </c>
      <c r="I388" t="s">
        <v>254</v>
      </c>
      <c r="J388" t="s">
        <v>219</v>
      </c>
      <c r="K388" t="s">
        <v>226</v>
      </c>
      <c r="L388" t="s">
        <v>234</v>
      </c>
      <c r="M388" s="48">
        <v>41788</v>
      </c>
      <c r="N388">
        <v>2.5410000000000004</v>
      </c>
      <c r="O388">
        <v>4.1580000000000004</v>
      </c>
      <c r="P388">
        <v>0.63636363636363624</v>
      </c>
      <c r="Q388">
        <v>0.08</v>
      </c>
      <c r="R388">
        <v>4.4906400000000009</v>
      </c>
    </row>
    <row r="389" spans="2:18" x14ac:dyDescent="0.3">
      <c r="B389" t="s">
        <v>1052</v>
      </c>
      <c r="C389" s="48">
        <v>41782</v>
      </c>
      <c r="D389" t="s">
        <v>1053</v>
      </c>
      <c r="E389" t="s">
        <v>230</v>
      </c>
      <c r="F389" t="s">
        <v>230</v>
      </c>
      <c r="G389" t="s">
        <v>265</v>
      </c>
      <c r="H389" t="s">
        <v>249</v>
      </c>
      <c r="I389" t="s">
        <v>254</v>
      </c>
      <c r="J389" t="s">
        <v>238</v>
      </c>
      <c r="K389" t="s">
        <v>239</v>
      </c>
      <c r="L389" t="s">
        <v>240</v>
      </c>
      <c r="M389" s="48">
        <v>41793</v>
      </c>
      <c r="N389">
        <v>306.88900000000001</v>
      </c>
      <c r="O389">
        <v>494.98900000000003</v>
      </c>
      <c r="P389">
        <v>0.61292519445141413</v>
      </c>
      <c r="Q389">
        <v>0.08</v>
      </c>
      <c r="R389">
        <v>534.58812000000012</v>
      </c>
    </row>
    <row r="390" spans="2:18" x14ac:dyDescent="0.3">
      <c r="B390" t="s">
        <v>1055</v>
      </c>
      <c r="C390" s="48">
        <v>41786</v>
      </c>
      <c r="D390" t="s">
        <v>1056</v>
      </c>
      <c r="E390" t="s">
        <v>230</v>
      </c>
      <c r="F390" t="s">
        <v>230</v>
      </c>
      <c r="G390" t="s">
        <v>231</v>
      </c>
      <c r="H390" t="s">
        <v>274</v>
      </c>
      <c r="I390" t="s">
        <v>254</v>
      </c>
      <c r="J390" t="s">
        <v>238</v>
      </c>
      <c r="K390" t="s">
        <v>220</v>
      </c>
      <c r="L390" t="s">
        <v>221</v>
      </c>
      <c r="M390" s="48">
        <v>41797</v>
      </c>
      <c r="N390">
        <v>35.222000000000008</v>
      </c>
      <c r="O390">
        <v>167.72800000000001</v>
      </c>
      <c r="P390">
        <v>3.7620237351655206</v>
      </c>
      <c r="Q390">
        <v>0.08</v>
      </c>
      <c r="R390">
        <v>181.14624000000003</v>
      </c>
    </row>
    <row r="391" spans="2:18" x14ac:dyDescent="0.3">
      <c r="B391" t="s">
        <v>1061</v>
      </c>
      <c r="C391" s="48">
        <v>41786</v>
      </c>
      <c r="D391" t="s">
        <v>1062</v>
      </c>
      <c r="E391" t="s">
        <v>230</v>
      </c>
      <c r="F391" t="s">
        <v>230</v>
      </c>
      <c r="G391" t="s">
        <v>231</v>
      </c>
      <c r="H391" t="s">
        <v>270</v>
      </c>
      <c r="I391" t="s">
        <v>218</v>
      </c>
      <c r="J391" t="s">
        <v>219</v>
      </c>
      <c r="K391" t="s">
        <v>220</v>
      </c>
      <c r="L391" t="s">
        <v>221</v>
      </c>
      <c r="M391" s="48">
        <v>41793</v>
      </c>
      <c r="N391">
        <v>15.268000000000002</v>
      </c>
      <c r="O391">
        <v>24.618000000000002</v>
      </c>
      <c r="P391">
        <v>0.61239193083573473</v>
      </c>
      <c r="Q391">
        <v>0.08</v>
      </c>
      <c r="R391">
        <v>26.587440000000004</v>
      </c>
    </row>
    <row r="392" spans="2:18" x14ac:dyDescent="0.3">
      <c r="B392" t="s">
        <v>1058</v>
      </c>
      <c r="C392" s="48">
        <v>41786</v>
      </c>
      <c r="D392" t="s">
        <v>1059</v>
      </c>
      <c r="E392" t="s">
        <v>214</v>
      </c>
      <c r="F392" t="s">
        <v>215</v>
      </c>
      <c r="G392" t="s">
        <v>231</v>
      </c>
      <c r="H392" t="s">
        <v>217</v>
      </c>
      <c r="I392" t="s">
        <v>250</v>
      </c>
      <c r="J392" t="s">
        <v>219</v>
      </c>
      <c r="K392" t="s">
        <v>292</v>
      </c>
      <c r="L392" t="s">
        <v>221</v>
      </c>
      <c r="M392" s="48">
        <v>41793</v>
      </c>
      <c r="N392">
        <v>5.2690000000000001</v>
      </c>
      <c r="O392">
        <v>13.167000000000002</v>
      </c>
      <c r="P392">
        <v>1.4989561586638833</v>
      </c>
      <c r="Q392">
        <v>0.08</v>
      </c>
      <c r="R392">
        <v>14.220360000000003</v>
      </c>
    </row>
    <row r="393" spans="2:18" x14ac:dyDescent="0.3">
      <c r="B393" t="s">
        <v>1064</v>
      </c>
      <c r="C393" s="48">
        <v>41790</v>
      </c>
      <c r="D393" t="s">
        <v>1065</v>
      </c>
      <c r="E393" t="s">
        <v>214</v>
      </c>
      <c r="F393" t="s">
        <v>215</v>
      </c>
      <c r="G393" t="s">
        <v>231</v>
      </c>
      <c r="H393" t="s">
        <v>225</v>
      </c>
      <c r="I393" t="s">
        <v>233</v>
      </c>
      <c r="J393" t="s">
        <v>238</v>
      </c>
      <c r="K393" t="s">
        <v>332</v>
      </c>
      <c r="L393" t="s">
        <v>221</v>
      </c>
      <c r="M393" s="48">
        <v>41799</v>
      </c>
      <c r="N393">
        <v>9.7020000000000017</v>
      </c>
      <c r="O393">
        <v>23.088999999999999</v>
      </c>
      <c r="P393">
        <v>1.3798185941043077</v>
      </c>
      <c r="Q393">
        <v>0.08</v>
      </c>
      <c r="R393">
        <v>24.936119999999999</v>
      </c>
    </row>
    <row r="394" spans="2:18" x14ac:dyDescent="0.3">
      <c r="B394" t="s">
        <v>1067</v>
      </c>
      <c r="C394" s="48">
        <v>41791</v>
      </c>
      <c r="D394" t="s">
        <v>742</v>
      </c>
      <c r="E394" t="s">
        <v>230</v>
      </c>
      <c r="F394" t="s">
        <v>230</v>
      </c>
      <c r="G394" t="s">
        <v>231</v>
      </c>
      <c r="H394" t="s">
        <v>342</v>
      </c>
      <c r="I394" t="s">
        <v>266</v>
      </c>
      <c r="J394" t="s">
        <v>219</v>
      </c>
      <c r="K394" t="s">
        <v>226</v>
      </c>
      <c r="L394" t="s">
        <v>221</v>
      </c>
      <c r="M394" s="48">
        <v>41799</v>
      </c>
      <c r="N394">
        <v>1.1990000000000003</v>
      </c>
      <c r="O394">
        <v>2.0020000000000002</v>
      </c>
      <c r="P394">
        <v>0.66972477064220159</v>
      </c>
      <c r="Q394">
        <v>0.08</v>
      </c>
      <c r="R394">
        <v>2.1621600000000005</v>
      </c>
    </row>
    <row r="395" spans="2:18" x14ac:dyDescent="0.3">
      <c r="B395" t="s">
        <v>1068</v>
      </c>
      <c r="C395" s="48">
        <v>41791</v>
      </c>
      <c r="D395" t="s">
        <v>1069</v>
      </c>
      <c r="E395" t="s">
        <v>230</v>
      </c>
      <c r="F395" t="s">
        <v>230</v>
      </c>
      <c r="G395" t="s">
        <v>265</v>
      </c>
      <c r="H395" t="s">
        <v>274</v>
      </c>
      <c r="I395" t="s">
        <v>218</v>
      </c>
      <c r="J395" t="s">
        <v>219</v>
      </c>
      <c r="K395" t="s">
        <v>226</v>
      </c>
      <c r="L395" t="s">
        <v>221</v>
      </c>
      <c r="M395" s="48">
        <v>41800</v>
      </c>
      <c r="N395">
        <v>4.125</v>
      </c>
      <c r="O395">
        <v>7.7880000000000011</v>
      </c>
      <c r="P395">
        <v>0.88800000000000023</v>
      </c>
      <c r="Q395">
        <v>0.08</v>
      </c>
      <c r="R395">
        <v>8.4110400000000016</v>
      </c>
    </row>
    <row r="396" spans="2:18" x14ac:dyDescent="0.3">
      <c r="B396" t="s">
        <v>1071</v>
      </c>
      <c r="C396" s="48">
        <v>41792</v>
      </c>
      <c r="D396" t="s">
        <v>697</v>
      </c>
      <c r="E396" t="s">
        <v>230</v>
      </c>
      <c r="F396" t="s">
        <v>230</v>
      </c>
      <c r="G396" t="s">
        <v>244</v>
      </c>
      <c r="H396" t="s">
        <v>249</v>
      </c>
      <c r="I396" t="s">
        <v>218</v>
      </c>
      <c r="J396" t="s">
        <v>219</v>
      </c>
      <c r="K396" t="s">
        <v>220</v>
      </c>
      <c r="L396" t="s">
        <v>221</v>
      </c>
      <c r="M396" s="48">
        <v>41800</v>
      </c>
      <c r="N396">
        <v>196.71300000000002</v>
      </c>
      <c r="O396">
        <v>457.46800000000002</v>
      </c>
      <c r="P396">
        <v>1.3255605882681876</v>
      </c>
      <c r="Q396">
        <v>0.08</v>
      </c>
      <c r="R396">
        <v>494.06544000000002</v>
      </c>
    </row>
    <row r="397" spans="2:18" x14ac:dyDescent="0.3">
      <c r="B397" t="s">
        <v>1072</v>
      </c>
      <c r="C397" s="48">
        <v>41792</v>
      </c>
      <c r="D397" t="s">
        <v>1073</v>
      </c>
      <c r="E397" t="s">
        <v>230</v>
      </c>
      <c r="F397" t="s">
        <v>230</v>
      </c>
      <c r="G397" t="s">
        <v>265</v>
      </c>
      <c r="H397" t="s">
        <v>312</v>
      </c>
      <c r="I397" t="s">
        <v>266</v>
      </c>
      <c r="J397" t="s">
        <v>238</v>
      </c>
      <c r="K397" t="s">
        <v>220</v>
      </c>
      <c r="L397" t="s">
        <v>221</v>
      </c>
      <c r="M397" s="48">
        <v>41800</v>
      </c>
      <c r="N397">
        <v>172.15</v>
      </c>
      <c r="O397">
        <v>331.06700000000006</v>
      </c>
      <c r="P397">
        <v>0.92313099041533575</v>
      </c>
      <c r="Q397">
        <v>0.08</v>
      </c>
      <c r="R397">
        <v>357.55236000000008</v>
      </c>
    </row>
    <row r="398" spans="2:18" x14ac:dyDescent="0.3">
      <c r="B398" t="s">
        <v>1075</v>
      </c>
      <c r="C398" s="48">
        <v>41793</v>
      </c>
      <c r="D398" t="s">
        <v>1076</v>
      </c>
      <c r="E398" t="s">
        <v>230</v>
      </c>
      <c r="F398" t="s">
        <v>230</v>
      </c>
      <c r="G398" t="s">
        <v>231</v>
      </c>
      <c r="H398" t="s">
        <v>258</v>
      </c>
      <c r="I398" t="s">
        <v>250</v>
      </c>
      <c r="J398" t="s">
        <v>219</v>
      </c>
      <c r="K398" t="s">
        <v>220</v>
      </c>
      <c r="L398" t="s">
        <v>221</v>
      </c>
      <c r="M398" s="48">
        <v>41802</v>
      </c>
      <c r="N398">
        <v>13.629000000000001</v>
      </c>
      <c r="O398">
        <v>21.978000000000002</v>
      </c>
      <c r="P398">
        <v>0.61259079903147695</v>
      </c>
      <c r="Q398">
        <v>0.08</v>
      </c>
      <c r="R398">
        <v>23.736240000000002</v>
      </c>
    </row>
    <row r="399" spans="2:18" x14ac:dyDescent="0.3">
      <c r="B399" t="s">
        <v>1078</v>
      </c>
      <c r="C399" s="48">
        <v>41795</v>
      </c>
      <c r="D399" t="s">
        <v>1079</v>
      </c>
      <c r="E399" t="s">
        <v>230</v>
      </c>
      <c r="F399" t="s">
        <v>230</v>
      </c>
      <c r="G399" t="s">
        <v>244</v>
      </c>
      <c r="H399" t="s">
        <v>342</v>
      </c>
      <c r="I399" t="s">
        <v>250</v>
      </c>
      <c r="J399" t="s">
        <v>238</v>
      </c>
      <c r="K399" t="s">
        <v>239</v>
      </c>
      <c r="L399" t="s">
        <v>240</v>
      </c>
      <c r="M399" s="48">
        <v>41803</v>
      </c>
      <c r="N399">
        <v>306.88900000000001</v>
      </c>
      <c r="O399">
        <v>494.98900000000003</v>
      </c>
      <c r="P399">
        <v>0.61292519445141413</v>
      </c>
      <c r="Q399">
        <v>0.08</v>
      </c>
      <c r="R399">
        <v>534.58812000000012</v>
      </c>
    </row>
    <row r="400" spans="2:18" x14ac:dyDescent="0.3">
      <c r="B400" t="s">
        <v>1081</v>
      </c>
      <c r="C400" s="48">
        <v>41796</v>
      </c>
      <c r="D400" t="s">
        <v>1082</v>
      </c>
      <c r="E400" t="s">
        <v>214</v>
      </c>
      <c r="F400" t="s">
        <v>215</v>
      </c>
      <c r="G400" t="s">
        <v>231</v>
      </c>
      <c r="H400" t="s">
        <v>225</v>
      </c>
      <c r="I400" t="s">
        <v>266</v>
      </c>
      <c r="J400" t="s">
        <v>219</v>
      </c>
      <c r="K400" t="s">
        <v>220</v>
      </c>
      <c r="L400" t="s">
        <v>234</v>
      </c>
      <c r="M400" s="48">
        <v>41805</v>
      </c>
      <c r="N400">
        <v>2.4859999999999998</v>
      </c>
      <c r="O400">
        <v>3.9380000000000006</v>
      </c>
      <c r="P400">
        <v>0.58407079646017734</v>
      </c>
      <c r="Q400">
        <v>0.08</v>
      </c>
      <c r="R400">
        <v>4.2530400000000013</v>
      </c>
    </row>
    <row r="401" spans="2:18" x14ac:dyDescent="0.3">
      <c r="B401" t="s">
        <v>1084</v>
      </c>
      <c r="C401" s="48">
        <v>41797</v>
      </c>
      <c r="D401" t="s">
        <v>428</v>
      </c>
      <c r="E401" t="s">
        <v>230</v>
      </c>
      <c r="F401" t="s">
        <v>230</v>
      </c>
      <c r="G401" t="s">
        <v>265</v>
      </c>
      <c r="H401" t="s">
        <v>331</v>
      </c>
      <c r="I401" t="s">
        <v>218</v>
      </c>
      <c r="J401" t="s">
        <v>305</v>
      </c>
      <c r="K401" t="s">
        <v>292</v>
      </c>
      <c r="L401" t="s">
        <v>221</v>
      </c>
      <c r="M401" s="48">
        <v>41804</v>
      </c>
      <c r="N401">
        <v>12.518000000000002</v>
      </c>
      <c r="O401">
        <v>20.515000000000001</v>
      </c>
      <c r="P401">
        <v>0.63884007029876955</v>
      </c>
      <c r="Q401">
        <v>0.08</v>
      </c>
      <c r="R401">
        <v>22.156200000000002</v>
      </c>
    </row>
    <row r="402" spans="2:18" x14ac:dyDescent="0.3">
      <c r="B402" t="s">
        <v>1085</v>
      </c>
      <c r="C402" s="48">
        <v>41801</v>
      </c>
      <c r="D402" t="s">
        <v>1086</v>
      </c>
      <c r="E402" t="s">
        <v>230</v>
      </c>
      <c r="F402" t="s">
        <v>230</v>
      </c>
      <c r="G402" t="s">
        <v>231</v>
      </c>
      <c r="H402" t="s">
        <v>281</v>
      </c>
      <c r="I402" t="s">
        <v>254</v>
      </c>
      <c r="J402" t="s">
        <v>219</v>
      </c>
      <c r="K402" t="s">
        <v>220</v>
      </c>
      <c r="L402" t="s">
        <v>234</v>
      </c>
      <c r="M402" s="48">
        <v>41817</v>
      </c>
      <c r="N402">
        <v>21.812999999999999</v>
      </c>
      <c r="O402">
        <v>34.078000000000003</v>
      </c>
      <c r="P402">
        <v>0.56227937468482114</v>
      </c>
      <c r="Q402">
        <v>0.08</v>
      </c>
      <c r="R402">
        <v>36.804240000000007</v>
      </c>
    </row>
    <row r="403" spans="2:18" x14ac:dyDescent="0.3">
      <c r="B403" t="s">
        <v>1088</v>
      </c>
      <c r="C403" s="48">
        <v>41804</v>
      </c>
      <c r="D403" t="s">
        <v>917</v>
      </c>
      <c r="E403" t="s">
        <v>230</v>
      </c>
      <c r="F403" t="s">
        <v>230</v>
      </c>
      <c r="G403" t="s">
        <v>216</v>
      </c>
      <c r="H403" t="s">
        <v>270</v>
      </c>
      <c r="I403" t="s">
        <v>254</v>
      </c>
      <c r="J403" t="s">
        <v>219</v>
      </c>
      <c r="K403" t="s">
        <v>220</v>
      </c>
      <c r="L403" t="s">
        <v>221</v>
      </c>
      <c r="M403" s="48">
        <v>41816</v>
      </c>
      <c r="N403">
        <v>3.8720000000000003</v>
      </c>
      <c r="O403">
        <v>6.2480000000000002</v>
      </c>
      <c r="P403">
        <v>0.61363636363636354</v>
      </c>
      <c r="Q403">
        <v>0.08</v>
      </c>
      <c r="R403">
        <v>6.7478400000000009</v>
      </c>
    </row>
    <row r="404" spans="2:18" x14ac:dyDescent="0.3">
      <c r="B404" t="s">
        <v>1089</v>
      </c>
      <c r="C404" s="48">
        <v>41805</v>
      </c>
      <c r="D404" t="s">
        <v>314</v>
      </c>
      <c r="E404" t="s">
        <v>230</v>
      </c>
      <c r="F404" t="s">
        <v>230</v>
      </c>
      <c r="G404" t="s">
        <v>216</v>
      </c>
      <c r="H404" t="s">
        <v>281</v>
      </c>
      <c r="I404" t="s">
        <v>250</v>
      </c>
      <c r="J404" t="s">
        <v>219</v>
      </c>
      <c r="K404" t="s">
        <v>220</v>
      </c>
      <c r="L404" t="s">
        <v>221</v>
      </c>
      <c r="M404" s="48">
        <v>41813</v>
      </c>
      <c r="N404">
        <v>1.298</v>
      </c>
      <c r="O404">
        <v>2.0680000000000001</v>
      </c>
      <c r="P404">
        <v>0.59322033898305082</v>
      </c>
      <c r="Q404">
        <v>0.08</v>
      </c>
      <c r="R404">
        <v>2.2334400000000003</v>
      </c>
    </row>
    <row r="405" spans="2:18" x14ac:dyDescent="0.3">
      <c r="B405" t="s">
        <v>1090</v>
      </c>
      <c r="C405" s="48">
        <v>41806</v>
      </c>
      <c r="D405" t="s">
        <v>1091</v>
      </c>
      <c r="E405" t="s">
        <v>230</v>
      </c>
      <c r="F405" t="s">
        <v>230</v>
      </c>
      <c r="G405" t="s">
        <v>231</v>
      </c>
      <c r="H405" t="s">
        <v>258</v>
      </c>
      <c r="I405" t="s">
        <v>218</v>
      </c>
      <c r="J405" t="s">
        <v>219</v>
      </c>
      <c r="K405" t="s">
        <v>226</v>
      </c>
      <c r="L405" t="s">
        <v>221</v>
      </c>
      <c r="M405" s="48">
        <v>41813</v>
      </c>
      <c r="N405">
        <v>2.6510000000000002</v>
      </c>
      <c r="O405">
        <v>4.0810000000000004</v>
      </c>
      <c r="P405">
        <v>0.53941908713692943</v>
      </c>
      <c r="Q405">
        <v>0.08</v>
      </c>
      <c r="R405">
        <v>4.4074800000000005</v>
      </c>
    </row>
    <row r="406" spans="2:18" x14ac:dyDescent="0.3">
      <c r="B406" t="s">
        <v>1093</v>
      </c>
      <c r="C406" s="48">
        <v>41806</v>
      </c>
      <c r="D406" t="s">
        <v>263</v>
      </c>
      <c r="E406" t="s">
        <v>230</v>
      </c>
      <c r="F406" t="s">
        <v>230</v>
      </c>
      <c r="G406" t="s">
        <v>265</v>
      </c>
      <c r="H406" t="s">
        <v>232</v>
      </c>
      <c r="I406" t="s">
        <v>233</v>
      </c>
      <c r="J406" t="s">
        <v>219</v>
      </c>
      <c r="K406" t="s">
        <v>226</v>
      </c>
      <c r="L406" t="s">
        <v>221</v>
      </c>
      <c r="M406" s="48">
        <v>41813</v>
      </c>
      <c r="N406">
        <v>2.0680000000000001</v>
      </c>
      <c r="O406">
        <v>3.4540000000000006</v>
      </c>
      <c r="P406">
        <v>0.67021276595744705</v>
      </c>
      <c r="Q406">
        <v>0.08</v>
      </c>
      <c r="R406">
        <v>3.7303200000000007</v>
      </c>
    </row>
    <row r="407" spans="2:18" x14ac:dyDescent="0.3">
      <c r="B407" t="s">
        <v>1094</v>
      </c>
      <c r="C407" s="48">
        <v>41807</v>
      </c>
      <c r="D407" t="s">
        <v>1095</v>
      </c>
      <c r="E407" t="s">
        <v>214</v>
      </c>
      <c r="F407" t="s">
        <v>215</v>
      </c>
      <c r="G407" t="s">
        <v>244</v>
      </c>
      <c r="H407" t="s">
        <v>225</v>
      </c>
      <c r="I407" t="s">
        <v>250</v>
      </c>
      <c r="J407" t="s">
        <v>219</v>
      </c>
      <c r="K407" t="s">
        <v>226</v>
      </c>
      <c r="L407" t="s">
        <v>221</v>
      </c>
      <c r="M407" s="48">
        <v>41816</v>
      </c>
      <c r="N407">
        <v>23.716000000000001</v>
      </c>
      <c r="O407">
        <v>40.204999999999998</v>
      </c>
      <c r="P407">
        <v>0.695269016697588</v>
      </c>
      <c r="Q407">
        <v>0.08</v>
      </c>
      <c r="R407">
        <v>43.421399999999998</v>
      </c>
    </row>
    <row r="408" spans="2:18" x14ac:dyDescent="0.3">
      <c r="B408" t="s">
        <v>1097</v>
      </c>
      <c r="C408" s="48">
        <v>41807</v>
      </c>
      <c r="D408" t="s">
        <v>1098</v>
      </c>
      <c r="E408" t="s">
        <v>230</v>
      </c>
      <c r="F408" t="s">
        <v>230</v>
      </c>
      <c r="G408" t="s">
        <v>244</v>
      </c>
      <c r="H408" t="s">
        <v>331</v>
      </c>
      <c r="I408" t="s">
        <v>266</v>
      </c>
      <c r="J408" t="s">
        <v>238</v>
      </c>
      <c r="K408" t="s">
        <v>292</v>
      </c>
      <c r="L408" t="s">
        <v>221</v>
      </c>
      <c r="M408" s="48">
        <v>41816</v>
      </c>
      <c r="N408">
        <v>22.198</v>
      </c>
      <c r="O408">
        <v>38.951000000000001</v>
      </c>
      <c r="P408">
        <v>0.75470763131813678</v>
      </c>
      <c r="Q408">
        <v>0.08</v>
      </c>
      <c r="R408">
        <v>42.067080000000004</v>
      </c>
    </row>
    <row r="409" spans="2:18" x14ac:dyDescent="0.3">
      <c r="B409" t="s">
        <v>1100</v>
      </c>
      <c r="C409" s="48">
        <v>41807</v>
      </c>
      <c r="D409" t="s">
        <v>619</v>
      </c>
      <c r="E409" t="s">
        <v>230</v>
      </c>
      <c r="F409" t="s">
        <v>230</v>
      </c>
      <c r="G409" t="s">
        <v>216</v>
      </c>
      <c r="H409" t="s">
        <v>281</v>
      </c>
      <c r="I409" t="s">
        <v>218</v>
      </c>
      <c r="J409" t="s">
        <v>219</v>
      </c>
      <c r="K409" t="s">
        <v>220</v>
      </c>
      <c r="L409" t="s">
        <v>221</v>
      </c>
      <c r="M409" s="48">
        <v>41816</v>
      </c>
      <c r="N409">
        <v>109.32900000000001</v>
      </c>
      <c r="O409">
        <v>179.22300000000001</v>
      </c>
      <c r="P409">
        <v>0.63929972834289162</v>
      </c>
      <c r="Q409">
        <v>0.08</v>
      </c>
      <c r="R409">
        <v>193.56084000000001</v>
      </c>
    </row>
    <row r="410" spans="2:18" x14ac:dyDescent="0.3">
      <c r="B410" t="s">
        <v>1101</v>
      </c>
      <c r="C410" s="48">
        <v>41810</v>
      </c>
      <c r="D410" t="s">
        <v>1102</v>
      </c>
      <c r="E410" t="s">
        <v>230</v>
      </c>
      <c r="F410" t="s">
        <v>230</v>
      </c>
      <c r="G410" t="s">
        <v>231</v>
      </c>
      <c r="H410" t="s">
        <v>342</v>
      </c>
      <c r="I410" t="s">
        <v>266</v>
      </c>
      <c r="J410" t="s">
        <v>305</v>
      </c>
      <c r="K410" t="s">
        <v>588</v>
      </c>
      <c r="L410" t="s">
        <v>234</v>
      </c>
      <c r="M410" s="48">
        <v>41819</v>
      </c>
      <c r="N410">
        <v>61.776000000000003</v>
      </c>
      <c r="O410">
        <v>150.678</v>
      </c>
      <c r="P410">
        <v>1.4391025641025639</v>
      </c>
      <c r="Q410">
        <v>0.08</v>
      </c>
      <c r="R410">
        <v>162.73224000000002</v>
      </c>
    </row>
    <row r="411" spans="2:18" x14ac:dyDescent="0.3">
      <c r="B411" t="s">
        <v>1104</v>
      </c>
      <c r="C411" s="48">
        <v>41810</v>
      </c>
      <c r="D411" t="s">
        <v>1105</v>
      </c>
      <c r="E411" t="s">
        <v>214</v>
      </c>
      <c r="F411" t="s">
        <v>215</v>
      </c>
      <c r="G411" t="s">
        <v>244</v>
      </c>
      <c r="H411" t="s">
        <v>342</v>
      </c>
      <c r="I411" t="s">
        <v>250</v>
      </c>
      <c r="J411" t="s">
        <v>219</v>
      </c>
      <c r="K411" t="s">
        <v>220</v>
      </c>
      <c r="L411" t="s">
        <v>234</v>
      </c>
      <c r="M411" s="48">
        <v>41819</v>
      </c>
      <c r="N411">
        <v>3.4540000000000006</v>
      </c>
      <c r="O411">
        <v>5.4010000000000007</v>
      </c>
      <c r="P411">
        <v>0.56369426751592344</v>
      </c>
      <c r="Q411">
        <v>0.08</v>
      </c>
      <c r="R411">
        <v>5.8330800000000007</v>
      </c>
    </row>
    <row r="412" spans="2:18" x14ac:dyDescent="0.3">
      <c r="B412" t="s">
        <v>1107</v>
      </c>
      <c r="C412" s="48">
        <v>41811</v>
      </c>
      <c r="D412" t="s">
        <v>1108</v>
      </c>
      <c r="E412" t="s">
        <v>230</v>
      </c>
      <c r="F412" t="s">
        <v>230</v>
      </c>
      <c r="G412" t="s">
        <v>216</v>
      </c>
      <c r="H412" t="s">
        <v>258</v>
      </c>
      <c r="I412" t="s">
        <v>250</v>
      </c>
      <c r="J412" t="s">
        <v>219</v>
      </c>
      <c r="K412" t="s">
        <v>220</v>
      </c>
      <c r="L412" t="s">
        <v>221</v>
      </c>
      <c r="M412" s="48">
        <v>41818</v>
      </c>
      <c r="N412">
        <v>2.0240000000000005</v>
      </c>
      <c r="O412">
        <v>3.1680000000000001</v>
      </c>
      <c r="P412">
        <v>0.56521739130434756</v>
      </c>
      <c r="Q412">
        <v>0.08</v>
      </c>
      <c r="R412">
        <v>3.4214400000000005</v>
      </c>
    </row>
    <row r="413" spans="2:18" x14ac:dyDescent="0.3">
      <c r="B413" t="s">
        <v>1110</v>
      </c>
      <c r="C413" s="48">
        <v>41813</v>
      </c>
      <c r="D413" t="s">
        <v>462</v>
      </c>
      <c r="E413" t="s">
        <v>230</v>
      </c>
      <c r="F413" t="s">
        <v>230</v>
      </c>
      <c r="G413" t="s">
        <v>265</v>
      </c>
      <c r="H413" t="s">
        <v>331</v>
      </c>
      <c r="I413" t="s">
        <v>266</v>
      </c>
      <c r="J413" t="s">
        <v>219</v>
      </c>
      <c r="K413" t="s">
        <v>292</v>
      </c>
      <c r="L413" t="s">
        <v>221</v>
      </c>
      <c r="M413" s="48">
        <v>41820</v>
      </c>
      <c r="N413">
        <v>18.480000000000004</v>
      </c>
      <c r="O413">
        <v>45.067</v>
      </c>
      <c r="P413">
        <v>1.4386904761904757</v>
      </c>
      <c r="Q413">
        <v>0.08</v>
      </c>
      <c r="R413">
        <v>48.672360000000005</v>
      </c>
    </row>
    <row r="414" spans="2:18" x14ac:dyDescent="0.3">
      <c r="B414" t="s">
        <v>1111</v>
      </c>
      <c r="C414" s="48">
        <v>41815</v>
      </c>
      <c r="D414" t="s">
        <v>1112</v>
      </c>
      <c r="E414" t="s">
        <v>214</v>
      </c>
      <c r="F414" t="s">
        <v>215</v>
      </c>
      <c r="G414" t="s">
        <v>265</v>
      </c>
      <c r="H414" t="s">
        <v>225</v>
      </c>
      <c r="I414" t="s">
        <v>218</v>
      </c>
      <c r="J414" t="s">
        <v>219</v>
      </c>
      <c r="K414" t="s">
        <v>292</v>
      </c>
      <c r="L414" t="s">
        <v>221</v>
      </c>
      <c r="M414" s="48">
        <v>41823</v>
      </c>
      <c r="N414">
        <v>1.6060000000000001</v>
      </c>
      <c r="O414">
        <v>3.927</v>
      </c>
      <c r="P414">
        <v>1.4452054794520546</v>
      </c>
      <c r="Q414">
        <v>0.08</v>
      </c>
      <c r="R414">
        <v>4.2411600000000007</v>
      </c>
    </row>
    <row r="415" spans="2:18" x14ac:dyDescent="0.3">
      <c r="B415" t="s">
        <v>1118</v>
      </c>
      <c r="C415" s="48">
        <v>41817</v>
      </c>
      <c r="D415" t="s">
        <v>1119</v>
      </c>
      <c r="E415" t="s">
        <v>230</v>
      </c>
      <c r="F415" t="s">
        <v>230</v>
      </c>
      <c r="G415" t="s">
        <v>231</v>
      </c>
      <c r="H415" t="s">
        <v>258</v>
      </c>
      <c r="I415" t="s">
        <v>250</v>
      </c>
      <c r="J415" t="s">
        <v>219</v>
      </c>
      <c r="K415" t="s">
        <v>220</v>
      </c>
      <c r="L415" t="s">
        <v>221</v>
      </c>
      <c r="M415" s="48">
        <v>41824</v>
      </c>
      <c r="N415">
        <v>1.7490000000000003</v>
      </c>
      <c r="O415">
        <v>2.871</v>
      </c>
      <c r="P415">
        <v>0.64150943396226379</v>
      </c>
      <c r="Q415">
        <v>0.08</v>
      </c>
      <c r="R415">
        <v>3.1006800000000001</v>
      </c>
    </row>
    <row r="416" spans="2:18" x14ac:dyDescent="0.3">
      <c r="B416" t="s">
        <v>1121</v>
      </c>
      <c r="C416" s="48">
        <v>41817</v>
      </c>
      <c r="D416" t="s">
        <v>353</v>
      </c>
      <c r="E416" t="s">
        <v>214</v>
      </c>
      <c r="F416" t="s">
        <v>215</v>
      </c>
      <c r="G416" t="s">
        <v>231</v>
      </c>
      <c r="H416" t="s">
        <v>217</v>
      </c>
      <c r="I416" t="s">
        <v>266</v>
      </c>
      <c r="J416" t="s">
        <v>238</v>
      </c>
      <c r="K416" t="s">
        <v>220</v>
      </c>
      <c r="L416" t="s">
        <v>221</v>
      </c>
      <c r="M416" s="48">
        <v>41825</v>
      </c>
      <c r="N416">
        <v>16.170000000000002</v>
      </c>
      <c r="O416">
        <v>32.989000000000004</v>
      </c>
      <c r="P416">
        <v>1.0401360544217688</v>
      </c>
      <c r="Q416">
        <v>0.08</v>
      </c>
      <c r="R416">
        <v>35.62812000000001</v>
      </c>
    </row>
    <row r="417" spans="2:18" x14ac:dyDescent="0.3">
      <c r="B417" t="s">
        <v>1122</v>
      </c>
      <c r="C417" s="48">
        <v>41818</v>
      </c>
      <c r="D417" t="s">
        <v>1123</v>
      </c>
      <c r="E417" t="s">
        <v>230</v>
      </c>
      <c r="F417" t="s">
        <v>230</v>
      </c>
      <c r="G417" t="s">
        <v>231</v>
      </c>
      <c r="H417" t="s">
        <v>342</v>
      </c>
      <c r="I417" t="s">
        <v>250</v>
      </c>
      <c r="J417" t="s">
        <v>219</v>
      </c>
      <c r="K417" t="s">
        <v>220</v>
      </c>
      <c r="L417" t="s">
        <v>221</v>
      </c>
      <c r="M417" s="48">
        <v>41828</v>
      </c>
      <c r="N417">
        <v>9.8120000000000012</v>
      </c>
      <c r="O417">
        <v>32.713999999999999</v>
      </c>
      <c r="P417">
        <v>2.3340807174887885</v>
      </c>
      <c r="Q417">
        <v>0.08</v>
      </c>
      <c r="R417">
        <v>35.331119999999999</v>
      </c>
    </row>
    <row r="418" spans="2:18" x14ac:dyDescent="0.3">
      <c r="B418" t="s">
        <v>1125</v>
      </c>
      <c r="C418" s="48">
        <v>41822</v>
      </c>
      <c r="D418" t="s">
        <v>1126</v>
      </c>
      <c r="E418" t="s">
        <v>214</v>
      </c>
      <c r="F418" t="s">
        <v>215</v>
      </c>
      <c r="G418" t="s">
        <v>244</v>
      </c>
      <c r="H418" t="s">
        <v>225</v>
      </c>
      <c r="I418" t="s">
        <v>218</v>
      </c>
      <c r="J418" t="s">
        <v>219</v>
      </c>
      <c r="K418" t="s">
        <v>226</v>
      </c>
      <c r="L418" t="s">
        <v>221</v>
      </c>
      <c r="M418" s="48">
        <v>41831</v>
      </c>
      <c r="N418">
        <v>3.6520000000000001</v>
      </c>
      <c r="O418">
        <v>5.6980000000000004</v>
      </c>
      <c r="P418">
        <v>0.56024096385542177</v>
      </c>
      <c r="Q418">
        <v>0.08</v>
      </c>
      <c r="R418">
        <v>6.1538400000000006</v>
      </c>
    </row>
    <row r="419" spans="2:18" x14ac:dyDescent="0.3">
      <c r="B419" t="s">
        <v>1128</v>
      </c>
      <c r="C419" s="48">
        <v>41823</v>
      </c>
      <c r="D419" t="s">
        <v>1129</v>
      </c>
      <c r="E419" t="s">
        <v>230</v>
      </c>
      <c r="F419" t="s">
        <v>230</v>
      </c>
      <c r="G419" t="s">
        <v>244</v>
      </c>
      <c r="H419" t="s">
        <v>245</v>
      </c>
      <c r="I419" t="s">
        <v>233</v>
      </c>
      <c r="J419" t="s">
        <v>219</v>
      </c>
      <c r="K419" t="s">
        <v>220</v>
      </c>
      <c r="L419" t="s">
        <v>221</v>
      </c>
      <c r="M419" s="48">
        <v>41833</v>
      </c>
      <c r="N419">
        <v>2.0240000000000005</v>
      </c>
      <c r="O419">
        <v>3.1680000000000001</v>
      </c>
      <c r="P419">
        <v>0.56521739130434756</v>
      </c>
      <c r="Q419">
        <v>0.08</v>
      </c>
      <c r="R419">
        <v>3.4214400000000005</v>
      </c>
    </row>
    <row r="420" spans="2:18" x14ac:dyDescent="0.3">
      <c r="B420" t="s">
        <v>1131</v>
      </c>
      <c r="C420" s="48">
        <v>41829</v>
      </c>
      <c r="D420" t="s">
        <v>931</v>
      </c>
      <c r="E420" t="s">
        <v>214</v>
      </c>
      <c r="F420" t="s">
        <v>215</v>
      </c>
      <c r="G420" t="s">
        <v>244</v>
      </c>
      <c r="H420" t="s">
        <v>217</v>
      </c>
      <c r="I420" t="s">
        <v>218</v>
      </c>
      <c r="J420" t="s">
        <v>238</v>
      </c>
      <c r="K420" t="s">
        <v>220</v>
      </c>
      <c r="L420" t="s">
        <v>221</v>
      </c>
      <c r="M420" s="48">
        <v>41838</v>
      </c>
      <c r="N420">
        <v>9.1410000000000018</v>
      </c>
      <c r="O420">
        <v>17.578000000000003</v>
      </c>
      <c r="P420">
        <v>0.92298435619735253</v>
      </c>
      <c r="Q420">
        <v>0.08</v>
      </c>
      <c r="R420">
        <v>18.984240000000003</v>
      </c>
    </row>
    <row r="421" spans="2:18" x14ac:dyDescent="0.3">
      <c r="B421" t="s">
        <v>1132</v>
      </c>
      <c r="C421" s="48">
        <v>41830</v>
      </c>
      <c r="D421" t="s">
        <v>1133</v>
      </c>
      <c r="E421" t="s">
        <v>230</v>
      </c>
      <c r="F421" t="s">
        <v>230</v>
      </c>
      <c r="G421" t="s">
        <v>244</v>
      </c>
      <c r="H421" t="s">
        <v>331</v>
      </c>
      <c r="I421" t="s">
        <v>250</v>
      </c>
      <c r="J421" t="s">
        <v>219</v>
      </c>
      <c r="K421" t="s">
        <v>220</v>
      </c>
      <c r="L421" t="s">
        <v>221</v>
      </c>
      <c r="M421" s="48">
        <v>41839</v>
      </c>
      <c r="N421">
        <v>2.0020000000000002</v>
      </c>
      <c r="O421">
        <v>3.1240000000000001</v>
      </c>
      <c r="P421">
        <v>0.56043956043956034</v>
      </c>
      <c r="Q421">
        <v>0.08</v>
      </c>
      <c r="R421">
        <v>3.3739200000000005</v>
      </c>
    </row>
    <row r="422" spans="2:18" x14ac:dyDescent="0.3">
      <c r="B422" t="s">
        <v>1135</v>
      </c>
      <c r="C422" s="48">
        <v>41833</v>
      </c>
      <c r="D422" t="s">
        <v>1136</v>
      </c>
      <c r="E422" t="s">
        <v>214</v>
      </c>
      <c r="F422" t="s">
        <v>215</v>
      </c>
      <c r="G422" t="s">
        <v>231</v>
      </c>
      <c r="H422" t="s">
        <v>225</v>
      </c>
      <c r="I422" t="s">
        <v>266</v>
      </c>
      <c r="J422" t="s">
        <v>238</v>
      </c>
      <c r="K422" t="s">
        <v>292</v>
      </c>
      <c r="L422" t="s">
        <v>221</v>
      </c>
      <c r="M422" s="48">
        <v>41842</v>
      </c>
      <c r="N422">
        <v>2.0570000000000004</v>
      </c>
      <c r="O422">
        <v>8.9320000000000004</v>
      </c>
      <c r="P422">
        <v>3.3422459893048124</v>
      </c>
      <c r="Q422">
        <v>0.08</v>
      </c>
      <c r="R422">
        <v>9.6465600000000009</v>
      </c>
    </row>
    <row r="423" spans="2:18" x14ac:dyDescent="0.3">
      <c r="B423" t="s">
        <v>1138</v>
      </c>
      <c r="C423" s="48">
        <v>41835</v>
      </c>
      <c r="D423" t="s">
        <v>551</v>
      </c>
      <c r="E423" t="s">
        <v>230</v>
      </c>
      <c r="F423" t="s">
        <v>230</v>
      </c>
      <c r="G423" t="s">
        <v>265</v>
      </c>
      <c r="H423" t="s">
        <v>258</v>
      </c>
      <c r="I423" t="s">
        <v>218</v>
      </c>
      <c r="J423" t="s">
        <v>219</v>
      </c>
      <c r="K423" t="s">
        <v>220</v>
      </c>
      <c r="L423" t="s">
        <v>221</v>
      </c>
      <c r="M423" s="48">
        <v>41843</v>
      </c>
      <c r="N423">
        <v>3.036</v>
      </c>
      <c r="O423">
        <v>4.8180000000000005</v>
      </c>
      <c r="P423">
        <v>0.5869565217391306</v>
      </c>
      <c r="Q423">
        <v>0.08</v>
      </c>
      <c r="R423">
        <v>5.2034400000000005</v>
      </c>
    </row>
    <row r="424" spans="2:18" x14ac:dyDescent="0.3">
      <c r="B424" t="s">
        <v>1143</v>
      </c>
      <c r="C424" s="48">
        <v>41836</v>
      </c>
      <c r="D424" t="s">
        <v>1144</v>
      </c>
      <c r="E424" t="s">
        <v>230</v>
      </c>
      <c r="F424" t="s">
        <v>230</v>
      </c>
      <c r="G424" t="s">
        <v>231</v>
      </c>
      <c r="H424" t="s">
        <v>232</v>
      </c>
      <c r="I424" t="s">
        <v>250</v>
      </c>
      <c r="J424" t="s">
        <v>219</v>
      </c>
      <c r="K424" t="s">
        <v>220</v>
      </c>
      <c r="L424" t="s">
        <v>221</v>
      </c>
      <c r="M424" s="48">
        <v>41844</v>
      </c>
      <c r="N424">
        <v>2.0240000000000005</v>
      </c>
      <c r="O424">
        <v>3.1680000000000001</v>
      </c>
      <c r="P424">
        <v>0.56521739130434756</v>
      </c>
      <c r="Q424">
        <v>0.08</v>
      </c>
      <c r="R424">
        <v>3.4214400000000005</v>
      </c>
    </row>
    <row r="425" spans="2:18" x14ac:dyDescent="0.3">
      <c r="B425" t="s">
        <v>1146</v>
      </c>
      <c r="C425" s="48">
        <v>41840</v>
      </c>
      <c r="D425" t="s">
        <v>1147</v>
      </c>
      <c r="E425" t="s">
        <v>230</v>
      </c>
      <c r="F425" t="s">
        <v>230</v>
      </c>
      <c r="G425" t="s">
        <v>244</v>
      </c>
      <c r="H425" t="s">
        <v>232</v>
      </c>
      <c r="I425" t="s">
        <v>254</v>
      </c>
      <c r="J425" t="s">
        <v>219</v>
      </c>
      <c r="K425" t="s">
        <v>220</v>
      </c>
      <c r="L425" t="s">
        <v>221</v>
      </c>
      <c r="M425" s="48">
        <v>41849</v>
      </c>
      <c r="N425">
        <v>1.4630000000000003</v>
      </c>
      <c r="O425">
        <v>2.2880000000000003</v>
      </c>
      <c r="P425">
        <v>0.56390977443609003</v>
      </c>
      <c r="Q425">
        <v>0.08</v>
      </c>
      <c r="R425">
        <v>2.4710400000000003</v>
      </c>
    </row>
    <row r="426" spans="2:18" x14ac:dyDescent="0.3">
      <c r="B426" t="s">
        <v>1149</v>
      </c>
      <c r="C426" s="48">
        <v>41842</v>
      </c>
      <c r="D426" t="s">
        <v>1150</v>
      </c>
      <c r="E426" t="s">
        <v>230</v>
      </c>
      <c r="F426" t="s">
        <v>230</v>
      </c>
      <c r="G426" t="s">
        <v>265</v>
      </c>
      <c r="H426" t="s">
        <v>445</v>
      </c>
      <c r="I426" t="s">
        <v>233</v>
      </c>
      <c r="J426" t="s">
        <v>219</v>
      </c>
      <c r="K426" t="s">
        <v>226</v>
      </c>
      <c r="L426" t="s">
        <v>234</v>
      </c>
      <c r="M426" s="48">
        <v>41851</v>
      </c>
      <c r="N426">
        <v>1.7600000000000002</v>
      </c>
      <c r="O426">
        <v>2.8820000000000006</v>
      </c>
      <c r="P426">
        <v>0.63750000000000007</v>
      </c>
      <c r="Q426">
        <v>0.08</v>
      </c>
      <c r="R426">
        <v>3.1125600000000007</v>
      </c>
    </row>
    <row r="427" spans="2:18" x14ac:dyDescent="0.3">
      <c r="B427" t="s">
        <v>1152</v>
      </c>
      <c r="C427" s="48">
        <v>41843</v>
      </c>
      <c r="D427" t="s">
        <v>1153</v>
      </c>
      <c r="E427" t="s">
        <v>214</v>
      </c>
      <c r="F427" t="s">
        <v>215</v>
      </c>
      <c r="G427" t="s">
        <v>216</v>
      </c>
      <c r="H427" t="s">
        <v>217</v>
      </c>
      <c r="I427" t="s">
        <v>254</v>
      </c>
      <c r="J427" t="s">
        <v>219</v>
      </c>
      <c r="K427" t="s">
        <v>220</v>
      </c>
      <c r="L427" t="s">
        <v>221</v>
      </c>
      <c r="M427" s="48">
        <v>41852</v>
      </c>
      <c r="N427">
        <v>2.1779999999999999</v>
      </c>
      <c r="O427">
        <v>3.4650000000000003</v>
      </c>
      <c r="P427">
        <v>0.59090909090909105</v>
      </c>
      <c r="Q427">
        <v>0.08</v>
      </c>
      <c r="R427">
        <v>3.7422000000000004</v>
      </c>
    </row>
    <row r="428" spans="2:18" x14ac:dyDescent="0.3">
      <c r="B428" t="s">
        <v>1159</v>
      </c>
      <c r="C428" s="48">
        <v>41846</v>
      </c>
      <c r="D428" t="s">
        <v>1160</v>
      </c>
      <c r="E428" t="s">
        <v>230</v>
      </c>
      <c r="F428" t="s">
        <v>230</v>
      </c>
      <c r="G428" t="s">
        <v>231</v>
      </c>
      <c r="H428" t="s">
        <v>331</v>
      </c>
      <c r="I428" t="s">
        <v>250</v>
      </c>
      <c r="J428" t="s">
        <v>238</v>
      </c>
      <c r="K428" t="s">
        <v>332</v>
      </c>
      <c r="L428" t="s">
        <v>221</v>
      </c>
      <c r="M428" s="48">
        <v>41855</v>
      </c>
      <c r="N428">
        <v>9.7020000000000017</v>
      </c>
      <c r="O428">
        <v>23.088999999999999</v>
      </c>
      <c r="P428">
        <v>1.3798185941043077</v>
      </c>
      <c r="Q428">
        <v>0.08</v>
      </c>
      <c r="R428">
        <v>24.936119999999999</v>
      </c>
    </row>
    <row r="429" spans="2:18" x14ac:dyDescent="0.3">
      <c r="B429" t="s">
        <v>1162</v>
      </c>
      <c r="C429" s="48">
        <v>41848</v>
      </c>
      <c r="D429" t="s">
        <v>1163</v>
      </c>
      <c r="E429" t="s">
        <v>214</v>
      </c>
      <c r="F429" t="s">
        <v>215</v>
      </c>
      <c r="G429" t="s">
        <v>265</v>
      </c>
      <c r="H429" t="s">
        <v>217</v>
      </c>
      <c r="I429" t="s">
        <v>218</v>
      </c>
      <c r="J429" t="s">
        <v>219</v>
      </c>
      <c r="K429" t="s">
        <v>220</v>
      </c>
      <c r="L429" t="s">
        <v>221</v>
      </c>
      <c r="M429" s="48">
        <v>41856</v>
      </c>
      <c r="N429">
        <v>2.0240000000000005</v>
      </c>
      <c r="O429">
        <v>3.1680000000000001</v>
      </c>
      <c r="P429">
        <v>0.56521739130434756</v>
      </c>
      <c r="Q429">
        <v>0.08</v>
      </c>
      <c r="R429">
        <v>3.4214400000000005</v>
      </c>
    </row>
    <row r="430" spans="2:18" x14ac:dyDescent="0.3">
      <c r="B430" t="s">
        <v>1165</v>
      </c>
      <c r="C430" s="48">
        <v>41848</v>
      </c>
      <c r="D430" t="s">
        <v>1166</v>
      </c>
      <c r="E430" t="s">
        <v>230</v>
      </c>
      <c r="F430" t="s">
        <v>230</v>
      </c>
      <c r="G430" t="s">
        <v>265</v>
      </c>
      <c r="H430" t="s">
        <v>258</v>
      </c>
      <c r="I430" t="s">
        <v>218</v>
      </c>
      <c r="J430" t="s">
        <v>219</v>
      </c>
      <c r="K430" t="s">
        <v>220</v>
      </c>
      <c r="L430" t="s">
        <v>221</v>
      </c>
      <c r="M430" s="48">
        <v>41857</v>
      </c>
      <c r="N430">
        <v>15.268000000000002</v>
      </c>
      <c r="O430">
        <v>24.618000000000002</v>
      </c>
      <c r="P430">
        <v>0.61239193083573473</v>
      </c>
      <c r="Q430">
        <v>0.08</v>
      </c>
      <c r="R430">
        <v>26.587440000000004</v>
      </c>
    </row>
    <row r="431" spans="2:18" x14ac:dyDescent="0.3">
      <c r="B431" t="s">
        <v>1168</v>
      </c>
      <c r="C431" s="48">
        <v>41848</v>
      </c>
      <c r="D431" t="s">
        <v>1169</v>
      </c>
      <c r="E431" t="s">
        <v>214</v>
      </c>
      <c r="F431" t="s">
        <v>215</v>
      </c>
      <c r="G431" t="s">
        <v>231</v>
      </c>
      <c r="H431" t="s">
        <v>225</v>
      </c>
      <c r="I431" t="s">
        <v>250</v>
      </c>
      <c r="J431" t="s">
        <v>219</v>
      </c>
      <c r="K431" t="s">
        <v>220</v>
      </c>
      <c r="L431" t="s">
        <v>221</v>
      </c>
      <c r="M431" s="48">
        <v>41857</v>
      </c>
      <c r="N431">
        <v>5.3790000000000004</v>
      </c>
      <c r="O431">
        <v>8.4039999999999999</v>
      </c>
      <c r="P431">
        <v>0.5623721881390592</v>
      </c>
      <c r="Q431">
        <v>0.08</v>
      </c>
      <c r="R431">
        <v>9.0763200000000008</v>
      </c>
    </row>
    <row r="432" spans="2:18" x14ac:dyDescent="0.3">
      <c r="B432" t="s">
        <v>1171</v>
      </c>
      <c r="C432" s="48">
        <v>41852</v>
      </c>
      <c r="D432" t="s">
        <v>1172</v>
      </c>
      <c r="E432" t="s">
        <v>230</v>
      </c>
      <c r="F432" t="s">
        <v>230</v>
      </c>
      <c r="G432" t="s">
        <v>231</v>
      </c>
      <c r="H432" t="s">
        <v>445</v>
      </c>
      <c r="I432" t="s">
        <v>250</v>
      </c>
      <c r="J432" t="s">
        <v>219</v>
      </c>
      <c r="K432" t="s">
        <v>220</v>
      </c>
      <c r="L432" t="s">
        <v>221</v>
      </c>
      <c r="M432" s="48">
        <v>41860</v>
      </c>
      <c r="N432">
        <v>3.8500000000000005</v>
      </c>
      <c r="O432">
        <v>6.3140000000000009</v>
      </c>
      <c r="P432">
        <v>0.64</v>
      </c>
      <c r="Q432">
        <v>0.08</v>
      </c>
      <c r="R432">
        <v>6.8191200000000016</v>
      </c>
    </row>
    <row r="433" spans="2:18" x14ac:dyDescent="0.3">
      <c r="B433" t="s">
        <v>1174</v>
      </c>
      <c r="C433" s="48">
        <v>41854</v>
      </c>
      <c r="D433" t="s">
        <v>1175</v>
      </c>
      <c r="E433" t="s">
        <v>214</v>
      </c>
      <c r="F433" t="s">
        <v>215</v>
      </c>
      <c r="G433" t="s">
        <v>244</v>
      </c>
      <c r="H433" t="s">
        <v>217</v>
      </c>
      <c r="I433" t="s">
        <v>218</v>
      </c>
      <c r="J433" t="s">
        <v>219</v>
      </c>
      <c r="K433" t="s">
        <v>226</v>
      </c>
      <c r="L433" t="s">
        <v>221</v>
      </c>
      <c r="M433" s="48">
        <v>41863</v>
      </c>
      <c r="N433">
        <v>1.1990000000000003</v>
      </c>
      <c r="O433">
        <v>2.8600000000000003</v>
      </c>
      <c r="P433">
        <v>1.3853211009174309</v>
      </c>
      <c r="Q433">
        <v>0.08</v>
      </c>
      <c r="R433">
        <v>3.0888000000000004</v>
      </c>
    </row>
    <row r="434" spans="2:18" x14ac:dyDescent="0.3">
      <c r="B434" t="s">
        <v>1177</v>
      </c>
      <c r="C434" s="48">
        <v>41855</v>
      </c>
      <c r="D434" t="s">
        <v>1178</v>
      </c>
      <c r="E434" t="s">
        <v>230</v>
      </c>
      <c r="F434" t="s">
        <v>230</v>
      </c>
      <c r="G434" t="s">
        <v>231</v>
      </c>
      <c r="H434" t="s">
        <v>249</v>
      </c>
      <c r="I434" t="s">
        <v>254</v>
      </c>
      <c r="J434" t="s">
        <v>219</v>
      </c>
      <c r="K434" t="s">
        <v>220</v>
      </c>
      <c r="L434" t="s">
        <v>221</v>
      </c>
      <c r="M434" s="48">
        <v>41862</v>
      </c>
      <c r="N434">
        <v>4.0150000000000006</v>
      </c>
      <c r="O434">
        <v>6.5780000000000012</v>
      </c>
      <c r="P434">
        <v>0.63835616438356169</v>
      </c>
      <c r="Q434">
        <v>0.08</v>
      </c>
      <c r="R434">
        <v>7.1042400000000017</v>
      </c>
    </row>
    <row r="435" spans="2:18" x14ac:dyDescent="0.3">
      <c r="B435" t="s">
        <v>1180</v>
      </c>
      <c r="C435" s="48">
        <v>41856</v>
      </c>
      <c r="D435" t="s">
        <v>1181</v>
      </c>
      <c r="E435" t="s">
        <v>230</v>
      </c>
      <c r="F435" t="s">
        <v>230</v>
      </c>
      <c r="G435" t="s">
        <v>265</v>
      </c>
      <c r="H435" t="s">
        <v>274</v>
      </c>
      <c r="I435" t="s">
        <v>233</v>
      </c>
      <c r="J435" t="s">
        <v>219</v>
      </c>
      <c r="K435" t="s">
        <v>226</v>
      </c>
      <c r="L435" t="s">
        <v>221</v>
      </c>
      <c r="M435" s="48">
        <v>41865</v>
      </c>
      <c r="N435">
        <v>3.6520000000000001</v>
      </c>
      <c r="O435">
        <v>5.6980000000000004</v>
      </c>
      <c r="P435">
        <v>0.56024096385542177</v>
      </c>
      <c r="Q435">
        <v>0.08</v>
      </c>
      <c r="R435">
        <v>6.1538400000000006</v>
      </c>
    </row>
    <row r="436" spans="2:18" x14ac:dyDescent="0.3">
      <c r="B436" t="s">
        <v>1183</v>
      </c>
      <c r="C436" s="48">
        <v>41860</v>
      </c>
      <c r="D436" t="s">
        <v>1184</v>
      </c>
      <c r="E436" t="s">
        <v>230</v>
      </c>
      <c r="F436" t="s">
        <v>230</v>
      </c>
      <c r="G436" t="s">
        <v>231</v>
      </c>
      <c r="H436" t="s">
        <v>312</v>
      </c>
      <c r="I436" t="s">
        <v>233</v>
      </c>
      <c r="J436" t="s">
        <v>219</v>
      </c>
      <c r="K436" t="s">
        <v>226</v>
      </c>
      <c r="L436" t="s">
        <v>221</v>
      </c>
      <c r="M436" s="48">
        <v>41868</v>
      </c>
      <c r="N436">
        <v>0.26400000000000001</v>
      </c>
      <c r="O436">
        <v>1.3860000000000001</v>
      </c>
      <c r="P436">
        <v>4.25</v>
      </c>
      <c r="Q436">
        <v>0.08</v>
      </c>
      <c r="R436">
        <v>1.4968800000000002</v>
      </c>
    </row>
    <row r="437" spans="2:18" x14ac:dyDescent="0.3">
      <c r="B437" t="s">
        <v>1186</v>
      </c>
      <c r="C437" s="48">
        <v>41860</v>
      </c>
      <c r="D437" t="s">
        <v>513</v>
      </c>
      <c r="E437" t="s">
        <v>214</v>
      </c>
      <c r="F437" t="s">
        <v>215</v>
      </c>
      <c r="G437" t="s">
        <v>265</v>
      </c>
      <c r="H437" t="s">
        <v>225</v>
      </c>
      <c r="I437" t="s">
        <v>233</v>
      </c>
      <c r="J437" t="s">
        <v>219</v>
      </c>
      <c r="K437" t="s">
        <v>226</v>
      </c>
      <c r="L437" t="s">
        <v>221</v>
      </c>
      <c r="M437" s="48">
        <v>41870</v>
      </c>
      <c r="N437">
        <v>23.716000000000001</v>
      </c>
      <c r="O437">
        <v>40.204999999999998</v>
      </c>
      <c r="P437">
        <v>0.695269016697588</v>
      </c>
      <c r="Q437">
        <v>0.08</v>
      </c>
      <c r="R437">
        <v>43.421399999999998</v>
      </c>
    </row>
    <row r="438" spans="2:18" x14ac:dyDescent="0.3">
      <c r="B438" t="s">
        <v>1187</v>
      </c>
      <c r="C438" s="48">
        <v>41860</v>
      </c>
      <c r="D438" t="s">
        <v>1188</v>
      </c>
      <c r="E438" t="s">
        <v>214</v>
      </c>
      <c r="F438" t="s">
        <v>215</v>
      </c>
      <c r="G438" t="s">
        <v>231</v>
      </c>
      <c r="H438" t="s">
        <v>225</v>
      </c>
      <c r="I438" t="s">
        <v>250</v>
      </c>
      <c r="J438" t="s">
        <v>219</v>
      </c>
      <c r="K438" t="s">
        <v>226</v>
      </c>
      <c r="L438" t="s">
        <v>221</v>
      </c>
      <c r="M438" s="48">
        <v>41869</v>
      </c>
      <c r="N438">
        <v>4.125</v>
      </c>
      <c r="O438">
        <v>7.7880000000000011</v>
      </c>
      <c r="P438">
        <v>0.88800000000000023</v>
      </c>
      <c r="Q438">
        <v>0.08</v>
      </c>
      <c r="R438">
        <v>8.4110400000000016</v>
      </c>
    </row>
    <row r="439" spans="2:18" x14ac:dyDescent="0.3">
      <c r="B439" t="s">
        <v>1190</v>
      </c>
      <c r="C439" s="48">
        <v>41860</v>
      </c>
      <c r="D439" t="s">
        <v>1191</v>
      </c>
      <c r="E439" t="s">
        <v>214</v>
      </c>
      <c r="F439" t="s">
        <v>215</v>
      </c>
      <c r="G439" t="s">
        <v>244</v>
      </c>
      <c r="H439" t="s">
        <v>217</v>
      </c>
      <c r="I439" t="s">
        <v>218</v>
      </c>
      <c r="J439" t="s">
        <v>219</v>
      </c>
      <c r="K439" t="s">
        <v>226</v>
      </c>
      <c r="L439" t="s">
        <v>234</v>
      </c>
      <c r="M439" s="48">
        <v>41869</v>
      </c>
      <c r="N439">
        <v>3.19</v>
      </c>
      <c r="O439">
        <v>5.2359999999999998</v>
      </c>
      <c r="P439">
        <v>0.64137931034482754</v>
      </c>
      <c r="Q439">
        <v>0.08</v>
      </c>
      <c r="R439">
        <v>5.6548800000000004</v>
      </c>
    </row>
    <row r="440" spans="2:18" x14ac:dyDescent="0.3">
      <c r="B440" t="s">
        <v>1193</v>
      </c>
      <c r="C440" s="48">
        <v>41861</v>
      </c>
      <c r="D440" t="s">
        <v>398</v>
      </c>
      <c r="E440" t="s">
        <v>230</v>
      </c>
      <c r="F440" t="s">
        <v>230</v>
      </c>
      <c r="G440" t="s">
        <v>216</v>
      </c>
      <c r="H440" t="s">
        <v>274</v>
      </c>
      <c r="I440" t="s">
        <v>254</v>
      </c>
      <c r="J440" t="s">
        <v>238</v>
      </c>
      <c r="K440" t="s">
        <v>220</v>
      </c>
      <c r="L440" t="s">
        <v>221</v>
      </c>
      <c r="M440" s="48">
        <v>41875</v>
      </c>
      <c r="N440">
        <v>7.0289999999999999</v>
      </c>
      <c r="O440">
        <v>21.978000000000002</v>
      </c>
      <c r="P440">
        <v>2.126760563380282</v>
      </c>
      <c r="Q440">
        <v>0.08</v>
      </c>
      <c r="R440">
        <v>23.736240000000002</v>
      </c>
    </row>
    <row r="441" spans="2:18" x14ac:dyDescent="0.3">
      <c r="B441" t="s">
        <v>1194</v>
      </c>
      <c r="C441" s="48">
        <v>41871</v>
      </c>
      <c r="D441" t="s">
        <v>1195</v>
      </c>
      <c r="E441" t="s">
        <v>230</v>
      </c>
      <c r="F441" t="s">
        <v>230</v>
      </c>
      <c r="G441" t="s">
        <v>216</v>
      </c>
      <c r="H441" t="s">
        <v>258</v>
      </c>
      <c r="I441" t="s">
        <v>266</v>
      </c>
      <c r="J441" t="s">
        <v>219</v>
      </c>
      <c r="K441" t="s">
        <v>220</v>
      </c>
      <c r="L441" t="s">
        <v>221</v>
      </c>
      <c r="M441" s="48">
        <v>41879</v>
      </c>
      <c r="N441">
        <v>4.4330000000000007</v>
      </c>
      <c r="O441">
        <v>10.318000000000001</v>
      </c>
      <c r="P441">
        <v>1.3275434243176178</v>
      </c>
      <c r="Q441">
        <v>0.08</v>
      </c>
      <c r="R441">
        <v>11.143440000000002</v>
      </c>
    </row>
    <row r="442" spans="2:18" x14ac:dyDescent="0.3">
      <c r="B442" t="s">
        <v>1197</v>
      </c>
      <c r="C442" s="48">
        <v>41874</v>
      </c>
      <c r="D442" t="s">
        <v>1082</v>
      </c>
      <c r="E442" t="s">
        <v>214</v>
      </c>
      <c r="F442" t="s">
        <v>215</v>
      </c>
      <c r="G442" t="s">
        <v>231</v>
      </c>
      <c r="H442" t="s">
        <v>225</v>
      </c>
      <c r="I442" t="s">
        <v>218</v>
      </c>
      <c r="J442" t="s">
        <v>305</v>
      </c>
      <c r="K442" t="s">
        <v>292</v>
      </c>
      <c r="L442" t="s">
        <v>221</v>
      </c>
      <c r="M442" s="48">
        <v>41883</v>
      </c>
      <c r="N442">
        <v>6.0500000000000007</v>
      </c>
      <c r="O442">
        <v>13.442000000000002</v>
      </c>
      <c r="P442">
        <v>1.2218181818181819</v>
      </c>
      <c r="Q442">
        <v>0.08</v>
      </c>
      <c r="R442">
        <v>14.517360000000004</v>
      </c>
    </row>
    <row r="443" spans="2:18" x14ac:dyDescent="0.3">
      <c r="B443" t="s">
        <v>1198</v>
      </c>
      <c r="C443" s="48">
        <v>41874</v>
      </c>
      <c r="D443" t="s">
        <v>1199</v>
      </c>
      <c r="E443" t="s">
        <v>230</v>
      </c>
      <c r="F443" t="s">
        <v>230</v>
      </c>
      <c r="G443" t="s">
        <v>216</v>
      </c>
      <c r="H443" t="s">
        <v>274</v>
      </c>
      <c r="I443" t="s">
        <v>218</v>
      </c>
      <c r="J443" t="s">
        <v>219</v>
      </c>
      <c r="K443" t="s">
        <v>226</v>
      </c>
      <c r="L443" t="s">
        <v>221</v>
      </c>
      <c r="M443" s="48">
        <v>41883</v>
      </c>
      <c r="N443">
        <v>12.221</v>
      </c>
      <c r="O443">
        <v>21.824000000000002</v>
      </c>
      <c r="P443">
        <v>0.78577857785778593</v>
      </c>
      <c r="Q443">
        <v>0.08</v>
      </c>
      <c r="R443">
        <v>23.569920000000003</v>
      </c>
    </row>
    <row r="444" spans="2:18" x14ac:dyDescent="0.3">
      <c r="B444" t="s">
        <v>1201</v>
      </c>
      <c r="C444" s="48">
        <v>41875</v>
      </c>
      <c r="D444" t="s">
        <v>604</v>
      </c>
      <c r="E444" t="s">
        <v>230</v>
      </c>
      <c r="F444" t="s">
        <v>230</v>
      </c>
      <c r="G444" t="s">
        <v>231</v>
      </c>
      <c r="H444" t="s">
        <v>274</v>
      </c>
      <c r="I444" t="s">
        <v>250</v>
      </c>
      <c r="J444" t="s">
        <v>238</v>
      </c>
      <c r="K444" t="s">
        <v>220</v>
      </c>
      <c r="L444" t="s">
        <v>221</v>
      </c>
      <c r="M444" s="48">
        <v>41882</v>
      </c>
      <c r="N444">
        <v>11.077000000000002</v>
      </c>
      <c r="O444">
        <v>17.578000000000003</v>
      </c>
      <c r="P444">
        <v>0.58689175769612711</v>
      </c>
      <c r="Q444">
        <v>0.08</v>
      </c>
      <c r="R444">
        <v>18.984240000000003</v>
      </c>
    </row>
    <row r="445" spans="2:18" x14ac:dyDescent="0.3">
      <c r="B445" t="s">
        <v>1202</v>
      </c>
      <c r="C445" s="48">
        <v>41876</v>
      </c>
      <c r="D445" t="s">
        <v>1203</v>
      </c>
      <c r="E445" t="s">
        <v>214</v>
      </c>
      <c r="F445" t="s">
        <v>215</v>
      </c>
      <c r="G445" t="s">
        <v>216</v>
      </c>
      <c r="H445" t="s">
        <v>225</v>
      </c>
      <c r="I445" t="s">
        <v>266</v>
      </c>
      <c r="J445" t="s">
        <v>219</v>
      </c>
      <c r="K445" t="s">
        <v>226</v>
      </c>
      <c r="L445" t="s">
        <v>234</v>
      </c>
      <c r="M445" s="48">
        <v>41884</v>
      </c>
      <c r="N445">
        <v>1.7600000000000002</v>
      </c>
      <c r="O445">
        <v>2.8820000000000006</v>
      </c>
      <c r="P445">
        <v>0.63750000000000007</v>
      </c>
      <c r="Q445">
        <v>0.08</v>
      </c>
      <c r="R445">
        <v>3.1125600000000007</v>
      </c>
    </row>
    <row r="446" spans="2:18" x14ac:dyDescent="0.3">
      <c r="B446" t="s">
        <v>1209</v>
      </c>
      <c r="C446" s="48">
        <v>41877</v>
      </c>
      <c r="D446" t="s">
        <v>465</v>
      </c>
      <c r="E446" t="s">
        <v>230</v>
      </c>
      <c r="F446" t="s">
        <v>230</v>
      </c>
      <c r="G446" t="s">
        <v>244</v>
      </c>
      <c r="H446" t="s">
        <v>331</v>
      </c>
      <c r="I446" t="s">
        <v>254</v>
      </c>
      <c r="J446" t="s">
        <v>238</v>
      </c>
      <c r="K446" t="s">
        <v>220</v>
      </c>
      <c r="L446" t="s">
        <v>221</v>
      </c>
      <c r="M446" s="48">
        <v>41888</v>
      </c>
      <c r="N446">
        <v>7.1610000000000005</v>
      </c>
      <c r="O446">
        <v>34.078000000000003</v>
      </c>
      <c r="P446">
        <v>3.7588325652841781</v>
      </c>
      <c r="Q446">
        <v>0.08</v>
      </c>
      <c r="R446">
        <v>36.804240000000007</v>
      </c>
    </row>
    <row r="447" spans="2:18" x14ac:dyDescent="0.3">
      <c r="B447" t="s">
        <v>1210</v>
      </c>
      <c r="C447" s="48">
        <v>41882</v>
      </c>
      <c r="D447" t="s">
        <v>1026</v>
      </c>
      <c r="E447" t="s">
        <v>230</v>
      </c>
      <c r="F447" t="s">
        <v>230</v>
      </c>
      <c r="G447" t="s">
        <v>216</v>
      </c>
      <c r="H447" t="s">
        <v>274</v>
      </c>
      <c r="I447" t="s">
        <v>254</v>
      </c>
      <c r="J447" t="s">
        <v>238</v>
      </c>
      <c r="K447" t="s">
        <v>220</v>
      </c>
      <c r="L447" t="s">
        <v>221</v>
      </c>
      <c r="M447" s="48">
        <v>41891</v>
      </c>
      <c r="N447">
        <v>11.077000000000002</v>
      </c>
      <c r="O447">
        <v>17.578000000000003</v>
      </c>
      <c r="P447">
        <v>0.58689175769612711</v>
      </c>
      <c r="Q447">
        <v>0.08</v>
      </c>
      <c r="R447">
        <v>18.984240000000003</v>
      </c>
    </row>
    <row r="448" spans="2:18" x14ac:dyDescent="0.3">
      <c r="B448" t="s">
        <v>1211</v>
      </c>
      <c r="C448" s="48">
        <v>41883</v>
      </c>
      <c r="D448" t="s">
        <v>1212</v>
      </c>
      <c r="E448" t="s">
        <v>230</v>
      </c>
      <c r="F448" t="s">
        <v>230</v>
      </c>
      <c r="G448" t="s">
        <v>265</v>
      </c>
      <c r="H448" t="s">
        <v>312</v>
      </c>
      <c r="I448" t="s">
        <v>250</v>
      </c>
      <c r="J448" t="s">
        <v>219</v>
      </c>
      <c r="K448" t="s">
        <v>226</v>
      </c>
      <c r="L448" t="s">
        <v>221</v>
      </c>
      <c r="M448" s="48">
        <v>41892</v>
      </c>
      <c r="N448">
        <v>2.1120000000000001</v>
      </c>
      <c r="O448">
        <v>3.5859999999999999</v>
      </c>
      <c r="P448">
        <v>0.69791666666666652</v>
      </c>
      <c r="Q448">
        <v>0.08</v>
      </c>
      <c r="R448">
        <v>3.8728799999999999</v>
      </c>
    </row>
    <row r="449" spans="2:18" x14ac:dyDescent="0.3">
      <c r="B449" t="s">
        <v>1214</v>
      </c>
      <c r="C449" s="48">
        <v>41883</v>
      </c>
      <c r="D449" t="s">
        <v>1215</v>
      </c>
      <c r="E449" t="s">
        <v>230</v>
      </c>
      <c r="F449" t="s">
        <v>230</v>
      </c>
      <c r="G449" t="s">
        <v>231</v>
      </c>
      <c r="H449" t="s">
        <v>270</v>
      </c>
      <c r="I449" t="s">
        <v>254</v>
      </c>
      <c r="J449" t="s">
        <v>219</v>
      </c>
      <c r="K449" t="s">
        <v>226</v>
      </c>
      <c r="L449" t="s">
        <v>221</v>
      </c>
      <c r="M449" s="48">
        <v>41897</v>
      </c>
      <c r="N449">
        <v>3.278</v>
      </c>
      <c r="O449">
        <v>6.4240000000000004</v>
      </c>
      <c r="P449">
        <v>0.95973154362416113</v>
      </c>
      <c r="Q449">
        <v>0.08</v>
      </c>
      <c r="R449">
        <v>6.937920000000001</v>
      </c>
    </row>
    <row r="450" spans="2:18" x14ac:dyDescent="0.3">
      <c r="B450" t="s">
        <v>1217</v>
      </c>
      <c r="C450" s="48">
        <v>41884</v>
      </c>
      <c r="D450" t="s">
        <v>590</v>
      </c>
      <c r="E450" t="s">
        <v>230</v>
      </c>
      <c r="F450" t="s">
        <v>230</v>
      </c>
      <c r="G450" t="s">
        <v>231</v>
      </c>
      <c r="H450" t="s">
        <v>270</v>
      </c>
      <c r="I450" t="s">
        <v>266</v>
      </c>
      <c r="J450" t="s">
        <v>219</v>
      </c>
      <c r="K450" t="s">
        <v>292</v>
      </c>
      <c r="L450" t="s">
        <v>221</v>
      </c>
      <c r="M450" s="48">
        <v>41892</v>
      </c>
      <c r="N450">
        <v>2.75</v>
      </c>
      <c r="O450">
        <v>6.2480000000000002</v>
      </c>
      <c r="P450">
        <v>1.272</v>
      </c>
      <c r="Q450">
        <v>0.08</v>
      </c>
      <c r="R450">
        <v>6.7478400000000009</v>
      </c>
    </row>
    <row r="451" spans="2:18" x14ac:dyDescent="0.3">
      <c r="B451" t="s">
        <v>1220</v>
      </c>
      <c r="C451" s="48">
        <v>41890</v>
      </c>
      <c r="D451" t="s">
        <v>745</v>
      </c>
      <c r="E451" t="s">
        <v>230</v>
      </c>
      <c r="F451" t="s">
        <v>230</v>
      </c>
      <c r="G451" t="s">
        <v>231</v>
      </c>
      <c r="H451" t="s">
        <v>270</v>
      </c>
      <c r="I451" t="s">
        <v>266</v>
      </c>
      <c r="J451" t="s">
        <v>305</v>
      </c>
      <c r="K451" t="s">
        <v>292</v>
      </c>
      <c r="L451" t="s">
        <v>221</v>
      </c>
      <c r="M451" s="48">
        <v>41899</v>
      </c>
      <c r="N451">
        <v>12.518000000000002</v>
      </c>
      <c r="O451">
        <v>20.515000000000001</v>
      </c>
      <c r="P451">
        <v>0.63884007029876955</v>
      </c>
      <c r="Q451">
        <v>0.08</v>
      </c>
      <c r="R451">
        <v>22.156200000000002</v>
      </c>
    </row>
    <row r="452" spans="2:18" x14ac:dyDescent="0.3">
      <c r="B452" t="s">
        <v>1221</v>
      </c>
      <c r="C452" s="48">
        <v>41891</v>
      </c>
      <c r="D452" t="s">
        <v>1153</v>
      </c>
      <c r="E452" t="s">
        <v>214</v>
      </c>
      <c r="F452" t="s">
        <v>215</v>
      </c>
      <c r="G452" t="s">
        <v>216</v>
      </c>
      <c r="H452" t="s">
        <v>217</v>
      </c>
      <c r="I452" t="s">
        <v>233</v>
      </c>
      <c r="J452" t="s">
        <v>219</v>
      </c>
      <c r="K452" t="s">
        <v>226</v>
      </c>
      <c r="L452" t="s">
        <v>221</v>
      </c>
      <c r="M452" s="48">
        <v>41900</v>
      </c>
      <c r="N452">
        <v>1.0230000000000001</v>
      </c>
      <c r="O452">
        <v>1.6280000000000001</v>
      </c>
      <c r="P452">
        <v>0.59139784946236551</v>
      </c>
      <c r="Q452">
        <v>0.08</v>
      </c>
      <c r="R452">
        <v>1.7582400000000002</v>
      </c>
    </row>
    <row r="453" spans="2:18" x14ac:dyDescent="0.3">
      <c r="B453" t="s">
        <v>1222</v>
      </c>
      <c r="C453" s="48">
        <v>41892</v>
      </c>
      <c r="D453" t="s">
        <v>1223</v>
      </c>
      <c r="E453" t="s">
        <v>230</v>
      </c>
      <c r="F453" t="s">
        <v>230</v>
      </c>
      <c r="G453" t="s">
        <v>231</v>
      </c>
      <c r="H453" t="s">
        <v>258</v>
      </c>
      <c r="I453" t="s">
        <v>233</v>
      </c>
      <c r="J453" t="s">
        <v>219</v>
      </c>
      <c r="K453" t="s">
        <v>226</v>
      </c>
      <c r="L453" t="s">
        <v>221</v>
      </c>
      <c r="M453" s="48">
        <v>41900</v>
      </c>
      <c r="N453">
        <v>1.1990000000000003</v>
      </c>
      <c r="O453">
        <v>2.0020000000000002</v>
      </c>
      <c r="P453">
        <v>0.66972477064220159</v>
      </c>
      <c r="Q453">
        <v>0.08</v>
      </c>
      <c r="R453">
        <v>2.1621600000000005</v>
      </c>
    </row>
    <row r="454" spans="2:18" x14ac:dyDescent="0.3">
      <c r="B454" t="s">
        <v>1225</v>
      </c>
      <c r="C454" s="48">
        <v>41892</v>
      </c>
      <c r="D454" t="s">
        <v>1226</v>
      </c>
      <c r="E454" t="s">
        <v>230</v>
      </c>
      <c r="F454" t="s">
        <v>230</v>
      </c>
      <c r="G454" t="s">
        <v>244</v>
      </c>
      <c r="H454" t="s">
        <v>232</v>
      </c>
      <c r="I454" t="s">
        <v>254</v>
      </c>
      <c r="J454" t="s">
        <v>219</v>
      </c>
      <c r="K454" t="s">
        <v>220</v>
      </c>
      <c r="L454" t="s">
        <v>221</v>
      </c>
      <c r="M454" s="48">
        <v>41906</v>
      </c>
      <c r="N454">
        <v>16.445</v>
      </c>
      <c r="O454">
        <v>38.236000000000004</v>
      </c>
      <c r="P454">
        <v>1.3250836120401339</v>
      </c>
      <c r="Q454">
        <v>0.08</v>
      </c>
      <c r="R454">
        <v>41.294880000000006</v>
      </c>
    </row>
    <row r="455" spans="2:18" x14ac:dyDescent="0.3">
      <c r="B455" t="s">
        <v>1228</v>
      </c>
      <c r="C455" s="48">
        <v>41893</v>
      </c>
      <c r="D455" t="s">
        <v>300</v>
      </c>
      <c r="E455" t="s">
        <v>230</v>
      </c>
      <c r="F455" t="s">
        <v>230</v>
      </c>
      <c r="G455" t="s">
        <v>265</v>
      </c>
      <c r="H455" t="s">
        <v>274</v>
      </c>
      <c r="I455" t="s">
        <v>254</v>
      </c>
      <c r="J455" t="s">
        <v>219</v>
      </c>
      <c r="K455" t="s">
        <v>220</v>
      </c>
      <c r="L455" t="s">
        <v>221</v>
      </c>
      <c r="M455" s="48">
        <v>41904</v>
      </c>
      <c r="N455">
        <v>4.9830000000000005</v>
      </c>
      <c r="O455">
        <v>8.0300000000000011</v>
      </c>
      <c r="P455">
        <v>0.61147902869757176</v>
      </c>
      <c r="Q455">
        <v>0.08</v>
      </c>
      <c r="R455">
        <v>8.6724000000000014</v>
      </c>
    </row>
    <row r="456" spans="2:18" x14ac:dyDescent="0.3">
      <c r="B456" t="s">
        <v>1229</v>
      </c>
      <c r="C456" s="48">
        <v>41897</v>
      </c>
      <c r="D456" t="s">
        <v>1230</v>
      </c>
      <c r="E456" t="s">
        <v>230</v>
      </c>
      <c r="F456" t="s">
        <v>230</v>
      </c>
      <c r="G456" t="s">
        <v>231</v>
      </c>
      <c r="H456" t="s">
        <v>245</v>
      </c>
      <c r="I456" t="s">
        <v>233</v>
      </c>
      <c r="J456" t="s">
        <v>219</v>
      </c>
      <c r="K456" t="s">
        <v>220</v>
      </c>
      <c r="L456" t="s">
        <v>221</v>
      </c>
      <c r="M456" s="48">
        <v>41905</v>
      </c>
      <c r="N456">
        <v>2.4859999999999998</v>
      </c>
      <c r="O456">
        <v>3.9380000000000006</v>
      </c>
      <c r="P456">
        <v>0.58407079646017734</v>
      </c>
      <c r="Q456">
        <v>0.08</v>
      </c>
      <c r="R456">
        <v>4.2530400000000013</v>
      </c>
    </row>
    <row r="457" spans="2:18" x14ac:dyDescent="0.3">
      <c r="B457" t="s">
        <v>1236</v>
      </c>
      <c r="C457" s="48">
        <v>41903</v>
      </c>
      <c r="D457" t="s">
        <v>1237</v>
      </c>
      <c r="E457" t="s">
        <v>214</v>
      </c>
      <c r="F457" t="s">
        <v>215</v>
      </c>
      <c r="G457" t="s">
        <v>231</v>
      </c>
      <c r="H457" t="s">
        <v>225</v>
      </c>
      <c r="I457" t="s">
        <v>218</v>
      </c>
      <c r="J457" t="s">
        <v>219</v>
      </c>
      <c r="K457" t="s">
        <v>226</v>
      </c>
      <c r="L457" t="s">
        <v>234</v>
      </c>
      <c r="M457" s="48">
        <v>41912</v>
      </c>
      <c r="N457">
        <v>4.8070000000000004</v>
      </c>
      <c r="O457">
        <v>10.021000000000001</v>
      </c>
      <c r="P457">
        <v>1.0846681922196797</v>
      </c>
      <c r="Q457">
        <v>0.08</v>
      </c>
      <c r="R457">
        <v>10.822680000000002</v>
      </c>
    </row>
    <row r="458" spans="2:18" x14ac:dyDescent="0.3">
      <c r="B458" t="s">
        <v>1239</v>
      </c>
      <c r="C458" s="48">
        <v>41907</v>
      </c>
      <c r="D458" t="s">
        <v>1240</v>
      </c>
      <c r="E458" t="s">
        <v>230</v>
      </c>
      <c r="F458" t="s">
        <v>230</v>
      </c>
      <c r="G458" t="s">
        <v>231</v>
      </c>
      <c r="H458" t="s">
        <v>274</v>
      </c>
      <c r="I458" t="s">
        <v>254</v>
      </c>
      <c r="J458" t="s">
        <v>219</v>
      </c>
      <c r="K458" t="s">
        <v>292</v>
      </c>
      <c r="L458" t="s">
        <v>221</v>
      </c>
      <c r="M458" s="48">
        <v>41919</v>
      </c>
      <c r="N458">
        <v>1.034</v>
      </c>
      <c r="O458">
        <v>2.2880000000000003</v>
      </c>
      <c r="P458">
        <v>1.2127659574468086</v>
      </c>
      <c r="Q458">
        <v>0.08</v>
      </c>
      <c r="R458">
        <v>2.4710400000000003</v>
      </c>
    </row>
    <row r="459" spans="2:18" x14ac:dyDescent="0.3">
      <c r="B459" t="s">
        <v>1242</v>
      </c>
      <c r="C459" s="48">
        <v>41908</v>
      </c>
      <c r="D459" t="s">
        <v>1243</v>
      </c>
      <c r="E459" t="s">
        <v>230</v>
      </c>
      <c r="F459" t="s">
        <v>230</v>
      </c>
      <c r="G459" t="s">
        <v>231</v>
      </c>
      <c r="H459" t="s">
        <v>281</v>
      </c>
      <c r="I459" t="s">
        <v>218</v>
      </c>
      <c r="J459" t="s">
        <v>219</v>
      </c>
      <c r="K459" t="s">
        <v>226</v>
      </c>
      <c r="L459" t="s">
        <v>221</v>
      </c>
      <c r="M459" s="48">
        <v>41916</v>
      </c>
      <c r="N459">
        <v>1.6830000000000003</v>
      </c>
      <c r="O459">
        <v>2.7170000000000005</v>
      </c>
      <c r="P459">
        <v>0.6143790849673203</v>
      </c>
      <c r="Q459">
        <v>0.08</v>
      </c>
      <c r="R459">
        <v>2.9343600000000007</v>
      </c>
    </row>
    <row r="460" spans="2:18" x14ac:dyDescent="0.3">
      <c r="B460" t="s">
        <v>1245</v>
      </c>
      <c r="C460" s="48">
        <v>41908</v>
      </c>
      <c r="D460" t="s">
        <v>1246</v>
      </c>
      <c r="E460" t="s">
        <v>230</v>
      </c>
      <c r="F460" t="s">
        <v>230</v>
      </c>
      <c r="G460" t="s">
        <v>216</v>
      </c>
      <c r="H460" t="s">
        <v>274</v>
      </c>
      <c r="I460" t="s">
        <v>218</v>
      </c>
      <c r="J460" t="s">
        <v>219</v>
      </c>
      <c r="K460" t="s">
        <v>226</v>
      </c>
      <c r="L460" t="s">
        <v>221</v>
      </c>
      <c r="M460" s="48">
        <v>41916</v>
      </c>
      <c r="N460">
        <v>3.8170000000000006</v>
      </c>
      <c r="O460">
        <v>7.3479999999999999</v>
      </c>
      <c r="P460">
        <v>0.92507204610950977</v>
      </c>
      <c r="Q460">
        <v>0.08</v>
      </c>
      <c r="R460">
        <v>7.9358400000000007</v>
      </c>
    </row>
    <row r="461" spans="2:18" x14ac:dyDescent="0.3">
      <c r="B461" t="s">
        <v>1248</v>
      </c>
      <c r="C461" s="48">
        <v>41909</v>
      </c>
      <c r="D461" t="s">
        <v>1069</v>
      </c>
      <c r="E461" t="s">
        <v>230</v>
      </c>
      <c r="F461" t="s">
        <v>230</v>
      </c>
      <c r="G461" t="s">
        <v>265</v>
      </c>
      <c r="H461" t="s">
        <v>274</v>
      </c>
      <c r="I461" t="s">
        <v>254</v>
      </c>
      <c r="J461" t="s">
        <v>219</v>
      </c>
      <c r="K461" t="s">
        <v>226</v>
      </c>
      <c r="L461" t="s">
        <v>221</v>
      </c>
      <c r="M461" s="48">
        <v>41916</v>
      </c>
      <c r="N461">
        <v>0.78100000000000003</v>
      </c>
      <c r="O461">
        <v>1.254</v>
      </c>
      <c r="P461">
        <v>0.60563380281690138</v>
      </c>
      <c r="Q461">
        <v>0.08</v>
      </c>
      <c r="R461">
        <v>1.3543200000000002</v>
      </c>
    </row>
    <row r="462" spans="2:18" x14ac:dyDescent="0.3">
      <c r="B462" t="s">
        <v>1249</v>
      </c>
      <c r="C462" s="48">
        <v>41911</v>
      </c>
      <c r="D462" t="s">
        <v>212</v>
      </c>
      <c r="E462" t="s">
        <v>214</v>
      </c>
      <c r="F462" t="s">
        <v>215</v>
      </c>
      <c r="G462" t="s">
        <v>216</v>
      </c>
      <c r="H462" t="s">
        <v>217</v>
      </c>
      <c r="I462" t="s">
        <v>218</v>
      </c>
      <c r="J462" t="s">
        <v>238</v>
      </c>
      <c r="K462" t="s">
        <v>220</v>
      </c>
      <c r="L462" t="s">
        <v>221</v>
      </c>
      <c r="M462" s="48">
        <v>41920</v>
      </c>
      <c r="N462">
        <v>43.604000000000006</v>
      </c>
      <c r="O462">
        <v>167.72800000000001</v>
      </c>
      <c r="P462">
        <v>2.8466195761856703</v>
      </c>
      <c r="Q462">
        <v>0.08</v>
      </c>
      <c r="R462">
        <v>181.14624000000003</v>
      </c>
    </row>
    <row r="463" spans="2:18" x14ac:dyDescent="0.3">
      <c r="B463" t="s">
        <v>1250</v>
      </c>
      <c r="C463" s="48">
        <v>41911</v>
      </c>
      <c r="D463" t="s">
        <v>1251</v>
      </c>
      <c r="E463" t="s">
        <v>230</v>
      </c>
      <c r="F463" t="s">
        <v>230</v>
      </c>
      <c r="G463" t="s">
        <v>231</v>
      </c>
      <c r="H463" t="s">
        <v>258</v>
      </c>
      <c r="I463" t="s">
        <v>266</v>
      </c>
      <c r="J463" t="s">
        <v>219</v>
      </c>
      <c r="K463" t="s">
        <v>226</v>
      </c>
      <c r="L463" t="s">
        <v>234</v>
      </c>
      <c r="M463" s="48">
        <v>41919</v>
      </c>
      <c r="N463">
        <v>12.221</v>
      </c>
      <c r="O463">
        <v>21.824000000000002</v>
      </c>
      <c r="P463">
        <v>0.78577857785778593</v>
      </c>
      <c r="Q463">
        <v>0.08</v>
      </c>
      <c r="R463">
        <v>23.569920000000003</v>
      </c>
    </row>
    <row r="464" spans="2:18" x14ac:dyDescent="0.3">
      <c r="B464" t="s">
        <v>1253</v>
      </c>
      <c r="C464" s="48">
        <v>41912</v>
      </c>
      <c r="D464" t="s">
        <v>1254</v>
      </c>
      <c r="E464" t="s">
        <v>230</v>
      </c>
      <c r="F464" t="s">
        <v>230</v>
      </c>
      <c r="G464" t="s">
        <v>216</v>
      </c>
      <c r="H464" t="s">
        <v>281</v>
      </c>
      <c r="I464" t="s">
        <v>218</v>
      </c>
      <c r="J464" t="s">
        <v>219</v>
      </c>
      <c r="K464" t="s">
        <v>220</v>
      </c>
      <c r="L464" t="s">
        <v>221</v>
      </c>
      <c r="M464" s="48">
        <v>41921</v>
      </c>
      <c r="N464">
        <v>2.5190000000000001</v>
      </c>
      <c r="O464">
        <v>4.0590000000000002</v>
      </c>
      <c r="P464">
        <v>0.611353711790393</v>
      </c>
      <c r="Q464">
        <v>0.08</v>
      </c>
      <c r="R464">
        <v>4.3837200000000003</v>
      </c>
    </row>
    <row r="465" spans="2:18" x14ac:dyDescent="0.3">
      <c r="B465" t="s">
        <v>1256</v>
      </c>
      <c r="C465" s="48">
        <v>41912</v>
      </c>
      <c r="D465" t="s">
        <v>1034</v>
      </c>
      <c r="E465" t="s">
        <v>230</v>
      </c>
      <c r="F465" t="s">
        <v>230</v>
      </c>
      <c r="G465" t="s">
        <v>231</v>
      </c>
      <c r="H465" t="s">
        <v>270</v>
      </c>
      <c r="I465" t="s">
        <v>218</v>
      </c>
      <c r="J465" t="s">
        <v>219</v>
      </c>
      <c r="K465" t="s">
        <v>220</v>
      </c>
      <c r="L465" t="s">
        <v>221</v>
      </c>
      <c r="M465" s="48">
        <v>41921</v>
      </c>
      <c r="N465">
        <v>24.167000000000002</v>
      </c>
      <c r="O465">
        <v>38.984000000000002</v>
      </c>
      <c r="P465">
        <v>0.61310878470641783</v>
      </c>
      <c r="Q465">
        <v>0.08</v>
      </c>
      <c r="R465">
        <v>42.102720000000005</v>
      </c>
    </row>
    <row r="466" spans="2:18" x14ac:dyDescent="0.3">
      <c r="B466" t="s">
        <v>1257</v>
      </c>
      <c r="C466" s="48">
        <v>41913</v>
      </c>
      <c r="D466" t="s">
        <v>1237</v>
      </c>
      <c r="E466" t="s">
        <v>214</v>
      </c>
      <c r="F466" t="s">
        <v>215</v>
      </c>
      <c r="G466" t="s">
        <v>231</v>
      </c>
      <c r="H466" t="s">
        <v>225</v>
      </c>
      <c r="I466" t="s">
        <v>266</v>
      </c>
      <c r="J466" t="s">
        <v>219</v>
      </c>
      <c r="K466" t="s">
        <v>226</v>
      </c>
      <c r="L466" t="s">
        <v>221</v>
      </c>
      <c r="M466" s="48">
        <v>41922</v>
      </c>
      <c r="N466">
        <v>0.78100000000000003</v>
      </c>
      <c r="O466">
        <v>1.254</v>
      </c>
      <c r="P466">
        <v>0.60563380281690138</v>
      </c>
      <c r="Q466">
        <v>0.08</v>
      </c>
      <c r="R466">
        <v>1.3543200000000002</v>
      </c>
    </row>
    <row r="467" spans="2:18" x14ac:dyDescent="0.3">
      <c r="B467" t="s">
        <v>1258</v>
      </c>
      <c r="C467" s="48">
        <v>41914</v>
      </c>
      <c r="D467" t="s">
        <v>646</v>
      </c>
      <c r="E467" t="s">
        <v>230</v>
      </c>
      <c r="F467" t="s">
        <v>230</v>
      </c>
      <c r="G467" t="s">
        <v>244</v>
      </c>
      <c r="H467" t="s">
        <v>258</v>
      </c>
      <c r="I467" t="s">
        <v>254</v>
      </c>
      <c r="J467" t="s">
        <v>219</v>
      </c>
      <c r="K467" t="s">
        <v>220</v>
      </c>
      <c r="L467" t="s">
        <v>234</v>
      </c>
      <c r="M467" s="48">
        <v>41928</v>
      </c>
      <c r="N467">
        <v>3.0140000000000007</v>
      </c>
      <c r="O467">
        <v>4.9390000000000009</v>
      </c>
      <c r="P467">
        <v>0.63868613138686126</v>
      </c>
      <c r="Q467">
        <v>0.08</v>
      </c>
      <c r="R467">
        <v>5.3341200000000013</v>
      </c>
    </row>
    <row r="468" spans="2:18" x14ac:dyDescent="0.3">
      <c r="B468" t="s">
        <v>1259</v>
      </c>
      <c r="C468" s="48">
        <v>41914</v>
      </c>
      <c r="D468" t="s">
        <v>867</v>
      </c>
      <c r="E468" t="s">
        <v>230</v>
      </c>
      <c r="F468" t="s">
        <v>230</v>
      </c>
      <c r="G468" t="s">
        <v>216</v>
      </c>
      <c r="H468" t="s">
        <v>274</v>
      </c>
      <c r="I468" t="s">
        <v>254</v>
      </c>
      <c r="J468" t="s">
        <v>238</v>
      </c>
      <c r="K468" t="s">
        <v>292</v>
      </c>
      <c r="L468" t="s">
        <v>221</v>
      </c>
      <c r="M468" s="48">
        <v>41923</v>
      </c>
      <c r="N468">
        <v>22.198</v>
      </c>
      <c r="O468">
        <v>38.951000000000001</v>
      </c>
      <c r="P468">
        <v>0.75470763131813678</v>
      </c>
      <c r="Q468">
        <v>0.08</v>
      </c>
      <c r="R468">
        <v>42.067080000000004</v>
      </c>
    </row>
    <row r="469" spans="2:18" x14ac:dyDescent="0.3">
      <c r="B469" t="s">
        <v>1260</v>
      </c>
      <c r="C469" s="48">
        <v>41916</v>
      </c>
      <c r="D469" t="s">
        <v>931</v>
      </c>
      <c r="E469" t="s">
        <v>214</v>
      </c>
      <c r="F469" t="s">
        <v>215</v>
      </c>
      <c r="G469" t="s">
        <v>244</v>
      </c>
      <c r="H469" t="s">
        <v>217</v>
      </c>
      <c r="I469" t="s">
        <v>233</v>
      </c>
      <c r="J469" t="s">
        <v>219</v>
      </c>
      <c r="K469" t="s">
        <v>220</v>
      </c>
      <c r="L469" t="s">
        <v>221</v>
      </c>
      <c r="M469" s="48">
        <v>41924</v>
      </c>
      <c r="N469">
        <v>2.1339999999999999</v>
      </c>
      <c r="O469">
        <v>3.3880000000000003</v>
      </c>
      <c r="P469">
        <v>0.58762886597938169</v>
      </c>
      <c r="Q469">
        <v>0.08</v>
      </c>
      <c r="R469">
        <v>3.6590400000000005</v>
      </c>
    </row>
    <row r="470" spans="2:18" x14ac:dyDescent="0.3">
      <c r="B470" t="s">
        <v>1261</v>
      </c>
      <c r="C470" s="48">
        <v>41918</v>
      </c>
      <c r="D470" t="s">
        <v>368</v>
      </c>
      <c r="E470" t="s">
        <v>230</v>
      </c>
      <c r="F470" t="s">
        <v>230</v>
      </c>
      <c r="G470" t="s">
        <v>231</v>
      </c>
      <c r="H470" t="s">
        <v>274</v>
      </c>
      <c r="I470" t="s">
        <v>218</v>
      </c>
      <c r="J470" t="s">
        <v>305</v>
      </c>
      <c r="K470" t="s">
        <v>292</v>
      </c>
      <c r="L470" t="s">
        <v>221</v>
      </c>
      <c r="M470" s="48">
        <v>41927</v>
      </c>
      <c r="N470">
        <v>6.0500000000000007</v>
      </c>
      <c r="O470">
        <v>13.442000000000002</v>
      </c>
      <c r="P470">
        <v>1.2218181818181819</v>
      </c>
      <c r="Q470">
        <v>0.08</v>
      </c>
      <c r="R470">
        <v>14.517360000000004</v>
      </c>
    </row>
    <row r="471" spans="2:18" x14ac:dyDescent="0.3">
      <c r="B471" t="s">
        <v>1262</v>
      </c>
      <c r="C471" s="48">
        <v>41919</v>
      </c>
      <c r="D471" t="s">
        <v>1263</v>
      </c>
      <c r="E471" t="s">
        <v>230</v>
      </c>
      <c r="F471" t="s">
        <v>230</v>
      </c>
      <c r="G471" t="s">
        <v>244</v>
      </c>
      <c r="H471" t="s">
        <v>245</v>
      </c>
      <c r="I471" t="s">
        <v>218</v>
      </c>
      <c r="J471" t="s">
        <v>219</v>
      </c>
      <c r="K471" t="s">
        <v>292</v>
      </c>
      <c r="L471" t="s">
        <v>221</v>
      </c>
      <c r="M471" s="48">
        <v>41926</v>
      </c>
      <c r="N471">
        <v>4.6090000000000009</v>
      </c>
      <c r="O471">
        <v>11.253000000000002</v>
      </c>
      <c r="P471">
        <v>1.4415274463007159</v>
      </c>
      <c r="Q471">
        <v>0.08</v>
      </c>
      <c r="R471">
        <v>12.153240000000002</v>
      </c>
    </row>
    <row r="472" spans="2:18" x14ac:dyDescent="0.3">
      <c r="B472" t="s">
        <v>1265</v>
      </c>
      <c r="C472" s="48">
        <v>41920</v>
      </c>
      <c r="D472" t="s">
        <v>1002</v>
      </c>
      <c r="E472" t="s">
        <v>230</v>
      </c>
      <c r="F472" t="s">
        <v>230</v>
      </c>
      <c r="G472" t="s">
        <v>231</v>
      </c>
      <c r="H472" t="s">
        <v>274</v>
      </c>
      <c r="I472" t="s">
        <v>254</v>
      </c>
      <c r="J472" t="s">
        <v>219</v>
      </c>
      <c r="K472" t="s">
        <v>220</v>
      </c>
      <c r="L472" t="s">
        <v>221</v>
      </c>
      <c r="M472" s="48">
        <v>41934</v>
      </c>
      <c r="N472">
        <v>1.3089999999999999</v>
      </c>
      <c r="O472">
        <v>2.1779999999999999</v>
      </c>
      <c r="P472">
        <v>0.66386554621848737</v>
      </c>
      <c r="Q472">
        <v>0.08</v>
      </c>
      <c r="R472">
        <v>2.3522400000000001</v>
      </c>
    </row>
    <row r="473" spans="2:18" x14ac:dyDescent="0.3">
      <c r="B473" t="s">
        <v>1266</v>
      </c>
      <c r="C473" s="48">
        <v>41921</v>
      </c>
      <c r="D473" t="s">
        <v>1267</v>
      </c>
      <c r="E473" t="s">
        <v>230</v>
      </c>
      <c r="F473" t="s">
        <v>230</v>
      </c>
      <c r="G473" t="s">
        <v>216</v>
      </c>
      <c r="H473" t="s">
        <v>258</v>
      </c>
      <c r="I473" t="s">
        <v>250</v>
      </c>
      <c r="J473" t="s">
        <v>219</v>
      </c>
      <c r="K473" t="s">
        <v>226</v>
      </c>
      <c r="L473" t="s">
        <v>221</v>
      </c>
      <c r="M473" s="48">
        <v>41928</v>
      </c>
      <c r="N473">
        <v>12.221</v>
      </c>
      <c r="O473">
        <v>21.824000000000002</v>
      </c>
      <c r="P473">
        <v>0.78577857785778593</v>
      </c>
      <c r="Q473">
        <v>0.08</v>
      </c>
      <c r="R473">
        <v>23.569920000000003</v>
      </c>
    </row>
    <row r="474" spans="2:18" x14ac:dyDescent="0.3">
      <c r="B474" t="s">
        <v>1269</v>
      </c>
      <c r="C474" s="48">
        <v>41925</v>
      </c>
      <c r="D474" t="s">
        <v>1270</v>
      </c>
      <c r="E474" t="s">
        <v>230</v>
      </c>
      <c r="F474" t="s">
        <v>230</v>
      </c>
      <c r="G474" t="s">
        <v>216</v>
      </c>
      <c r="H474" t="s">
        <v>281</v>
      </c>
      <c r="I474" t="s">
        <v>254</v>
      </c>
      <c r="J474" t="s">
        <v>219</v>
      </c>
      <c r="K474" t="s">
        <v>220</v>
      </c>
      <c r="L474" t="s">
        <v>234</v>
      </c>
      <c r="M474" s="48">
        <v>41936</v>
      </c>
      <c r="N474">
        <v>57.277000000000008</v>
      </c>
      <c r="O474">
        <v>92.378000000000014</v>
      </c>
      <c r="P474">
        <v>0.61282888419435377</v>
      </c>
      <c r="Q474">
        <v>0.08</v>
      </c>
      <c r="R474">
        <v>99.76824000000002</v>
      </c>
    </row>
    <row r="475" spans="2:18" x14ac:dyDescent="0.3">
      <c r="B475" t="s">
        <v>1272</v>
      </c>
      <c r="C475" s="48">
        <v>41926</v>
      </c>
      <c r="D475" t="s">
        <v>212</v>
      </c>
      <c r="E475" t="s">
        <v>214</v>
      </c>
      <c r="F475" t="s">
        <v>215</v>
      </c>
      <c r="G475" t="s">
        <v>216</v>
      </c>
      <c r="H475" t="s">
        <v>217</v>
      </c>
      <c r="I475" t="s">
        <v>233</v>
      </c>
      <c r="J475" t="s">
        <v>219</v>
      </c>
      <c r="K475" t="s">
        <v>226</v>
      </c>
      <c r="L475" t="s">
        <v>221</v>
      </c>
      <c r="M475" s="48">
        <v>41934</v>
      </c>
      <c r="N475">
        <v>2.7720000000000002</v>
      </c>
      <c r="O475">
        <v>4.4000000000000004</v>
      </c>
      <c r="P475">
        <v>0.58730158730158732</v>
      </c>
      <c r="Q475">
        <v>0.08</v>
      </c>
      <c r="R475">
        <v>4.7520000000000007</v>
      </c>
    </row>
    <row r="476" spans="2:18" x14ac:dyDescent="0.3">
      <c r="B476" t="s">
        <v>1277</v>
      </c>
      <c r="C476" s="48">
        <v>41928</v>
      </c>
      <c r="D476" t="s">
        <v>212</v>
      </c>
      <c r="E476" t="s">
        <v>214</v>
      </c>
      <c r="F476" t="s">
        <v>215</v>
      </c>
      <c r="G476" t="s">
        <v>216</v>
      </c>
      <c r="H476" t="s">
        <v>217</v>
      </c>
      <c r="I476" t="s">
        <v>266</v>
      </c>
      <c r="J476" t="s">
        <v>219</v>
      </c>
      <c r="K476" t="s">
        <v>220</v>
      </c>
      <c r="L476" t="s">
        <v>221</v>
      </c>
      <c r="M476" s="48">
        <v>41937</v>
      </c>
      <c r="N476">
        <v>4.2240000000000002</v>
      </c>
      <c r="O476">
        <v>6.9300000000000006</v>
      </c>
      <c r="P476">
        <v>0.64062500000000011</v>
      </c>
      <c r="Q476">
        <v>0.08</v>
      </c>
      <c r="R476">
        <v>7.4844000000000008</v>
      </c>
    </row>
    <row r="477" spans="2:18" x14ac:dyDescent="0.3">
      <c r="B477" t="s">
        <v>1278</v>
      </c>
      <c r="C477" s="48">
        <v>41929</v>
      </c>
      <c r="D477" t="s">
        <v>1279</v>
      </c>
      <c r="E477" t="s">
        <v>214</v>
      </c>
      <c r="F477" t="s">
        <v>215</v>
      </c>
      <c r="G477" t="s">
        <v>231</v>
      </c>
      <c r="H477" t="s">
        <v>217</v>
      </c>
      <c r="I477" t="s">
        <v>218</v>
      </c>
      <c r="J477" t="s">
        <v>219</v>
      </c>
      <c r="K477" t="s">
        <v>220</v>
      </c>
      <c r="L477" t="s">
        <v>234</v>
      </c>
      <c r="M477" s="48">
        <v>41937</v>
      </c>
      <c r="N477">
        <v>4.9060000000000006</v>
      </c>
      <c r="O477">
        <v>11.979000000000001</v>
      </c>
      <c r="P477">
        <v>1.4417040358744393</v>
      </c>
      <c r="Q477">
        <v>0.08</v>
      </c>
      <c r="R477">
        <v>12.937320000000001</v>
      </c>
    </row>
    <row r="478" spans="2:18" x14ac:dyDescent="0.3">
      <c r="B478" t="s">
        <v>1281</v>
      </c>
      <c r="C478" s="48">
        <v>41930</v>
      </c>
      <c r="D478" t="s">
        <v>1233</v>
      </c>
      <c r="E478" t="s">
        <v>214</v>
      </c>
      <c r="F478" t="s">
        <v>215</v>
      </c>
      <c r="G478" t="s">
        <v>265</v>
      </c>
      <c r="H478" t="s">
        <v>225</v>
      </c>
      <c r="I478" t="s">
        <v>266</v>
      </c>
      <c r="J478" t="s">
        <v>238</v>
      </c>
      <c r="K478" t="s">
        <v>220</v>
      </c>
      <c r="L478" t="s">
        <v>221</v>
      </c>
      <c r="M478" s="48">
        <v>41939</v>
      </c>
      <c r="N478">
        <v>9.1410000000000018</v>
      </c>
      <c r="O478">
        <v>17.578000000000003</v>
      </c>
      <c r="P478">
        <v>0.92298435619735253</v>
      </c>
      <c r="Q478">
        <v>0.08</v>
      </c>
      <c r="R478">
        <v>18.984240000000003</v>
      </c>
    </row>
    <row r="479" spans="2:18" x14ac:dyDescent="0.3">
      <c r="B479" t="s">
        <v>1282</v>
      </c>
      <c r="C479" s="48">
        <v>41931</v>
      </c>
      <c r="D479" t="s">
        <v>1283</v>
      </c>
      <c r="E479" t="s">
        <v>230</v>
      </c>
      <c r="F479" t="s">
        <v>230</v>
      </c>
      <c r="G479" t="s">
        <v>244</v>
      </c>
      <c r="H479" t="s">
        <v>281</v>
      </c>
      <c r="I479" t="s">
        <v>266</v>
      </c>
      <c r="J479" t="s">
        <v>219</v>
      </c>
      <c r="K479" t="s">
        <v>226</v>
      </c>
      <c r="L479" t="s">
        <v>221</v>
      </c>
      <c r="M479" s="48">
        <v>41939</v>
      </c>
      <c r="N479">
        <v>4.9280000000000008</v>
      </c>
      <c r="O479">
        <v>8.9540000000000006</v>
      </c>
      <c r="P479">
        <v>0.81696428571428559</v>
      </c>
      <c r="Q479">
        <v>0.08</v>
      </c>
      <c r="R479">
        <v>9.670320000000002</v>
      </c>
    </row>
    <row r="480" spans="2:18" x14ac:dyDescent="0.3">
      <c r="B480" t="s">
        <v>1285</v>
      </c>
      <c r="C480" s="48">
        <v>41931</v>
      </c>
      <c r="D480" t="s">
        <v>1153</v>
      </c>
      <c r="E480" t="s">
        <v>214</v>
      </c>
      <c r="F480" t="s">
        <v>215</v>
      </c>
      <c r="G480" t="s">
        <v>231</v>
      </c>
      <c r="H480" t="s">
        <v>217</v>
      </c>
      <c r="I480" t="s">
        <v>250</v>
      </c>
      <c r="J480" t="s">
        <v>219</v>
      </c>
      <c r="K480" t="s">
        <v>292</v>
      </c>
      <c r="L480" t="s">
        <v>221</v>
      </c>
      <c r="M480" s="48">
        <v>41938</v>
      </c>
      <c r="N480">
        <v>5.2690000000000001</v>
      </c>
      <c r="O480">
        <v>13.167000000000002</v>
      </c>
      <c r="P480">
        <v>1.4989561586638833</v>
      </c>
      <c r="Q480">
        <v>0.08</v>
      </c>
      <c r="R480">
        <v>14.220360000000003</v>
      </c>
    </row>
    <row r="481" spans="2:18" x14ac:dyDescent="0.3">
      <c r="B481" t="s">
        <v>1286</v>
      </c>
      <c r="C481" s="48">
        <v>41932</v>
      </c>
      <c r="D481" t="s">
        <v>1011</v>
      </c>
      <c r="E481" t="s">
        <v>214</v>
      </c>
      <c r="F481" t="s">
        <v>215</v>
      </c>
      <c r="G481" t="s">
        <v>244</v>
      </c>
      <c r="H481" t="s">
        <v>217</v>
      </c>
      <c r="I481" t="s">
        <v>218</v>
      </c>
      <c r="J481" t="s">
        <v>219</v>
      </c>
      <c r="K481" t="s">
        <v>220</v>
      </c>
      <c r="L481" t="s">
        <v>221</v>
      </c>
      <c r="M481" s="48">
        <v>41940</v>
      </c>
      <c r="N481">
        <v>3.74</v>
      </c>
      <c r="O481">
        <v>5.9400000000000013</v>
      </c>
      <c r="P481">
        <v>0.5882352941176473</v>
      </c>
      <c r="Q481">
        <v>0.08</v>
      </c>
      <c r="R481">
        <v>6.4152000000000022</v>
      </c>
    </row>
    <row r="482" spans="2:18" x14ac:dyDescent="0.3">
      <c r="B482" t="s">
        <v>1287</v>
      </c>
      <c r="C482" s="48">
        <v>41933</v>
      </c>
      <c r="D482" t="s">
        <v>1288</v>
      </c>
      <c r="E482" t="s">
        <v>230</v>
      </c>
      <c r="F482" t="s">
        <v>230</v>
      </c>
      <c r="G482" t="s">
        <v>231</v>
      </c>
      <c r="H482" t="s">
        <v>258</v>
      </c>
      <c r="I482" t="s">
        <v>266</v>
      </c>
      <c r="J482" t="s">
        <v>219</v>
      </c>
      <c r="K482" t="s">
        <v>220</v>
      </c>
      <c r="L482" t="s">
        <v>221</v>
      </c>
      <c r="M482" s="48">
        <v>41942</v>
      </c>
      <c r="N482">
        <v>9.8120000000000012</v>
      </c>
      <c r="O482">
        <v>32.713999999999999</v>
      </c>
      <c r="P482">
        <v>2.3340807174887885</v>
      </c>
      <c r="Q482">
        <v>0.08</v>
      </c>
      <c r="R482">
        <v>35.331119999999999</v>
      </c>
    </row>
    <row r="483" spans="2:18" x14ac:dyDescent="0.3">
      <c r="B483" t="s">
        <v>1290</v>
      </c>
      <c r="C483" s="48">
        <v>41936</v>
      </c>
      <c r="D483" t="s">
        <v>1291</v>
      </c>
      <c r="E483" t="s">
        <v>230</v>
      </c>
      <c r="F483" t="s">
        <v>230</v>
      </c>
      <c r="G483" t="s">
        <v>216</v>
      </c>
      <c r="H483" t="s">
        <v>274</v>
      </c>
      <c r="I483" t="s">
        <v>250</v>
      </c>
      <c r="J483" t="s">
        <v>219</v>
      </c>
      <c r="K483" t="s">
        <v>220</v>
      </c>
      <c r="L483" t="s">
        <v>221</v>
      </c>
      <c r="M483" s="48">
        <v>41944</v>
      </c>
      <c r="N483">
        <v>4.0150000000000006</v>
      </c>
      <c r="O483">
        <v>6.5780000000000012</v>
      </c>
      <c r="P483">
        <v>0.63835616438356169</v>
      </c>
      <c r="Q483">
        <v>0.08</v>
      </c>
      <c r="R483">
        <v>7.1042400000000017</v>
      </c>
    </row>
    <row r="484" spans="2:18" x14ac:dyDescent="0.3">
      <c r="B484" t="s">
        <v>1293</v>
      </c>
      <c r="C484" s="48">
        <v>41937</v>
      </c>
      <c r="D484" t="s">
        <v>1126</v>
      </c>
      <c r="E484" t="s">
        <v>214</v>
      </c>
      <c r="F484" t="s">
        <v>215</v>
      </c>
      <c r="G484" t="s">
        <v>244</v>
      </c>
      <c r="H484" t="s">
        <v>225</v>
      </c>
      <c r="I484" t="s">
        <v>254</v>
      </c>
      <c r="J484" t="s">
        <v>219</v>
      </c>
      <c r="K484" t="s">
        <v>226</v>
      </c>
      <c r="L484" t="s">
        <v>221</v>
      </c>
      <c r="M484" s="48">
        <v>41948</v>
      </c>
      <c r="N484">
        <v>2.3760000000000003</v>
      </c>
      <c r="O484">
        <v>4.2350000000000003</v>
      </c>
      <c r="P484">
        <v>0.78240740740740733</v>
      </c>
      <c r="Q484">
        <v>0.08</v>
      </c>
      <c r="R484">
        <v>4.5738000000000003</v>
      </c>
    </row>
    <row r="485" spans="2:18" x14ac:dyDescent="0.3">
      <c r="B485" t="s">
        <v>1294</v>
      </c>
      <c r="C485" s="48">
        <v>41938</v>
      </c>
      <c r="D485" t="s">
        <v>425</v>
      </c>
      <c r="E485" t="s">
        <v>230</v>
      </c>
      <c r="F485" t="s">
        <v>230</v>
      </c>
      <c r="G485" t="s">
        <v>216</v>
      </c>
      <c r="H485" t="s">
        <v>331</v>
      </c>
      <c r="I485" t="s">
        <v>250</v>
      </c>
      <c r="J485" t="s">
        <v>238</v>
      </c>
      <c r="K485" t="s">
        <v>220</v>
      </c>
      <c r="L485" t="s">
        <v>221</v>
      </c>
      <c r="M485" s="48">
        <v>41946</v>
      </c>
      <c r="N485">
        <v>19.624000000000002</v>
      </c>
      <c r="O485">
        <v>38.489000000000004</v>
      </c>
      <c r="P485">
        <v>0.96132286995515692</v>
      </c>
      <c r="Q485">
        <v>0.08</v>
      </c>
      <c r="R485">
        <v>41.568120000000008</v>
      </c>
    </row>
    <row r="486" spans="2:18" x14ac:dyDescent="0.3">
      <c r="B486" t="s">
        <v>1295</v>
      </c>
      <c r="C486" s="48">
        <v>41939</v>
      </c>
      <c r="D486" t="s">
        <v>1296</v>
      </c>
      <c r="E486" t="s">
        <v>230</v>
      </c>
      <c r="F486" t="s">
        <v>230</v>
      </c>
      <c r="G486" t="s">
        <v>231</v>
      </c>
      <c r="H486" t="s">
        <v>281</v>
      </c>
      <c r="I486" t="s">
        <v>218</v>
      </c>
      <c r="J486" t="s">
        <v>219</v>
      </c>
      <c r="K486" t="s">
        <v>292</v>
      </c>
      <c r="L486" t="s">
        <v>221</v>
      </c>
      <c r="M486" s="48">
        <v>41948</v>
      </c>
      <c r="N486">
        <v>5.2690000000000001</v>
      </c>
      <c r="O486">
        <v>13.167000000000002</v>
      </c>
      <c r="P486">
        <v>1.4989561586638833</v>
      </c>
      <c r="Q486">
        <v>0.08</v>
      </c>
      <c r="R486">
        <v>14.220360000000003</v>
      </c>
    </row>
    <row r="487" spans="2:18" x14ac:dyDescent="0.3">
      <c r="B487" t="s">
        <v>1298</v>
      </c>
      <c r="C487" s="48">
        <v>41942</v>
      </c>
      <c r="D487" t="s">
        <v>1299</v>
      </c>
      <c r="E487" t="s">
        <v>230</v>
      </c>
      <c r="F487" t="s">
        <v>230</v>
      </c>
      <c r="G487" t="s">
        <v>265</v>
      </c>
      <c r="H487" t="s">
        <v>258</v>
      </c>
      <c r="I487" t="s">
        <v>266</v>
      </c>
      <c r="J487" t="s">
        <v>219</v>
      </c>
      <c r="K487" t="s">
        <v>220</v>
      </c>
      <c r="L487" t="s">
        <v>221</v>
      </c>
      <c r="M487" s="48">
        <v>41951</v>
      </c>
      <c r="N487">
        <v>57.277000000000008</v>
      </c>
      <c r="O487">
        <v>92.378000000000014</v>
      </c>
      <c r="P487">
        <v>0.61282888419435377</v>
      </c>
      <c r="Q487">
        <v>0.08</v>
      </c>
      <c r="R487">
        <v>99.76824000000002</v>
      </c>
    </row>
    <row r="488" spans="2:18" x14ac:dyDescent="0.3">
      <c r="B488" t="s">
        <v>1301</v>
      </c>
      <c r="C488" s="48">
        <v>41943</v>
      </c>
      <c r="D488" t="s">
        <v>1302</v>
      </c>
      <c r="E488" t="s">
        <v>230</v>
      </c>
      <c r="F488" t="s">
        <v>230</v>
      </c>
      <c r="G488" t="s">
        <v>216</v>
      </c>
      <c r="H488" t="s">
        <v>245</v>
      </c>
      <c r="I488" t="s">
        <v>218</v>
      </c>
      <c r="J488" t="s">
        <v>219</v>
      </c>
      <c r="K488" t="s">
        <v>220</v>
      </c>
      <c r="L488" t="s">
        <v>221</v>
      </c>
      <c r="M488" s="48">
        <v>41952</v>
      </c>
      <c r="N488">
        <v>5.3790000000000004</v>
      </c>
      <c r="O488">
        <v>8.4039999999999999</v>
      </c>
      <c r="P488">
        <v>0.5623721881390592</v>
      </c>
      <c r="Q488">
        <v>0.08</v>
      </c>
      <c r="R488">
        <v>9.0763200000000008</v>
      </c>
    </row>
    <row r="489" spans="2:18" x14ac:dyDescent="0.3">
      <c r="B489" t="s">
        <v>1304</v>
      </c>
      <c r="C489" s="48">
        <v>41944</v>
      </c>
      <c r="D489" t="s">
        <v>1305</v>
      </c>
      <c r="E489" t="s">
        <v>214</v>
      </c>
      <c r="F489" t="s">
        <v>215</v>
      </c>
      <c r="G489" t="s">
        <v>244</v>
      </c>
      <c r="H489" t="s">
        <v>225</v>
      </c>
      <c r="I489" t="s">
        <v>254</v>
      </c>
      <c r="J489" t="s">
        <v>219</v>
      </c>
      <c r="K489" t="s">
        <v>226</v>
      </c>
      <c r="L489" t="s">
        <v>221</v>
      </c>
      <c r="M489" s="48">
        <v>41955</v>
      </c>
      <c r="N489">
        <v>2.7720000000000002</v>
      </c>
      <c r="O489">
        <v>4.4000000000000004</v>
      </c>
      <c r="P489">
        <v>0.58730158730158732</v>
      </c>
      <c r="Q489">
        <v>0.08</v>
      </c>
      <c r="R489">
        <v>4.7520000000000007</v>
      </c>
    </row>
    <row r="490" spans="2:18" x14ac:dyDescent="0.3">
      <c r="B490" t="s">
        <v>1307</v>
      </c>
      <c r="C490" s="48">
        <v>41944</v>
      </c>
      <c r="D490" t="s">
        <v>1308</v>
      </c>
      <c r="E490" t="s">
        <v>230</v>
      </c>
      <c r="F490" t="s">
        <v>230</v>
      </c>
      <c r="G490" t="s">
        <v>244</v>
      </c>
      <c r="H490" t="s">
        <v>445</v>
      </c>
      <c r="I490" t="s">
        <v>250</v>
      </c>
      <c r="J490" t="s">
        <v>238</v>
      </c>
      <c r="K490" t="s">
        <v>220</v>
      </c>
      <c r="L490" t="s">
        <v>221</v>
      </c>
      <c r="M490" s="48">
        <v>41952</v>
      </c>
      <c r="N490">
        <v>7.1610000000000005</v>
      </c>
      <c r="O490">
        <v>34.078000000000003</v>
      </c>
      <c r="P490">
        <v>3.7588325652841781</v>
      </c>
      <c r="Q490">
        <v>0.08</v>
      </c>
      <c r="R490">
        <v>36.804240000000007</v>
      </c>
    </row>
    <row r="491" spans="2:18" x14ac:dyDescent="0.3">
      <c r="B491" t="s">
        <v>1310</v>
      </c>
      <c r="C491" s="48">
        <v>41948</v>
      </c>
      <c r="D491" t="s">
        <v>1034</v>
      </c>
      <c r="E491" t="s">
        <v>230</v>
      </c>
      <c r="F491" t="s">
        <v>230</v>
      </c>
      <c r="G491" t="s">
        <v>231</v>
      </c>
      <c r="H491" t="s">
        <v>270</v>
      </c>
      <c r="I491" t="s">
        <v>250</v>
      </c>
      <c r="J491" t="s">
        <v>238</v>
      </c>
      <c r="K491" t="s">
        <v>588</v>
      </c>
      <c r="L491" t="s">
        <v>234</v>
      </c>
      <c r="M491" s="48">
        <v>41957</v>
      </c>
      <c r="N491">
        <v>415.78900000000004</v>
      </c>
      <c r="O491">
        <v>659.98900000000003</v>
      </c>
      <c r="P491">
        <v>0.58731712479166109</v>
      </c>
      <c r="Q491">
        <v>0.08</v>
      </c>
      <c r="R491">
        <v>712.78812000000005</v>
      </c>
    </row>
    <row r="492" spans="2:18" x14ac:dyDescent="0.3">
      <c r="B492" t="s">
        <v>1311</v>
      </c>
      <c r="C492" s="48">
        <v>41951</v>
      </c>
      <c r="D492" t="s">
        <v>1312</v>
      </c>
      <c r="E492" t="s">
        <v>230</v>
      </c>
      <c r="F492" t="s">
        <v>230</v>
      </c>
      <c r="G492" t="s">
        <v>216</v>
      </c>
      <c r="H492" t="s">
        <v>232</v>
      </c>
      <c r="I492" t="s">
        <v>218</v>
      </c>
      <c r="J492" t="s">
        <v>238</v>
      </c>
      <c r="K492" t="s">
        <v>588</v>
      </c>
      <c r="L492" t="s">
        <v>221</v>
      </c>
      <c r="M492" s="48">
        <v>41960</v>
      </c>
      <c r="N492">
        <v>415.78900000000004</v>
      </c>
      <c r="O492">
        <v>659.98900000000003</v>
      </c>
      <c r="P492">
        <v>0.58731712479166109</v>
      </c>
      <c r="Q492">
        <v>0.08</v>
      </c>
      <c r="R492">
        <v>712.78812000000005</v>
      </c>
    </row>
    <row r="493" spans="2:18" x14ac:dyDescent="0.3">
      <c r="B493" t="s">
        <v>1314</v>
      </c>
      <c r="C493" s="48">
        <v>41952</v>
      </c>
      <c r="D493" t="s">
        <v>1315</v>
      </c>
      <c r="E493" t="s">
        <v>214</v>
      </c>
      <c r="F493" t="s">
        <v>215</v>
      </c>
      <c r="G493" t="s">
        <v>216</v>
      </c>
      <c r="H493" t="s">
        <v>217</v>
      </c>
      <c r="I493" t="s">
        <v>233</v>
      </c>
      <c r="J493" t="s">
        <v>219</v>
      </c>
      <c r="K493" t="s">
        <v>226</v>
      </c>
      <c r="L493" t="s">
        <v>221</v>
      </c>
      <c r="M493" s="48">
        <v>41960</v>
      </c>
      <c r="N493">
        <v>1.034</v>
      </c>
      <c r="O493">
        <v>2.0680000000000001</v>
      </c>
      <c r="P493">
        <v>1</v>
      </c>
      <c r="Q493">
        <v>0.08</v>
      </c>
      <c r="R493">
        <v>2.2334400000000003</v>
      </c>
    </row>
    <row r="494" spans="2:18" x14ac:dyDescent="0.3">
      <c r="B494" t="s">
        <v>1317</v>
      </c>
      <c r="C494" s="48">
        <v>41957</v>
      </c>
      <c r="D494" t="s">
        <v>1140</v>
      </c>
      <c r="E494" t="s">
        <v>230</v>
      </c>
      <c r="F494" t="s">
        <v>230</v>
      </c>
      <c r="G494" t="s">
        <v>244</v>
      </c>
      <c r="H494" t="s">
        <v>258</v>
      </c>
      <c r="I494" t="s">
        <v>266</v>
      </c>
      <c r="J494" t="s">
        <v>238</v>
      </c>
      <c r="K494" t="s">
        <v>220</v>
      </c>
      <c r="L494" t="s">
        <v>221</v>
      </c>
      <c r="M494" s="48">
        <v>41966</v>
      </c>
      <c r="N494">
        <v>68.64</v>
      </c>
      <c r="O494">
        <v>171.58900000000003</v>
      </c>
      <c r="P494">
        <v>1.4998397435897439</v>
      </c>
      <c r="Q494">
        <v>0.08</v>
      </c>
      <c r="R494">
        <v>185.31612000000004</v>
      </c>
    </row>
    <row r="495" spans="2:18" x14ac:dyDescent="0.3">
      <c r="B495" t="s">
        <v>1318</v>
      </c>
      <c r="C495" s="48">
        <v>41957</v>
      </c>
      <c r="D495" t="s">
        <v>1319</v>
      </c>
      <c r="E495" t="s">
        <v>230</v>
      </c>
      <c r="F495" t="s">
        <v>230</v>
      </c>
      <c r="G495" t="s">
        <v>244</v>
      </c>
      <c r="H495" t="s">
        <v>249</v>
      </c>
      <c r="I495" t="s">
        <v>254</v>
      </c>
      <c r="J495" t="s">
        <v>219</v>
      </c>
      <c r="K495" t="s">
        <v>220</v>
      </c>
      <c r="L495" t="s">
        <v>221</v>
      </c>
      <c r="M495" s="48">
        <v>41969</v>
      </c>
      <c r="N495">
        <v>4.9060000000000006</v>
      </c>
      <c r="O495">
        <v>11.979000000000001</v>
      </c>
      <c r="P495">
        <v>1.4417040358744393</v>
      </c>
      <c r="Q495">
        <v>0.08</v>
      </c>
      <c r="R495">
        <v>12.937320000000001</v>
      </c>
    </row>
    <row r="496" spans="2:18" x14ac:dyDescent="0.3">
      <c r="B496" t="s">
        <v>1321</v>
      </c>
      <c r="C496" s="48">
        <v>41958</v>
      </c>
      <c r="D496" t="s">
        <v>268</v>
      </c>
      <c r="E496" t="s">
        <v>230</v>
      </c>
      <c r="F496" t="s">
        <v>230</v>
      </c>
      <c r="G496" t="s">
        <v>231</v>
      </c>
      <c r="H496" t="s">
        <v>270</v>
      </c>
      <c r="I496" t="s">
        <v>218</v>
      </c>
      <c r="J496" t="s">
        <v>219</v>
      </c>
      <c r="K496" t="s">
        <v>226</v>
      </c>
      <c r="L496" t="s">
        <v>221</v>
      </c>
      <c r="M496" s="48">
        <v>41967</v>
      </c>
      <c r="N496">
        <v>1.0230000000000001</v>
      </c>
      <c r="O496">
        <v>1.6280000000000001</v>
      </c>
      <c r="P496">
        <v>0.59139784946236551</v>
      </c>
      <c r="Q496">
        <v>0.08</v>
      </c>
      <c r="R496">
        <v>1.7582400000000002</v>
      </c>
    </row>
    <row r="497" spans="2:18" x14ac:dyDescent="0.3">
      <c r="B497" t="s">
        <v>1322</v>
      </c>
      <c r="C497" s="48">
        <v>41959</v>
      </c>
      <c r="D497" t="s">
        <v>1251</v>
      </c>
      <c r="E497" t="s">
        <v>230</v>
      </c>
      <c r="F497" t="s">
        <v>230</v>
      </c>
      <c r="G497" t="s">
        <v>231</v>
      </c>
      <c r="H497" t="s">
        <v>258</v>
      </c>
      <c r="I497" t="s">
        <v>233</v>
      </c>
      <c r="J497" t="s">
        <v>219</v>
      </c>
      <c r="K497" t="s">
        <v>226</v>
      </c>
      <c r="L497" t="s">
        <v>221</v>
      </c>
      <c r="M497" s="48">
        <v>41968</v>
      </c>
      <c r="N497">
        <v>1.4410000000000003</v>
      </c>
      <c r="O497">
        <v>3.1240000000000001</v>
      </c>
      <c r="P497">
        <v>1.1679389312977095</v>
      </c>
      <c r="Q497">
        <v>0.08</v>
      </c>
      <c r="R497">
        <v>3.3739200000000005</v>
      </c>
    </row>
    <row r="498" spans="2:18" x14ac:dyDescent="0.3">
      <c r="B498" t="s">
        <v>1323</v>
      </c>
      <c r="C498" s="48">
        <v>41960</v>
      </c>
      <c r="D498" t="s">
        <v>1296</v>
      </c>
      <c r="E498" t="s">
        <v>230</v>
      </c>
      <c r="F498" t="s">
        <v>230</v>
      </c>
      <c r="G498" t="s">
        <v>231</v>
      </c>
      <c r="H498" t="s">
        <v>281</v>
      </c>
      <c r="I498" t="s">
        <v>250</v>
      </c>
      <c r="J498" t="s">
        <v>219</v>
      </c>
      <c r="K498" t="s">
        <v>220</v>
      </c>
      <c r="L498" t="s">
        <v>234</v>
      </c>
      <c r="M498" s="48">
        <v>41969</v>
      </c>
      <c r="N498">
        <v>74.503000000000014</v>
      </c>
      <c r="O498">
        <v>181.72</v>
      </c>
      <c r="P498">
        <v>1.4390964122250105</v>
      </c>
      <c r="Q498">
        <v>0.08</v>
      </c>
      <c r="R498">
        <v>196.25760000000002</v>
      </c>
    </row>
    <row r="499" spans="2:18" x14ac:dyDescent="0.3">
      <c r="B499" t="s">
        <v>1324</v>
      </c>
      <c r="C499" s="48">
        <v>41962</v>
      </c>
      <c r="D499" t="s">
        <v>580</v>
      </c>
      <c r="E499" t="s">
        <v>230</v>
      </c>
      <c r="F499" t="s">
        <v>230</v>
      </c>
      <c r="G499" t="s">
        <v>216</v>
      </c>
      <c r="H499" t="s">
        <v>274</v>
      </c>
      <c r="I499" t="s">
        <v>250</v>
      </c>
      <c r="J499" t="s">
        <v>238</v>
      </c>
      <c r="K499" t="s">
        <v>220</v>
      </c>
      <c r="L499" t="s">
        <v>221</v>
      </c>
      <c r="M499" s="48">
        <v>41971</v>
      </c>
      <c r="N499">
        <v>35.222000000000008</v>
      </c>
      <c r="O499">
        <v>167.72800000000001</v>
      </c>
      <c r="P499">
        <v>3.7620237351655206</v>
      </c>
      <c r="Q499">
        <v>0.08</v>
      </c>
      <c r="R499">
        <v>181.14624000000003</v>
      </c>
    </row>
    <row r="500" spans="2:18" x14ac:dyDescent="0.3">
      <c r="B500" t="s">
        <v>1325</v>
      </c>
      <c r="C500" s="48">
        <v>41963</v>
      </c>
      <c r="D500" t="s">
        <v>1326</v>
      </c>
      <c r="E500" t="s">
        <v>230</v>
      </c>
      <c r="F500" t="s">
        <v>230</v>
      </c>
      <c r="G500" t="s">
        <v>216</v>
      </c>
      <c r="H500" t="s">
        <v>232</v>
      </c>
      <c r="I500" t="s">
        <v>218</v>
      </c>
      <c r="J500" t="s">
        <v>219</v>
      </c>
      <c r="K500" t="s">
        <v>220</v>
      </c>
      <c r="L500" t="s">
        <v>221</v>
      </c>
      <c r="M500" s="48">
        <v>41970</v>
      </c>
      <c r="N500">
        <v>15.268000000000002</v>
      </c>
      <c r="O500">
        <v>24.618000000000002</v>
      </c>
      <c r="P500">
        <v>0.61239193083573473</v>
      </c>
      <c r="Q500">
        <v>0.08</v>
      </c>
      <c r="R500">
        <v>26.587440000000004</v>
      </c>
    </row>
    <row r="501" spans="2:18" x14ac:dyDescent="0.3">
      <c r="B501" t="s">
        <v>1328</v>
      </c>
      <c r="C501" s="48">
        <v>41963</v>
      </c>
      <c r="D501" t="s">
        <v>809</v>
      </c>
      <c r="E501" t="s">
        <v>230</v>
      </c>
      <c r="F501" t="s">
        <v>230</v>
      </c>
      <c r="G501" t="s">
        <v>244</v>
      </c>
      <c r="H501" t="s">
        <v>270</v>
      </c>
      <c r="I501" t="s">
        <v>233</v>
      </c>
      <c r="J501" t="s">
        <v>219</v>
      </c>
      <c r="K501" t="s">
        <v>226</v>
      </c>
      <c r="L501" t="s">
        <v>221</v>
      </c>
      <c r="M501" s="48">
        <v>41972</v>
      </c>
      <c r="N501">
        <v>1.4410000000000003</v>
      </c>
      <c r="O501">
        <v>3.1240000000000001</v>
      </c>
      <c r="P501">
        <v>1.1679389312977095</v>
      </c>
      <c r="Q501">
        <v>0.08</v>
      </c>
      <c r="R501">
        <v>3.3739200000000005</v>
      </c>
    </row>
    <row r="502" spans="2:18" x14ac:dyDescent="0.3">
      <c r="B502" t="s">
        <v>1329</v>
      </c>
      <c r="C502" s="48">
        <v>41964</v>
      </c>
      <c r="D502" t="s">
        <v>1330</v>
      </c>
      <c r="E502" t="s">
        <v>230</v>
      </c>
      <c r="F502" t="s">
        <v>230</v>
      </c>
      <c r="G502" t="s">
        <v>265</v>
      </c>
      <c r="H502" t="s">
        <v>342</v>
      </c>
      <c r="I502" t="s">
        <v>233</v>
      </c>
      <c r="J502" t="s">
        <v>219</v>
      </c>
      <c r="K502" t="s">
        <v>220</v>
      </c>
      <c r="L502" t="s">
        <v>234</v>
      </c>
      <c r="M502" s="48">
        <v>41974</v>
      </c>
      <c r="N502">
        <v>9.8120000000000012</v>
      </c>
      <c r="O502">
        <v>32.713999999999999</v>
      </c>
      <c r="P502">
        <v>2.3340807174887885</v>
      </c>
      <c r="Q502">
        <v>0.08</v>
      </c>
      <c r="R502">
        <v>35.331119999999999</v>
      </c>
    </row>
    <row r="503" spans="2:18" x14ac:dyDescent="0.3">
      <c r="B503" t="s">
        <v>1332</v>
      </c>
      <c r="C503" s="48">
        <v>41964</v>
      </c>
      <c r="D503" t="s">
        <v>481</v>
      </c>
      <c r="E503" t="s">
        <v>214</v>
      </c>
      <c r="F503" t="s">
        <v>215</v>
      </c>
      <c r="G503" t="s">
        <v>244</v>
      </c>
      <c r="H503" t="s">
        <v>225</v>
      </c>
      <c r="I503" t="s">
        <v>254</v>
      </c>
      <c r="J503" t="s">
        <v>238</v>
      </c>
      <c r="K503" t="s">
        <v>239</v>
      </c>
      <c r="L503" t="s">
        <v>240</v>
      </c>
      <c r="M503" s="48">
        <v>41975</v>
      </c>
      <c r="N503">
        <v>306.88900000000001</v>
      </c>
      <c r="O503">
        <v>494.98900000000003</v>
      </c>
      <c r="P503">
        <v>0.61292519445141413</v>
      </c>
      <c r="Q503">
        <v>0.08</v>
      </c>
      <c r="R503">
        <v>534.58812000000012</v>
      </c>
    </row>
    <row r="504" spans="2:18" x14ac:dyDescent="0.3">
      <c r="B504" t="s">
        <v>1333</v>
      </c>
      <c r="C504" s="48">
        <v>41967</v>
      </c>
      <c r="D504" t="s">
        <v>1334</v>
      </c>
      <c r="E504" t="s">
        <v>230</v>
      </c>
      <c r="F504" t="s">
        <v>230</v>
      </c>
      <c r="G504" t="s">
        <v>231</v>
      </c>
      <c r="H504" t="s">
        <v>274</v>
      </c>
      <c r="I504" t="s">
        <v>218</v>
      </c>
      <c r="J504" t="s">
        <v>238</v>
      </c>
      <c r="K504" t="s">
        <v>220</v>
      </c>
      <c r="L504" t="s">
        <v>221</v>
      </c>
      <c r="M504" s="48">
        <v>41976</v>
      </c>
      <c r="N504">
        <v>9.1410000000000018</v>
      </c>
      <c r="O504">
        <v>17.578000000000003</v>
      </c>
      <c r="P504">
        <v>0.92298435619735253</v>
      </c>
      <c r="Q504">
        <v>0.08</v>
      </c>
      <c r="R504">
        <v>18.984240000000003</v>
      </c>
    </row>
    <row r="505" spans="2:18" x14ac:dyDescent="0.3">
      <c r="B505" t="s">
        <v>1336</v>
      </c>
      <c r="C505" s="48">
        <v>41971</v>
      </c>
      <c r="D505" t="s">
        <v>1337</v>
      </c>
      <c r="E505" t="s">
        <v>230</v>
      </c>
      <c r="F505" t="s">
        <v>230</v>
      </c>
      <c r="G505" t="s">
        <v>216</v>
      </c>
      <c r="H505" t="s">
        <v>281</v>
      </c>
      <c r="I505" t="s">
        <v>218</v>
      </c>
      <c r="J505" t="s">
        <v>219</v>
      </c>
      <c r="K505" t="s">
        <v>226</v>
      </c>
      <c r="L505" t="s">
        <v>234</v>
      </c>
      <c r="M505" s="48">
        <v>41980</v>
      </c>
      <c r="N505">
        <v>3.6520000000000001</v>
      </c>
      <c r="O505">
        <v>5.6980000000000004</v>
      </c>
      <c r="P505">
        <v>0.56024096385542177</v>
      </c>
      <c r="Q505">
        <v>0.08</v>
      </c>
      <c r="R505">
        <v>6.1538400000000006</v>
      </c>
    </row>
    <row r="506" spans="2:18" x14ac:dyDescent="0.3">
      <c r="B506" t="s">
        <v>1339</v>
      </c>
      <c r="C506" s="48">
        <v>41972</v>
      </c>
      <c r="D506" t="s">
        <v>1034</v>
      </c>
      <c r="E506" t="s">
        <v>230</v>
      </c>
      <c r="F506" t="s">
        <v>230</v>
      </c>
      <c r="G506" t="s">
        <v>231</v>
      </c>
      <c r="H506" t="s">
        <v>270</v>
      </c>
      <c r="I506" t="s">
        <v>254</v>
      </c>
      <c r="J506" t="s">
        <v>219</v>
      </c>
      <c r="K506" t="s">
        <v>226</v>
      </c>
      <c r="L506" t="s">
        <v>234</v>
      </c>
      <c r="M506" s="48">
        <v>41983</v>
      </c>
      <c r="N506">
        <v>2.145</v>
      </c>
      <c r="O506">
        <v>4.3780000000000001</v>
      </c>
      <c r="P506">
        <v>1.0410256410256411</v>
      </c>
      <c r="Q506">
        <v>0.08</v>
      </c>
      <c r="R506">
        <v>4.7282400000000004</v>
      </c>
    </row>
    <row r="507" spans="2:18" x14ac:dyDescent="0.3">
      <c r="B507" t="s">
        <v>1340</v>
      </c>
      <c r="C507" s="48">
        <v>41972</v>
      </c>
      <c r="D507" t="s">
        <v>557</v>
      </c>
      <c r="E507" t="s">
        <v>214</v>
      </c>
      <c r="F507" t="s">
        <v>215</v>
      </c>
      <c r="G507" t="s">
        <v>265</v>
      </c>
      <c r="H507" t="s">
        <v>217</v>
      </c>
      <c r="I507" t="s">
        <v>254</v>
      </c>
      <c r="J507" t="s">
        <v>219</v>
      </c>
      <c r="K507" t="s">
        <v>292</v>
      </c>
      <c r="L507" t="s">
        <v>221</v>
      </c>
      <c r="M507" s="48">
        <v>41986</v>
      </c>
      <c r="N507">
        <v>18.480000000000004</v>
      </c>
      <c r="O507">
        <v>45.067</v>
      </c>
      <c r="P507">
        <v>1.4386904761904757</v>
      </c>
      <c r="Q507">
        <v>0.08</v>
      </c>
      <c r="R507">
        <v>48.672360000000005</v>
      </c>
    </row>
    <row r="508" spans="2:18" x14ac:dyDescent="0.3">
      <c r="B508" t="s">
        <v>1341</v>
      </c>
      <c r="C508" s="48">
        <v>41975</v>
      </c>
      <c r="D508" t="s">
        <v>1342</v>
      </c>
      <c r="E508" t="s">
        <v>214</v>
      </c>
      <c r="F508" t="s">
        <v>215</v>
      </c>
      <c r="G508" t="s">
        <v>216</v>
      </c>
      <c r="H508" t="s">
        <v>217</v>
      </c>
      <c r="I508" t="s">
        <v>250</v>
      </c>
      <c r="J508" t="s">
        <v>219</v>
      </c>
      <c r="K508" t="s">
        <v>220</v>
      </c>
      <c r="L508" t="s">
        <v>221</v>
      </c>
      <c r="M508" s="48">
        <v>41983</v>
      </c>
      <c r="N508">
        <v>16.445</v>
      </c>
      <c r="O508">
        <v>38.236000000000004</v>
      </c>
      <c r="P508">
        <v>1.3250836120401339</v>
      </c>
      <c r="Q508">
        <v>0.08</v>
      </c>
      <c r="R508">
        <v>41.294880000000006</v>
      </c>
    </row>
    <row r="509" spans="2:18" x14ac:dyDescent="0.3">
      <c r="B509" t="s">
        <v>1344</v>
      </c>
      <c r="C509" s="48">
        <v>41976</v>
      </c>
      <c r="D509" t="s">
        <v>456</v>
      </c>
      <c r="E509" t="s">
        <v>230</v>
      </c>
      <c r="F509" t="s">
        <v>230</v>
      </c>
      <c r="G509" t="s">
        <v>231</v>
      </c>
      <c r="H509" t="s">
        <v>249</v>
      </c>
      <c r="I509" t="s">
        <v>250</v>
      </c>
      <c r="J509" t="s">
        <v>219</v>
      </c>
      <c r="K509" t="s">
        <v>220</v>
      </c>
      <c r="L509" t="s">
        <v>234</v>
      </c>
      <c r="M509" s="48">
        <v>41984</v>
      </c>
      <c r="N509">
        <v>2.4750000000000001</v>
      </c>
      <c r="O509">
        <v>4.0590000000000002</v>
      </c>
      <c r="P509">
        <v>0.64</v>
      </c>
      <c r="Q509">
        <v>0.08</v>
      </c>
      <c r="R509">
        <v>4.3837200000000003</v>
      </c>
    </row>
    <row r="510" spans="2:18" x14ac:dyDescent="0.3">
      <c r="B510" t="s">
        <v>1345</v>
      </c>
      <c r="C510" s="48">
        <v>41977</v>
      </c>
      <c r="D510" t="s">
        <v>1346</v>
      </c>
      <c r="E510" t="s">
        <v>230</v>
      </c>
      <c r="F510" t="s">
        <v>230</v>
      </c>
      <c r="G510" t="s">
        <v>244</v>
      </c>
      <c r="H510" t="s">
        <v>274</v>
      </c>
      <c r="I510" t="s">
        <v>266</v>
      </c>
      <c r="J510" t="s">
        <v>219</v>
      </c>
      <c r="K510" t="s">
        <v>220</v>
      </c>
      <c r="L510" t="s">
        <v>234</v>
      </c>
      <c r="M510" s="48">
        <v>41986</v>
      </c>
      <c r="N510">
        <v>2.0020000000000002</v>
      </c>
      <c r="O510">
        <v>3.1240000000000001</v>
      </c>
      <c r="P510">
        <v>0.56043956043956034</v>
      </c>
      <c r="Q510">
        <v>0.08</v>
      </c>
      <c r="R510">
        <v>3.3739200000000005</v>
      </c>
    </row>
    <row r="511" spans="2:18" x14ac:dyDescent="0.3">
      <c r="B511" t="s">
        <v>1348</v>
      </c>
      <c r="C511" s="48">
        <v>41979</v>
      </c>
      <c r="D511" t="s">
        <v>1349</v>
      </c>
      <c r="E511" t="s">
        <v>230</v>
      </c>
      <c r="F511" t="s">
        <v>230</v>
      </c>
      <c r="G511" t="s">
        <v>265</v>
      </c>
      <c r="H511" t="s">
        <v>342</v>
      </c>
      <c r="I511" t="s">
        <v>218</v>
      </c>
      <c r="J511" t="s">
        <v>219</v>
      </c>
      <c r="K511" t="s">
        <v>220</v>
      </c>
      <c r="L511" t="s">
        <v>221</v>
      </c>
      <c r="M511" s="48">
        <v>41988</v>
      </c>
      <c r="N511">
        <v>196.71300000000002</v>
      </c>
      <c r="O511">
        <v>457.46800000000002</v>
      </c>
      <c r="P511">
        <v>1.3255605882681876</v>
      </c>
      <c r="Q511">
        <v>0.08</v>
      </c>
      <c r="R511">
        <v>494.06544000000002</v>
      </c>
    </row>
    <row r="512" spans="2:18" x14ac:dyDescent="0.3">
      <c r="B512" t="s">
        <v>1351</v>
      </c>
      <c r="C512" s="48">
        <v>41980</v>
      </c>
      <c r="D512" t="s">
        <v>1352</v>
      </c>
      <c r="E512" t="s">
        <v>230</v>
      </c>
      <c r="F512" t="s">
        <v>230</v>
      </c>
      <c r="G512" t="s">
        <v>244</v>
      </c>
      <c r="H512" t="s">
        <v>258</v>
      </c>
      <c r="I512" t="s">
        <v>250</v>
      </c>
      <c r="J512" t="s">
        <v>219</v>
      </c>
      <c r="K512" t="s">
        <v>220</v>
      </c>
      <c r="L512" t="s">
        <v>221</v>
      </c>
      <c r="M512" s="48">
        <v>41989</v>
      </c>
      <c r="N512">
        <v>13.629000000000001</v>
      </c>
      <c r="O512">
        <v>21.978000000000002</v>
      </c>
      <c r="P512">
        <v>0.61259079903147695</v>
      </c>
      <c r="Q512">
        <v>0.08</v>
      </c>
      <c r="R512">
        <v>23.736240000000002</v>
      </c>
    </row>
    <row r="513" spans="2:18" x14ac:dyDescent="0.3">
      <c r="B513" t="s">
        <v>1354</v>
      </c>
      <c r="C513" s="48">
        <v>41981</v>
      </c>
      <c r="D513" t="s">
        <v>1230</v>
      </c>
      <c r="E513" t="s">
        <v>230</v>
      </c>
      <c r="F513" t="s">
        <v>230</v>
      </c>
      <c r="G513" t="s">
        <v>231</v>
      </c>
      <c r="H513" t="s">
        <v>245</v>
      </c>
      <c r="I513" t="s">
        <v>266</v>
      </c>
      <c r="J513" t="s">
        <v>219</v>
      </c>
      <c r="K513" t="s">
        <v>292</v>
      </c>
      <c r="L513" t="s">
        <v>221</v>
      </c>
      <c r="M513" s="48">
        <v>41989</v>
      </c>
      <c r="N513">
        <v>4.6090000000000009</v>
      </c>
      <c r="O513">
        <v>11.253000000000002</v>
      </c>
      <c r="P513">
        <v>1.4415274463007159</v>
      </c>
      <c r="Q513">
        <v>0.08</v>
      </c>
      <c r="R513">
        <v>12.153240000000002</v>
      </c>
    </row>
    <row r="514" spans="2:18" x14ac:dyDescent="0.3">
      <c r="B514" t="s">
        <v>1355</v>
      </c>
      <c r="C514" s="48">
        <v>41981</v>
      </c>
      <c r="D514" t="s">
        <v>1356</v>
      </c>
      <c r="E514" t="s">
        <v>230</v>
      </c>
      <c r="F514" t="s">
        <v>230</v>
      </c>
      <c r="G514" t="s">
        <v>231</v>
      </c>
      <c r="H514" t="s">
        <v>270</v>
      </c>
      <c r="I514" t="s">
        <v>254</v>
      </c>
      <c r="J514" t="s">
        <v>238</v>
      </c>
      <c r="K514" t="s">
        <v>292</v>
      </c>
      <c r="L514" t="s">
        <v>221</v>
      </c>
      <c r="M514" s="48">
        <v>41990</v>
      </c>
      <c r="N514">
        <v>2.0570000000000004</v>
      </c>
      <c r="O514">
        <v>8.9320000000000004</v>
      </c>
      <c r="P514">
        <v>3.3422459893048124</v>
      </c>
      <c r="Q514">
        <v>0.08</v>
      </c>
      <c r="R514">
        <v>9.6465600000000009</v>
      </c>
    </row>
    <row r="515" spans="2:18" x14ac:dyDescent="0.3">
      <c r="B515" t="s">
        <v>1358</v>
      </c>
      <c r="C515" s="48">
        <v>41984</v>
      </c>
      <c r="D515" t="s">
        <v>998</v>
      </c>
      <c r="E515" t="s">
        <v>214</v>
      </c>
      <c r="F515" t="s">
        <v>215</v>
      </c>
      <c r="G515" t="s">
        <v>231</v>
      </c>
      <c r="H515" t="s">
        <v>225</v>
      </c>
      <c r="I515" t="s">
        <v>218</v>
      </c>
      <c r="J515" t="s">
        <v>219</v>
      </c>
      <c r="K515" t="s">
        <v>220</v>
      </c>
      <c r="L515" t="s">
        <v>221</v>
      </c>
      <c r="M515" s="48">
        <v>41993</v>
      </c>
      <c r="N515">
        <v>5.0490000000000004</v>
      </c>
      <c r="O515">
        <v>8.0080000000000009</v>
      </c>
      <c r="P515">
        <v>0.58605664488017439</v>
      </c>
      <c r="Q515">
        <v>0.08</v>
      </c>
      <c r="R515">
        <v>8.6486400000000021</v>
      </c>
    </row>
    <row r="516" spans="2:18" x14ac:dyDescent="0.3">
      <c r="B516" t="s">
        <v>1359</v>
      </c>
      <c r="C516" s="48">
        <v>41987</v>
      </c>
      <c r="D516" t="s">
        <v>1360</v>
      </c>
      <c r="E516" t="s">
        <v>230</v>
      </c>
      <c r="F516" t="s">
        <v>230</v>
      </c>
      <c r="G516" t="s">
        <v>231</v>
      </c>
      <c r="H516" t="s">
        <v>274</v>
      </c>
      <c r="I516" t="s">
        <v>250</v>
      </c>
      <c r="J516" t="s">
        <v>219</v>
      </c>
      <c r="K516" t="s">
        <v>220</v>
      </c>
      <c r="L516" t="s">
        <v>221</v>
      </c>
      <c r="M516" s="48">
        <v>41996</v>
      </c>
      <c r="N516">
        <v>2.3980000000000006</v>
      </c>
      <c r="O516">
        <v>3.8720000000000003</v>
      </c>
      <c r="P516">
        <v>0.61467889908256856</v>
      </c>
      <c r="Q516">
        <v>0.08</v>
      </c>
      <c r="R516">
        <v>4.1817600000000006</v>
      </c>
    </row>
    <row r="517" spans="2:18" x14ac:dyDescent="0.3">
      <c r="B517" t="s">
        <v>1362</v>
      </c>
      <c r="C517" s="48">
        <v>41993</v>
      </c>
      <c r="D517" t="s">
        <v>1363</v>
      </c>
      <c r="E517" t="s">
        <v>230</v>
      </c>
      <c r="F517" t="s">
        <v>230</v>
      </c>
      <c r="G517" t="s">
        <v>231</v>
      </c>
      <c r="H517" t="s">
        <v>274</v>
      </c>
      <c r="I517" t="s">
        <v>250</v>
      </c>
      <c r="J517" t="s">
        <v>219</v>
      </c>
      <c r="K517" t="s">
        <v>226</v>
      </c>
      <c r="L517" t="s">
        <v>221</v>
      </c>
      <c r="M517" s="48">
        <v>42001</v>
      </c>
      <c r="N517">
        <v>1.0120000000000002</v>
      </c>
      <c r="O517">
        <v>1.9910000000000003</v>
      </c>
      <c r="P517">
        <v>0.96739130434782594</v>
      </c>
      <c r="Q517">
        <v>0.08</v>
      </c>
      <c r="R517">
        <v>2.1502800000000004</v>
      </c>
    </row>
    <row r="518" spans="2:18" x14ac:dyDescent="0.3">
      <c r="B518" t="s">
        <v>1365</v>
      </c>
      <c r="C518" s="48">
        <v>41996</v>
      </c>
      <c r="D518" t="s">
        <v>1020</v>
      </c>
      <c r="E518" t="s">
        <v>230</v>
      </c>
      <c r="F518" t="s">
        <v>230</v>
      </c>
      <c r="G518" t="s">
        <v>244</v>
      </c>
      <c r="H518" t="s">
        <v>342</v>
      </c>
      <c r="I518" t="s">
        <v>250</v>
      </c>
      <c r="J518" t="s">
        <v>238</v>
      </c>
      <c r="K518" t="s">
        <v>588</v>
      </c>
      <c r="L518" t="s">
        <v>221</v>
      </c>
      <c r="M518" s="48">
        <v>42005</v>
      </c>
      <c r="N518">
        <v>237.60000000000002</v>
      </c>
      <c r="O518">
        <v>494.98900000000003</v>
      </c>
      <c r="P518">
        <v>1.0832870370370369</v>
      </c>
      <c r="Q518">
        <v>0.08</v>
      </c>
      <c r="R518">
        <v>534.58812000000012</v>
      </c>
    </row>
    <row r="519" spans="2:18" x14ac:dyDescent="0.3">
      <c r="B519" t="s">
        <v>1366</v>
      </c>
      <c r="C519" s="48">
        <v>41997</v>
      </c>
      <c r="D519" t="s">
        <v>1065</v>
      </c>
      <c r="E519" t="s">
        <v>214</v>
      </c>
      <c r="F519" t="s">
        <v>215</v>
      </c>
      <c r="G519" t="s">
        <v>244</v>
      </c>
      <c r="H519" t="s">
        <v>225</v>
      </c>
      <c r="I519" t="s">
        <v>218</v>
      </c>
      <c r="J519" t="s">
        <v>219</v>
      </c>
      <c r="K519" t="s">
        <v>226</v>
      </c>
      <c r="L519" t="s">
        <v>221</v>
      </c>
      <c r="M519" s="48">
        <v>42007</v>
      </c>
      <c r="N519">
        <v>1.7600000000000002</v>
      </c>
      <c r="O519">
        <v>2.8820000000000006</v>
      </c>
      <c r="P519">
        <v>0.63750000000000007</v>
      </c>
      <c r="Q519">
        <v>0.08</v>
      </c>
      <c r="R519">
        <v>3.1125600000000007</v>
      </c>
    </row>
    <row r="520" spans="2:18" x14ac:dyDescent="0.3">
      <c r="B520" t="s">
        <v>1367</v>
      </c>
      <c r="C520" s="48">
        <v>41997</v>
      </c>
      <c r="D520" t="s">
        <v>1368</v>
      </c>
      <c r="E520" t="s">
        <v>230</v>
      </c>
      <c r="F520" t="s">
        <v>230</v>
      </c>
      <c r="G520" t="s">
        <v>265</v>
      </c>
      <c r="H520" t="s">
        <v>312</v>
      </c>
      <c r="I520" t="s">
        <v>218</v>
      </c>
      <c r="J520" t="s">
        <v>219</v>
      </c>
      <c r="K520" t="s">
        <v>220</v>
      </c>
      <c r="L520" t="s">
        <v>221</v>
      </c>
      <c r="M520" s="48">
        <v>42007</v>
      </c>
      <c r="N520">
        <v>3.8720000000000003</v>
      </c>
      <c r="O520">
        <v>6.2480000000000002</v>
      </c>
      <c r="P520">
        <v>0.61363636363636354</v>
      </c>
      <c r="Q520">
        <v>0.08</v>
      </c>
      <c r="R520">
        <v>6.7478400000000009</v>
      </c>
    </row>
    <row r="521" spans="2:18" x14ac:dyDescent="0.3">
      <c r="B521" t="s">
        <v>1374</v>
      </c>
      <c r="C521" s="48">
        <v>41998</v>
      </c>
      <c r="D521" t="s">
        <v>1375</v>
      </c>
      <c r="E521" t="s">
        <v>230</v>
      </c>
      <c r="F521" t="s">
        <v>230</v>
      </c>
      <c r="G521" t="s">
        <v>265</v>
      </c>
      <c r="H521" t="s">
        <v>342</v>
      </c>
      <c r="I521" t="s">
        <v>233</v>
      </c>
      <c r="J521" t="s">
        <v>219</v>
      </c>
      <c r="K521" t="s">
        <v>220</v>
      </c>
      <c r="L521" t="s">
        <v>234</v>
      </c>
      <c r="M521" s="48">
        <v>42006</v>
      </c>
      <c r="N521">
        <v>1.7490000000000003</v>
      </c>
      <c r="O521">
        <v>2.871</v>
      </c>
      <c r="P521">
        <v>0.64150943396226379</v>
      </c>
      <c r="Q521">
        <v>0.08</v>
      </c>
      <c r="R521">
        <v>3.1006800000000001</v>
      </c>
    </row>
    <row r="522" spans="2:18" x14ac:dyDescent="0.3">
      <c r="B522" t="s">
        <v>1377</v>
      </c>
      <c r="C522" s="48">
        <v>41999</v>
      </c>
      <c r="D522" t="s">
        <v>1378</v>
      </c>
      <c r="E522" t="s">
        <v>230</v>
      </c>
      <c r="F522" t="s">
        <v>230</v>
      </c>
      <c r="G522" t="s">
        <v>244</v>
      </c>
      <c r="H522" t="s">
        <v>258</v>
      </c>
      <c r="I522" t="s">
        <v>218</v>
      </c>
      <c r="J522" t="s">
        <v>219</v>
      </c>
      <c r="K522" t="s">
        <v>220</v>
      </c>
      <c r="L522" t="s">
        <v>221</v>
      </c>
      <c r="M522" s="48">
        <v>42008</v>
      </c>
      <c r="N522">
        <v>7.8430000000000009</v>
      </c>
      <c r="O522">
        <v>23.078000000000003</v>
      </c>
      <c r="P522">
        <v>1.9424964936886397</v>
      </c>
      <c r="Q522">
        <v>0.08</v>
      </c>
      <c r="R522">
        <v>24.924240000000005</v>
      </c>
    </row>
    <row r="523" spans="2:18" x14ac:dyDescent="0.3">
      <c r="B523" t="s">
        <v>1380</v>
      </c>
      <c r="C523" s="48">
        <v>41999</v>
      </c>
      <c r="D523" t="s">
        <v>1381</v>
      </c>
      <c r="E523" t="s">
        <v>230</v>
      </c>
      <c r="F523" t="s">
        <v>230</v>
      </c>
      <c r="G523" t="s">
        <v>231</v>
      </c>
      <c r="H523" t="s">
        <v>274</v>
      </c>
      <c r="I523" t="s">
        <v>266</v>
      </c>
      <c r="J523" t="s">
        <v>219</v>
      </c>
      <c r="K523" t="s">
        <v>220</v>
      </c>
      <c r="L523" t="s">
        <v>221</v>
      </c>
      <c r="M523" s="48">
        <v>42006</v>
      </c>
      <c r="N523">
        <v>24.398000000000003</v>
      </c>
      <c r="O523">
        <v>59.510000000000005</v>
      </c>
      <c r="P523">
        <v>1.4391343552750224</v>
      </c>
      <c r="Q523">
        <v>0.08</v>
      </c>
      <c r="R523">
        <v>64.270800000000008</v>
      </c>
    </row>
    <row r="524" spans="2:18" x14ac:dyDescent="0.3">
      <c r="B524" t="s">
        <v>1383</v>
      </c>
      <c r="C524" s="48">
        <v>42001</v>
      </c>
      <c r="D524" t="s">
        <v>1384</v>
      </c>
      <c r="E524" t="s">
        <v>230</v>
      </c>
      <c r="F524" t="s">
        <v>230</v>
      </c>
      <c r="G524" t="s">
        <v>265</v>
      </c>
      <c r="H524" t="s">
        <v>445</v>
      </c>
      <c r="I524" t="s">
        <v>266</v>
      </c>
      <c r="J524" t="s">
        <v>219</v>
      </c>
      <c r="K524" t="s">
        <v>220</v>
      </c>
      <c r="L524" t="s">
        <v>221</v>
      </c>
      <c r="M524" s="48">
        <v>42009</v>
      </c>
      <c r="N524">
        <v>2.0020000000000002</v>
      </c>
      <c r="O524">
        <v>3.1240000000000001</v>
      </c>
      <c r="P524">
        <v>0.56043956043956034</v>
      </c>
      <c r="Q524">
        <v>0.08</v>
      </c>
      <c r="R524">
        <v>3.3739200000000005</v>
      </c>
    </row>
    <row r="525" spans="2:18" x14ac:dyDescent="0.3">
      <c r="B525" t="s">
        <v>1386</v>
      </c>
      <c r="C525" s="48">
        <v>42003</v>
      </c>
      <c r="D525" t="s">
        <v>1387</v>
      </c>
      <c r="E525" t="s">
        <v>214</v>
      </c>
      <c r="F525" t="s">
        <v>215</v>
      </c>
      <c r="G525" t="s">
        <v>265</v>
      </c>
      <c r="H525" t="s">
        <v>225</v>
      </c>
      <c r="I525" t="s">
        <v>266</v>
      </c>
      <c r="J525" t="s">
        <v>219</v>
      </c>
      <c r="K525" t="s">
        <v>292</v>
      </c>
      <c r="L525" t="s">
        <v>221</v>
      </c>
      <c r="M525" s="48">
        <v>42012</v>
      </c>
      <c r="N525">
        <v>3.1570000000000005</v>
      </c>
      <c r="O525">
        <v>7.524</v>
      </c>
      <c r="P525">
        <v>1.3832752613240413</v>
      </c>
      <c r="Q525">
        <v>0.08</v>
      </c>
      <c r="R525">
        <v>8.1259200000000007</v>
      </c>
    </row>
    <row r="526" spans="2:18" x14ac:dyDescent="0.3">
      <c r="B526" t="s">
        <v>1389</v>
      </c>
      <c r="C526" s="48">
        <v>42004</v>
      </c>
      <c r="D526" t="s">
        <v>1390</v>
      </c>
      <c r="E526" t="s">
        <v>230</v>
      </c>
      <c r="F526" t="s">
        <v>230</v>
      </c>
      <c r="G526" t="s">
        <v>231</v>
      </c>
      <c r="H526" t="s">
        <v>274</v>
      </c>
      <c r="I526" t="s">
        <v>254</v>
      </c>
      <c r="J526" t="s">
        <v>238</v>
      </c>
      <c r="K526" t="s">
        <v>220</v>
      </c>
      <c r="L526" t="s">
        <v>221</v>
      </c>
      <c r="M526" s="48">
        <v>42013</v>
      </c>
      <c r="N526">
        <v>21.758000000000003</v>
      </c>
      <c r="O526">
        <v>50.589000000000006</v>
      </c>
      <c r="P526">
        <v>1.3250758341759352</v>
      </c>
      <c r="Q526">
        <v>0.08</v>
      </c>
      <c r="R526">
        <v>54.636120000000012</v>
      </c>
    </row>
    <row r="527" spans="2:18" x14ac:dyDescent="0.3">
      <c r="B527" t="s">
        <v>1392</v>
      </c>
      <c r="C527" s="48">
        <v>42004</v>
      </c>
      <c r="D527" t="s">
        <v>1393</v>
      </c>
      <c r="E527" t="s">
        <v>230</v>
      </c>
      <c r="F527" t="s">
        <v>230</v>
      </c>
      <c r="G527" t="s">
        <v>216</v>
      </c>
      <c r="H527" t="s">
        <v>342</v>
      </c>
      <c r="I527" t="s">
        <v>250</v>
      </c>
      <c r="J527" t="s">
        <v>219</v>
      </c>
      <c r="K527" t="s">
        <v>226</v>
      </c>
      <c r="L527" t="s">
        <v>221</v>
      </c>
      <c r="M527" s="48">
        <v>42013</v>
      </c>
      <c r="N527">
        <v>2.9480000000000004</v>
      </c>
      <c r="O527">
        <v>6.6880000000000006</v>
      </c>
      <c r="P527">
        <v>1.2686567164179103</v>
      </c>
      <c r="Q527">
        <v>0.08</v>
      </c>
      <c r="R527">
        <v>7.223040000000001</v>
      </c>
    </row>
    <row r="528" spans="2:18" x14ac:dyDescent="0.3">
      <c r="B528" t="s">
        <v>1395</v>
      </c>
      <c r="C528" s="48">
        <v>42009</v>
      </c>
      <c r="D528" t="s">
        <v>1279</v>
      </c>
      <c r="E528" t="s">
        <v>214</v>
      </c>
      <c r="F528" t="s">
        <v>215</v>
      </c>
      <c r="G528" t="s">
        <v>231</v>
      </c>
      <c r="H528" t="s">
        <v>217</v>
      </c>
      <c r="I528" t="s">
        <v>250</v>
      </c>
      <c r="J528" t="s">
        <v>219</v>
      </c>
      <c r="K528" t="s">
        <v>220</v>
      </c>
      <c r="L528" t="s">
        <v>221</v>
      </c>
      <c r="M528" s="48">
        <v>42018</v>
      </c>
      <c r="N528">
        <v>5.8630000000000004</v>
      </c>
      <c r="O528">
        <v>9.4600000000000009</v>
      </c>
      <c r="P528">
        <v>0.61350844277673544</v>
      </c>
      <c r="Q528">
        <v>0.08</v>
      </c>
      <c r="R528">
        <v>10.216800000000001</v>
      </c>
    </row>
    <row r="529" spans="2:18" x14ac:dyDescent="0.3">
      <c r="B529" t="s">
        <v>1396</v>
      </c>
      <c r="C529" s="48">
        <v>42009</v>
      </c>
      <c r="D529" t="s">
        <v>655</v>
      </c>
      <c r="E529" t="s">
        <v>230</v>
      </c>
      <c r="F529" t="s">
        <v>230</v>
      </c>
      <c r="G529" t="s">
        <v>244</v>
      </c>
      <c r="H529" t="s">
        <v>312</v>
      </c>
      <c r="I529" t="s">
        <v>266</v>
      </c>
      <c r="J529" t="s">
        <v>219</v>
      </c>
      <c r="K529" t="s">
        <v>220</v>
      </c>
      <c r="L529" t="s">
        <v>234</v>
      </c>
      <c r="M529" s="48">
        <v>42018</v>
      </c>
      <c r="N529">
        <v>4.9060000000000006</v>
      </c>
      <c r="O529">
        <v>11.979000000000001</v>
      </c>
      <c r="P529">
        <v>1.4417040358744393</v>
      </c>
      <c r="Q529">
        <v>0.08</v>
      </c>
      <c r="R529">
        <v>12.937320000000001</v>
      </c>
    </row>
    <row r="530" spans="2:18" x14ac:dyDescent="0.3">
      <c r="B530" t="s">
        <v>1397</v>
      </c>
      <c r="C530" s="48">
        <v>42011</v>
      </c>
      <c r="D530" t="s">
        <v>1398</v>
      </c>
      <c r="E530" t="s">
        <v>214</v>
      </c>
      <c r="F530" t="s">
        <v>215</v>
      </c>
      <c r="G530" t="s">
        <v>244</v>
      </c>
      <c r="H530" t="s">
        <v>217</v>
      </c>
      <c r="I530" t="s">
        <v>218</v>
      </c>
      <c r="J530" t="s">
        <v>219</v>
      </c>
      <c r="K530" t="s">
        <v>226</v>
      </c>
      <c r="L530" t="s">
        <v>221</v>
      </c>
      <c r="M530" s="48">
        <v>42020</v>
      </c>
      <c r="N530">
        <v>0.95700000000000007</v>
      </c>
      <c r="O530">
        <v>1.9910000000000003</v>
      </c>
      <c r="P530">
        <v>1.0804597701149428</v>
      </c>
      <c r="Q530">
        <v>0.08</v>
      </c>
      <c r="R530">
        <v>2.1502800000000004</v>
      </c>
    </row>
    <row r="531" spans="2:18" x14ac:dyDescent="0.3">
      <c r="B531" t="s">
        <v>1400</v>
      </c>
      <c r="C531" s="48">
        <v>42012</v>
      </c>
      <c r="D531" t="s">
        <v>1401</v>
      </c>
      <c r="E531" t="s">
        <v>214</v>
      </c>
      <c r="F531" t="s">
        <v>215</v>
      </c>
      <c r="G531" t="s">
        <v>216</v>
      </c>
      <c r="H531" t="s">
        <v>225</v>
      </c>
      <c r="I531" t="s">
        <v>250</v>
      </c>
      <c r="J531" t="s">
        <v>219</v>
      </c>
      <c r="K531" t="s">
        <v>220</v>
      </c>
      <c r="L531" t="s">
        <v>221</v>
      </c>
      <c r="M531" s="48">
        <v>42021</v>
      </c>
      <c r="N531">
        <v>15.268000000000002</v>
      </c>
      <c r="O531">
        <v>24.618000000000002</v>
      </c>
      <c r="P531">
        <v>0.61239193083573473</v>
      </c>
      <c r="Q531">
        <v>0.08</v>
      </c>
      <c r="R531">
        <v>26.587440000000004</v>
      </c>
    </row>
    <row r="532" spans="2:18" x14ac:dyDescent="0.3">
      <c r="B532" t="s">
        <v>1403</v>
      </c>
      <c r="C532" s="48">
        <v>42012</v>
      </c>
      <c r="D532" t="s">
        <v>437</v>
      </c>
      <c r="E532" t="s">
        <v>214</v>
      </c>
      <c r="F532" t="s">
        <v>215</v>
      </c>
      <c r="G532" t="s">
        <v>244</v>
      </c>
      <c r="H532" t="s">
        <v>217</v>
      </c>
      <c r="I532" t="s">
        <v>254</v>
      </c>
      <c r="J532" t="s">
        <v>219</v>
      </c>
      <c r="K532" t="s">
        <v>226</v>
      </c>
      <c r="L532" t="s">
        <v>221</v>
      </c>
      <c r="M532" s="48">
        <v>42019</v>
      </c>
      <c r="N532">
        <v>1.4410000000000003</v>
      </c>
      <c r="O532">
        <v>3.1240000000000001</v>
      </c>
      <c r="P532">
        <v>1.1679389312977095</v>
      </c>
      <c r="Q532">
        <v>0.08</v>
      </c>
      <c r="R532">
        <v>3.3739200000000005</v>
      </c>
    </row>
    <row r="533" spans="2:18" x14ac:dyDescent="0.3">
      <c r="B533" t="s">
        <v>1404</v>
      </c>
      <c r="C533" s="48">
        <v>42013</v>
      </c>
      <c r="D533" t="s">
        <v>1405</v>
      </c>
      <c r="E533" t="s">
        <v>214</v>
      </c>
      <c r="F533" t="s">
        <v>215</v>
      </c>
      <c r="G533" t="s">
        <v>231</v>
      </c>
      <c r="H533" t="s">
        <v>217</v>
      </c>
      <c r="I533" t="s">
        <v>266</v>
      </c>
      <c r="J533" t="s">
        <v>238</v>
      </c>
      <c r="K533" t="s">
        <v>292</v>
      </c>
      <c r="L533" t="s">
        <v>221</v>
      </c>
      <c r="M533" s="48">
        <v>42021</v>
      </c>
      <c r="N533">
        <v>22.198</v>
      </c>
      <c r="O533">
        <v>38.951000000000001</v>
      </c>
      <c r="P533">
        <v>0.75470763131813678</v>
      </c>
      <c r="Q533">
        <v>0.08</v>
      </c>
      <c r="R533">
        <v>42.067080000000004</v>
      </c>
    </row>
    <row r="534" spans="2:18" x14ac:dyDescent="0.3">
      <c r="B534" t="s">
        <v>1407</v>
      </c>
      <c r="C534" s="48">
        <v>42013</v>
      </c>
      <c r="D534" t="s">
        <v>966</v>
      </c>
      <c r="E534" t="s">
        <v>230</v>
      </c>
      <c r="F534" t="s">
        <v>230</v>
      </c>
      <c r="G534" t="s">
        <v>216</v>
      </c>
      <c r="H534" t="s">
        <v>331</v>
      </c>
      <c r="I534" t="s">
        <v>266</v>
      </c>
      <c r="J534" t="s">
        <v>219</v>
      </c>
      <c r="K534" t="s">
        <v>226</v>
      </c>
      <c r="L534" t="s">
        <v>221</v>
      </c>
      <c r="M534" s="48">
        <v>42022</v>
      </c>
      <c r="N534">
        <v>0.9900000000000001</v>
      </c>
      <c r="O534">
        <v>2.3100000000000005</v>
      </c>
      <c r="P534">
        <v>1.3333333333333335</v>
      </c>
      <c r="Q534">
        <v>0.08</v>
      </c>
      <c r="R534">
        <v>2.4948000000000006</v>
      </c>
    </row>
    <row r="535" spans="2:18" x14ac:dyDescent="0.3">
      <c r="B535" t="s">
        <v>1408</v>
      </c>
      <c r="C535" s="48">
        <v>42014</v>
      </c>
      <c r="D535" t="s">
        <v>1409</v>
      </c>
      <c r="E535" t="s">
        <v>230</v>
      </c>
      <c r="F535" t="s">
        <v>230</v>
      </c>
      <c r="G535" t="s">
        <v>231</v>
      </c>
      <c r="H535" t="s">
        <v>445</v>
      </c>
      <c r="I535" t="s">
        <v>266</v>
      </c>
      <c r="J535" t="s">
        <v>219</v>
      </c>
      <c r="K535" t="s">
        <v>220</v>
      </c>
      <c r="L535" t="s">
        <v>221</v>
      </c>
      <c r="M535" s="48">
        <v>42023</v>
      </c>
      <c r="N535">
        <v>3.8720000000000003</v>
      </c>
      <c r="O535">
        <v>6.2480000000000002</v>
      </c>
      <c r="P535">
        <v>0.61363636363636354</v>
      </c>
      <c r="Q535">
        <v>0.08</v>
      </c>
      <c r="R535">
        <v>6.7478400000000009</v>
      </c>
    </row>
    <row r="536" spans="2:18" x14ac:dyDescent="0.3">
      <c r="B536" t="s">
        <v>1411</v>
      </c>
      <c r="C536" s="48">
        <v>42014</v>
      </c>
      <c r="D536" t="s">
        <v>392</v>
      </c>
      <c r="E536" t="s">
        <v>230</v>
      </c>
      <c r="F536" t="s">
        <v>230</v>
      </c>
      <c r="G536" t="s">
        <v>244</v>
      </c>
      <c r="H536" t="s">
        <v>274</v>
      </c>
      <c r="I536" t="s">
        <v>233</v>
      </c>
      <c r="J536" t="s">
        <v>219</v>
      </c>
      <c r="K536" t="s">
        <v>226</v>
      </c>
      <c r="L536" t="s">
        <v>221</v>
      </c>
      <c r="M536" s="48">
        <v>42022</v>
      </c>
      <c r="N536">
        <v>3.19</v>
      </c>
      <c r="O536">
        <v>5.2359999999999998</v>
      </c>
      <c r="P536">
        <v>0.64137931034482754</v>
      </c>
      <c r="Q536">
        <v>0.08</v>
      </c>
      <c r="R536">
        <v>5.6548800000000004</v>
      </c>
    </row>
    <row r="537" spans="2:18" x14ac:dyDescent="0.3">
      <c r="B537" t="s">
        <v>1412</v>
      </c>
      <c r="C537" s="48">
        <v>42015</v>
      </c>
      <c r="D537" t="s">
        <v>700</v>
      </c>
      <c r="E537" t="s">
        <v>214</v>
      </c>
      <c r="F537" t="s">
        <v>215</v>
      </c>
      <c r="G537" t="s">
        <v>244</v>
      </c>
      <c r="H537" t="s">
        <v>217</v>
      </c>
      <c r="I537" t="s">
        <v>218</v>
      </c>
      <c r="J537" t="s">
        <v>219</v>
      </c>
      <c r="K537" t="s">
        <v>292</v>
      </c>
      <c r="L537" t="s">
        <v>221</v>
      </c>
      <c r="M537" s="48">
        <v>42023</v>
      </c>
      <c r="N537">
        <v>3.1570000000000005</v>
      </c>
      <c r="O537">
        <v>7.524</v>
      </c>
      <c r="P537">
        <v>1.3832752613240413</v>
      </c>
      <c r="Q537">
        <v>0.08</v>
      </c>
      <c r="R537">
        <v>8.1259200000000007</v>
      </c>
    </row>
    <row r="538" spans="2:18" x14ac:dyDescent="0.3">
      <c r="B538" t="s">
        <v>1413</v>
      </c>
      <c r="C538" s="48">
        <v>42015</v>
      </c>
      <c r="D538" t="s">
        <v>1401</v>
      </c>
      <c r="E538" t="s">
        <v>214</v>
      </c>
      <c r="F538" t="s">
        <v>215</v>
      </c>
      <c r="G538" t="s">
        <v>216</v>
      </c>
      <c r="H538" t="s">
        <v>225</v>
      </c>
      <c r="I538" t="s">
        <v>266</v>
      </c>
      <c r="J538" t="s">
        <v>219</v>
      </c>
      <c r="K538" t="s">
        <v>226</v>
      </c>
      <c r="L538" t="s">
        <v>221</v>
      </c>
      <c r="M538" s="48">
        <v>42024</v>
      </c>
      <c r="N538">
        <v>0.9900000000000001</v>
      </c>
      <c r="O538">
        <v>2.3100000000000005</v>
      </c>
      <c r="P538">
        <v>1.3333333333333335</v>
      </c>
      <c r="Q538">
        <v>0.08</v>
      </c>
      <c r="R538">
        <v>2.4948000000000006</v>
      </c>
    </row>
    <row r="539" spans="2:18" x14ac:dyDescent="0.3">
      <c r="B539" t="s">
        <v>1414</v>
      </c>
      <c r="C539" s="48">
        <v>42016</v>
      </c>
      <c r="D539" t="s">
        <v>790</v>
      </c>
      <c r="E539" t="s">
        <v>230</v>
      </c>
      <c r="F539" t="s">
        <v>230</v>
      </c>
      <c r="G539" t="s">
        <v>231</v>
      </c>
      <c r="H539" t="s">
        <v>232</v>
      </c>
      <c r="I539" t="s">
        <v>233</v>
      </c>
      <c r="J539" t="s">
        <v>219</v>
      </c>
      <c r="K539" t="s">
        <v>220</v>
      </c>
      <c r="L539" t="s">
        <v>221</v>
      </c>
      <c r="M539" s="48">
        <v>42024</v>
      </c>
      <c r="N539">
        <v>15.268000000000002</v>
      </c>
      <c r="O539">
        <v>24.618000000000002</v>
      </c>
      <c r="P539">
        <v>0.61239193083573473</v>
      </c>
      <c r="Q539">
        <v>0.08</v>
      </c>
      <c r="R539">
        <v>26.587440000000004</v>
      </c>
    </row>
    <row r="540" spans="2:18" x14ac:dyDescent="0.3">
      <c r="B540" t="s">
        <v>1415</v>
      </c>
      <c r="C540" s="48">
        <v>42017</v>
      </c>
      <c r="D540" t="s">
        <v>1416</v>
      </c>
      <c r="E540" t="s">
        <v>214</v>
      </c>
      <c r="F540" t="s">
        <v>215</v>
      </c>
      <c r="G540" t="s">
        <v>231</v>
      </c>
      <c r="H540" t="s">
        <v>225</v>
      </c>
      <c r="I540" t="s">
        <v>233</v>
      </c>
      <c r="J540" t="s">
        <v>219</v>
      </c>
      <c r="K540" t="s">
        <v>220</v>
      </c>
      <c r="L540" t="s">
        <v>221</v>
      </c>
      <c r="M540" s="48">
        <v>42026</v>
      </c>
      <c r="N540">
        <v>2.0240000000000005</v>
      </c>
      <c r="O540">
        <v>3.1680000000000001</v>
      </c>
      <c r="P540">
        <v>0.56521739130434756</v>
      </c>
      <c r="Q540">
        <v>0.08</v>
      </c>
      <c r="R540">
        <v>3.4214400000000005</v>
      </c>
    </row>
    <row r="541" spans="2:18" x14ac:dyDescent="0.3">
      <c r="B541" t="s">
        <v>1418</v>
      </c>
      <c r="C541" s="48">
        <v>42018</v>
      </c>
      <c r="D541" t="s">
        <v>1153</v>
      </c>
      <c r="E541" t="s">
        <v>214</v>
      </c>
      <c r="F541" t="s">
        <v>215</v>
      </c>
      <c r="G541" t="s">
        <v>231</v>
      </c>
      <c r="H541" t="s">
        <v>217</v>
      </c>
      <c r="I541" t="s">
        <v>218</v>
      </c>
      <c r="J541" t="s">
        <v>238</v>
      </c>
      <c r="K541" t="s">
        <v>239</v>
      </c>
      <c r="L541" t="s">
        <v>240</v>
      </c>
      <c r="M541" s="48">
        <v>42026</v>
      </c>
      <c r="N541">
        <v>347.17100000000005</v>
      </c>
      <c r="O541">
        <v>551.06700000000012</v>
      </c>
      <c r="P541">
        <v>0.58730711954627557</v>
      </c>
      <c r="Q541">
        <v>0.08</v>
      </c>
      <c r="R541">
        <v>595.15236000000016</v>
      </c>
    </row>
    <row r="542" spans="2:18" x14ac:dyDescent="0.3">
      <c r="B542" t="s">
        <v>1419</v>
      </c>
      <c r="C542" s="48">
        <v>42019</v>
      </c>
      <c r="D542" t="s">
        <v>289</v>
      </c>
      <c r="E542" t="s">
        <v>230</v>
      </c>
      <c r="F542" t="s">
        <v>230</v>
      </c>
      <c r="G542" t="s">
        <v>216</v>
      </c>
      <c r="H542" t="s">
        <v>291</v>
      </c>
      <c r="I542" t="s">
        <v>218</v>
      </c>
      <c r="J542" t="s">
        <v>238</v>
      </c>
      <c r="K542" t="s">
        <v>292</v>
      </c>
      <c r="L542" t="s">
        <v>221</v>
      </c>
      <c r="M542" s="48">
        <v>42027</v>
      </c>
      <c r="N542">
        <v>2.0570000000000004</v>
      </c>
      <c r="O542">
        <v>8.9320000000000004</v>
      </c>
      <c r="P542">
        <v>3.3422459893048124</v>
      </c>
      <c r="Q542">
        <v>0.08</v>
      </c>
      <c r="R542">
        <v>9.6465600000000009</v>
      </c>
    </row>
    <row r="543" spans="2:18" x14ac:dyDescent="0.3">
      <c r="B543" t="s">
        <v>1420</v>
      </c>
      <c r="C543" s="48">
        <v>42019</v>
      </c>
      <c r="D543" t="s">
        <v>1421</v>
      </c>
      <c r="E543" t="s">
        <v>230</v>
      </c>
      <c r="F543" t="s">
        <v>230</v>
      </c>
      <c r="G543" t="s">
        <v>216</v>
      </c>
      <c r="H543" t="s">
        <v>270</v>
      </c>
      <c r="I543" t="s">
        <v>250</v>
      </c>
      <c r="J543" t="s">
        <v>219</v>
      </c>
      <c r="K543" t="s">
        <v>220</v>
      </c>
      <c r="L543" t="s">
        <v>234</v>
      </c>
      <c r="M543" s="48">
        <v>42028</v>
      </c>
      <c r="N543">
        <v>109.32900000000001</v>
      </c>
      <c r="O543">
        <v>179.22300000000001</v>
      </c>
      <c r="P543">
        <v>0.63929972834289162</v>
      </c>
      <c r="Q543">
        <v>0.08</v>
      </c>
      <c r="R543">
        <v>193.56084000000001</v>
      </c>
    </row>
    <row r="544" spans="2:18" x14ac:dyDescent="0.3">
      <c r="B544" t="s">
        <v>1425</v>
      </c>
      <c r="C544" s="48">
        <v>42023</v>
      </c>
      <c r="D544" t="s">
        <v>1426</v>
      </c>
      <c r="E544" t="s">
        <v>230</v>
      </c>
      <c r="F544" t="s">
        <v>230</v>
      </c>
      <c r="G544" t="s">
        <v>265</v>
      </c>
      <c r="H544" t="s">
        <v>312</v>
      </c>
      <c r="I544" t="s">
        <v>218</v>
      </c>
      <c r="J544" t="s">
        <v>219</v>
      </c>
      <c r="K544" t="s">
        <v>220</v>
      </c>
      <c r="L544" t="s">
        <v>221</v>
      </c>
      <c r="M544" s="48">
        <v>42032</v>
      </c>
      <c r="N544">
        <v>2.4750000000000001</v>
      </c>
      <c r="O544">
        <v>4.0590000000000002</v>
      </c>
      <c r="P544">
        <v>0.64</v>
      </c>
      <c r="Q544">
        <v>0.08</v>
      </c>
      <c r="R544">
        <v>4.3837200000000003</v>
      </c>
    </row>
    <row r="545" spans="2:18" x14ac:dyDescent="0.3">
      <c r="B545" t="s">
        <v>1431</v>
      </c>
      <c r="C545" s="48">
        <v>42025</v>
      </c>
      <c r="D545" t="s">
        <v>525</v>
      </c>
      <c r="E545" t="s">
        <v>230</v>
      </c>
      <c r="F545" t="s">
        <v>230</v>
      </c>
      <c r="G545" t="s">
        <v>244</v>
      </c>
      <c r="H545" t="s">
        <v>331</v>
      </c>
      <c r="I545" t="s">
        <v>266</v>
      </c>
      <c r="J545" t="s">
        <v>219</v>
      </c>
      <c r="K545" t="s">
        <v>226</v>
      </c>
      <c r="L545" t="s">
        <v>221</v>
      </c>
      <c r="M545" s="48">
        <v>42034</v>
      </c>
      <c r="N545">
        <v>2.6510000000000002</v>
      </c>
      <c r="O545">
        <v>4.0810000000000004</v>
      </c>
      <c r="P545">
        <v>0.53941908713692943</v>
      </c>
      <c r="Q545">
        <v>0.08</v>
      </c>
      <c r="R545">
        <v>4.4074800000000005</v>
      </c>
    </row>
    <row r="546" spans="2:18" x14ac:dyDescent="0.3">
      <c r="B546" t="s">
        <v>1432</v>
      </c>
      <c r="C546" s="48">
        <v>42028</v>
      </c>
      <c r="D546" t="s">
        <v>718</v>
      </c>
      <c r="E546" t="s">
        <v>230</v>
      </c>
      <c r="F546" t="s">
        <v>230</v>
      </c>
      <c r="G546" t="s">
        <v>244</v>
      </c>
      <c r="H546" t="s">
        <v>258</v>
      </c>
      <c r="I546" t="s">
        <v>266</v>
      </c>
      <c r="J546" t="s">
        <v>219</v>
      </c>
      <c r="K546" t="s">
        <v>226</v>
      </c>
      <c r="L546" t="s">
        <v>221</v>
      </c>
      <c r="M546" s="48">
        <v>42037</v>
      </c>
      <c r="N546">
        <v>0.78100000000000003</v>
      </c>
      <c r="O546">
        <v>1.254</v>
      </c>
      <c r="P546">
        <v>0.60563380281690138</v>
      </c>
      <c r="Q546">
        <v>0.08</v>
      </c>
      <c r="R546">
        <v>1.3543200000000002</v>
      </c>
    </row>
    <row r="547" spans="2:18" x14ac:dyDescent="0.3">
      <c r="B547" t="s">
        <v>1433</v>
      </c>
      <c r="C547" s="48">
        <v>42030</v>
      </c>
      <c r="D547" t="s">
        <v>774</v>
      </c>
      <c r="E547" t="s">
        <v>230</v>
      </c>
      <c r="F547" t="s">
        <v>230</v>
      </c>
      <c r="G547" t="s">
        <v>265</v>
      </c>
      <c r="H547" t="s">
        <v>245</v>
      </c>
      <c r="I547" t="s">
        <v>250</v>
      </c>
      <c r="J547" t="s">
        <v>219</v>
      </c>
      <c r="K547" t="s">
        <v>220</v>
      </c>
      <c r="L547" t="s">
        <v>221</v>
      </c>
      <c r="M547" s="48">
        <v>42038</v>
      </c>
      <c r="N547">
        <v>2.5190000000000001</v>
      </c>
      <c r="O547">
        <v>4.0590000000000002</v>
      </c>
      <c r="P547">
        <v>0.611353711790393</v>
      </c>
      <c r="Q547">
        <v>0.08</v>
      </c>
      <c r="R547">
        <v>4.3837200000000003</v>
      </c>
    </row>
    <row r="548" spans="2:18" x14ac:dyDescent="0.3">
      <c r="B548" t="s">
        <v>1434</v>
      </c>
      <c r="C548" s="48">
        <v>42032</v>
      </c>
      <c r="D548" t="s">
        <v>564</v>
      </c>
      <c r="E548" t="s">
        <v>230</v>
      </c>
      <c r="F548" t="s">
        <v>230</v>
      </c>
      <c r="G548" t="s">
        <v>231</v>
      </c>
      <c r="H548" t="s">
        <v>245</v>
      </c>
      <c r="I548" t="s">
        <v>266</v>
      </c>
      <c r="J548" t="s">
        <v>238</v>
      </c>
      <c r="K548" t="s">
        <v>220</v>
      </c>
      <c r="L548" t="s">
        <v>221</v>
      </c>
      <c r="M548" s="48">
        <v>42040</v>
      </c>
      <c r="N548">
        <v>35.222000000000008</v>
      </c>
      <c r="O548">
        <v>167.72800000000001</v>
      </c>
      <c r="P548">
        <v>3.7620237351655206</v>
      </c>
      <c r="Q548">
        <v>0.08</v>
      </c>
      <c r="R548">
        <v>181.14624000000003</v>
      </c>
    </row>
    <row r="549" spans="2:18" x14ac:dyDescent="0.3">
      <c r="B549" t="s">
        <v>1435</v>
      </c>
      <c r="C549" s="48">
        <v>42033</v>
      </c>
      <c r="D549" t="s">
        <v>969</v>
      </c>
      <c r="E549" t="s">
        <v>230</v>
      </c>
      <c r="F549" t="s">
        <v>230</v>
      </c>
      <c r="G549" t="s">
        <v>231</v>
      </c>
      <c r="H549" t="s">
        <v>232</v>
      </c>
      <c r="I549" t="s">
        <v>218</v>
      </c>
      <c r="J549" t="s">
        <v>238</v>
      </c>
      <c r="K549" t="s">
        <v>239</v>
      </c>
      <c r="L549" t="s">
        <v>240</v>
      </c>
      <c r="M549" s="48">
        <v>42042</v>
      </c>
      <c r="N549">
        <v>306.88900000000001</v>
      </c>
      <c r="O549">
        <v>494.98900000000003</v>
      </c>
      <c r="P549">
        <v>0.61292519445141413</v>
      </c>
      <c r="Q549">
        <v>0.08</v>
      </c>
      <c r="R549">
        <v>534.58812000000012</v>
      </c>
    </row>
    <row r="550" spans="2:18" x14ac:dyDescent="0.3">
      <c r="B550" t="s">
        <v>1436</v>
      </c>
      <c r="C550" s="48">
        <v>42034</v>
      </c>
      <c r="D550" t="s">
        <v>1437</v>
      </c>
      <c r="E550" t="s">
        <v>230</v>
      </c>
      <c r="F550" t="s">
        <v>230</v>
      </c>
      <c r="G550" t="s">
        <v>216</v>
      </c>
      <c r="H550" t="s">
        <v>232</v>
      </c>
      <c r="I550" t="s">
        <v>218</v>
      </c>
      <c r="J550" t="s">
        <v>305</v>
      </c>
      <c r="K550" t="s">
        <v>588</v>
      </c>
      <c r="L550" t="s">
        <v>221</v>
      </c>
      <c r="M550" s="48">
        <v>42043</v>
      </c>
      <c r="N550">
        <v>61.776000000000003</v>
      </c>
      <c r="O550">
        <v>150.678</v>
      </c>
      <c r="P550">
        <v>1.4391025641025639</v>
      </c>
      <c r="Q550">
        <v>0.08</v>
      </c>
      <c r="R550">
        <v>162.73224000000002</v>
      </c>
    </row>
    <row r="551" spans="2:18" x14ac:dyDescent="0.3">
      <c r="B551" t="s">
        <v>1439</v>
      </c>
      <c r="C551" s="48">
        <v>42034</v>
      </c>
      <c r="D551" t="s">
        <v>1140</v>
      </c>
      <c r="E551" t="s">
        <v>230</v>
      </c>
      <c r="F551" t="s">
        <v>230</v>
      </c>
      <c r="G551" t="s">
        <v>244</v>
      </c>
      <c r="H551" t="s">
        <v>258</v>
      </c>
      <c r="I551" t="s">
        <v>233</v>
      </c>
      <c r="J551" t="s">
        <v>219</v>
      </c>
      <c r="K551" t="s">
        <v>220</v>
      </c>
      <c r="L551" t="s">
        <v>221</v>
      </c>
      <c r="M551" s="48">
        <v>42043</v>
      </c>
      <c r="N551">
        <v>20.218</v>
      </c>
      <c r="O551">
        <v>32.087000000000003</v>
      </c>
      <c r="P551">
        <v>0.58705114254624613</v>
      </c>
      <c r="Q551">
        <v>0.08</v>
      </c>
      <c r="R551">
        <v>34.653960000000005</v>
      </c>
    </row>
    <row r="552" spans="2:18" x14ac:dyDescent="0.3">
      <c r="B552" t="s">
        <v>1440</v>
      </c>
      <c r="C552" s="48">
        <v>42035</v>
      </c>
      <c r="D552" t="s">
        <v>1441</v>
      </c>
      <c r="E552" t="s">
        <v>230</v>
      </c>
      <c r="F552" t="s">
        <v>230</v>
      </c>
      <c r="G552" t="s">
        <v>231</v>
      </c>
      <c r="H552" t="s">
        <v>232</v>
      </c>
      <c r="I552" t="s">
        <v>233</v>
      </c>
      <c r="J552" t="s">
        <v>238</v>
      </c>
      <c r="K552" t="s">
        <v>239</v>
      </c>
      <c r="L552" t="s">
        <v>240</v>
      </c>
      <c r="M552" s="48">
        <v>42043</v>
      </c>
      <c r="N552">
        <v>306.88900000000001</v>
      </c>
      <c r="O552">
        <v>494.98900000000003</v>
      </c>
      <c r="P552">
        <v>0.61292519445141413</v>
      </c>
      <c r="Q552">
        <v>0.08</v>
      </c>
      <c r="R552">
        <v>534.58812000000012</v>
      </c>
    </row>
    <row r="553" spans="2:18" x14ac:dyDescent="0.3">
      <c r="B553" t="s">
        <v>1443</v>
      </c>
      <c r="C553" s="48">
        <v>42036</v>
      </c>
      <c r="D553" t="s">
        <v>1444</v>
      </c>
      <c r="E553" t="s">
        <v>230</v>
      </c>
      <c r="F553" t="s">
        <v>230</v>
      </c>
      <c r="G553" t="s">
        <v>265</v>
      </c>
      <c r="H553" t="s">
        <v>291</v>
      </c>
      <c r="I553" t="s">
        <v>218</v>
      </c>
      <c r="J553" t="s">
        <v>238</v>
      </c>
      <c r="K553" t="s">
        <v>332</v>
      </c>
      <c r="L553" t="s">
        <v>221</v>
      </c>
      <c r="M553" s="48">
        <v>42046</v>
      </c>
      <c r="N553">
        <v>9.7020000000000017</v>
      </c>
      <c r="O553">
        <v>23.088999999999999</v>
      </c>
      <c r="P553">
        <v>1.3798185941043077</v>
      </c>
      <c r="Q553">
        <v>0.08</v>
      </c>
      <c r="R553">
        <v>24.936119999999999</v>
      </c>
    </row>
    <row r="554" spans="2:18" x14ac:dyDescent="0.3">
      <c r="B554" t="s">
        <v>1446</v>
      </c>
      <c r="C554" s="48">
        <v>42036</v>
      </c>
      <c r="D554" t="s">
        <v>1447</v>
      </c>
      <c r="E554" t="s">
        <v>230</v>
      </c>
      <c r="F554" t="s">
        <v>230</v>
      </c>
      <c r="G554" t="s">
        <v>216</v>
      </c>
      <c r="H554" t="s">
        <v>291</v>
      </c>
      <c r="I554" t="s">
        <v>250</v>
      </c>
      <c r="J554" t="s">
        <v>219</v>
      </c>
      <c r="K554" t="s">
        <v>226</v>
      </c>
      <c r="L554" t="s">
        <v>234</v>
      </c>
      <c r="M554" s="48">
        <v>42043</v>
      </c>
      <c r="N554">
        <v>1.9360000000000002</v>
      </c>
      <c r="O554">
        <v>3.718</v>
      </c>
      <c r="P554">
        <v>0.9204545454545453</v>
      </c>
      <c r="Q554">
        <v>0.08</v>
      </c>
      <c r="R554">
        <v>4.0154399999999999</v>
      </c>
    </row>
    <row r="555" spans="2:18" x14ac:dyDescent="0.3">
      <c r="B555" t="s">
        <v>1449</v>
      </c>
      <c r="C555" s="48">
        <v>42036</v>
      </c>
      <c r="D555" t="s">
        <v>1450</v>
      </c>
      <c r="E555" t="s">
        <v>230</v>
      </c>
      <c r="F555" t="s">
        <v>230</v>
      </c>
      <c r="G555" t="s">
        <v>231</v>
      </c>
      <c r="H555" t="s">
        <v>312</v>
      </c>
      <c r="I555" t="s">
        <v>254</v>
      </c>
      <c r="J555" t="s">
        <v>219</v>
      </c>
      <c r="K555" t="s">
        <v>292</v>
      </c>
      <c r="L555" t="s">
        <v>221</v>
      </c>
      <c r="M555" s="48">
        <v>42070</v>
      </c>
      <c r="N555">
        <v>5.2690000000000001</v>
      </c>
      <c r="O555">
        <v>13.167000000000002</v>
      </c>
      <c r="P555">
        <v>1.4989561586638833</v>
      </c>
      <c r="Q555">
        <v>0.08</v>
      </c>
      <c r="R555">
        <v>14.220360000000003</v>
      </c>
    </row>
    <row r="556" spans="2:18" x14ac:dyDescent="0.3">
      <c r="B556" t="s">
        <v>1452</v>
      </c>
      <c r="C556" s="48">
        <v>42037</v>
      </c>
      <c r="D556" t="s">
        <v>398</v>
      </c>
      <c r="E556" t="s">
        <v>230</v>
      </c>
      <c r="F556" t="s">
        <v>230</v>
      </c>
      <c r="G556" t="s">
        <v>216</v>
      </c>
      <c r="H556" t="s">
        <v>274</v>
      </c>
      <c r="I556" t="s">
        <v>250</v>
      </c>
      <c r="J556" t="s">
        <v>219</v>
      </c>
      <c r="K556" t="s">
        <v>226</v>
      </c>
      <c r="L556" t="s">
        <v>221</v>
      </c>
      <c r="M556" s="48">
        <v>42046</v>
      </c>
      <c r="N556">
        <v>23.716000000000001</v>
      </c>
      <c r="O556">
        <v>40.204999999999998</v>
      </c>
      <c r="P556">
        <v>0.695269016697588</v>
      </c>
      <c r="Q556">
        <v>0.08</v>
      </c>
      <c r="R556">
        <v>43.421399999999998</v>
      </c>
    </row>
    <row r="557" spans="2:18" x14ac:dyDescent="0.3">
      <c r="B557" t="s">
        <v>1453</v>
      </c>
      <c r="C557" s="48">
        <v>42037</v>
      </c>
      <c r="D557" t="s">
        <v>1454</v>
      </c>
      <c r="E557" t="s">
        <v>230</v>
      </c>
      <c r="F557" t="s">
        <v>230</v>
      </c>
      <c r="G557" t="s">
        <v>265</v>
      </c>
      <c r="H557" t="s">
        <v>331</v>
      </c>
      <c r="I557" t="s">
        <v>233</v>
      </c>
      <c r="J557" t="s">
        <v>219</v>
      </c>
      <c r="K557" t="s">
        <v>226</v>
      </c>
      <c r="L557" t="s">
        <v>221</v>
      </c>
      <c r="M557" s="48">
        <v>42046</v>
      </c>
      <c r="N557">
        <v>2.5410000000000004</v>
      </c>
      <c r="O557">
        <v>4.1580000000000004</v>
      </c>
      <c r="P557">
        <v>0.63636363636363624</v>
      </c>
      <c r="Q557">
        <v>0.08</v>
      </c>
      <c r="R557">
        <v>4.4906400000000009</v>
      </c>
    </row>
    <row r="558" spans="2:18" x14ac:dyDescent="0.3">
      <c r="B558" t="s">
        <v>1456</v>
      </c>
      <c r="C558" s="48">
        <v>42040</v>
      </c>
      <c r="D558" t="s">
        <v>1457</v>
      </c>
      <c r="E558" t="s">
        <v>230</v>
      </c>
      <c r="F558" t="s">
        <v>230</v>
      </c>
      <c r="G558" t="s">
        <v>265</v>
      </c>
      <c r="H558" t="s">
        <v>342</v>
      </c>
      <c r="I558" t="s">
        <v>250</v>
      </c>
      <c r="J558" t="s">
        <v>238</v>
      </c>
      <c r="K558" t="s">
        <v>220</v>
      </c>
      <c r="L558" t="s">
        <v>221</v>
      </c>
      <c r="M558" s="48">
        <v>42058</v>
      </c>
      <c r="N558">
        <v>66.649000000000015</v>
      </c>
      <c r="O558">
        <v>111.07800000000002</v>
      </c>
      <c r="P558">
        <v>0.66661165208780315</v>
      </c>
      <c r="Q558">
        <v>0.08</v>
      </c>
      <c r="R558">
        <v>119.96424000000003</v>
      </c>
    </row>
    <row r="559" spans="2:18" x14ac:dyDescent="0.3">
      <c r="B559" t="s">
        <v>1459</v>
      </c>
      <c r="C559" s="48">
        <v>42041</v>
      </c>
      <c r="D559" t="s">
        <v>1460</v>
      </c>
      <c r="E559" t="s">
        <v>214</v>
      </c>
      <c r="F559" t="s">
        <v>215</v>
      </c>
      <c r="G559" t="s">
        <v>265</v>
      </c>
      <c r="H559" t="s">
        <v>217</v>
      </c>
      <c r="I559" t="s">
        <v>250</v>
      </c>
      <c r="J559" t="s">
        <v>219</v>
      </c>
      <c r="K559" t="s">
        <v>220</v>
      </c>
      <c r="L559" t="s">
        <v>221</v>
      </c>
      <c r="M559" s="48">
        <v>42050</v>
      </c>
      <c r="N559">
        <v>109.32900000000001</v>
      </c>
      <c r="O559">
        <v>179.22300000000001</v>
      </c>
      <c r="P559">
        <v>0.63929972834289162</v>
      </c>
      <c r="Q559">
        <v>0.08</v>
      </c>
      <c r="R559">
        <v>193.56084000000001</v>
      </c>
    </row>
    <row r="560" spans="2:18" x14ac:dyDescent="0.3">
      <c r="B560" t="s">
        <v>1462</v>
      </c>
      <c r="C560" s="48">
        <v>42042</v>
      </c>
      <c r="D560" t="s">
        <v>1352</v>
      </c>
      <c r="E560" t="s">
        <v>230</v>
      </c>
      <c r="F560" t="s">
        <v>230</v>
      </c>
      <c r="G560" t="s">
        <v>244</v>
      </c>
      <c r="H560" t="s">
        <v>258</v>
      </c>
      <c r="I560" t="s">
        <v>254</v>
      </c>
      <c r="J560" t="s">
        <v>219</v>
      </c>
      <c r="K560" t="s">
        <v>226</v>
      </c>
      <c r="L560" t="s">
        <v>234</v>
      </c>
      <c r="M560" s="48">
        <v>42056</v>
      </c>
      <c r="N560">
        <v>3.6520000000000001</v>
      </c>
      <c r="O560">
        <v>5.6980000000000004</v>
      </c>
      <c r="P560">
        <v>0.56024096385542177</v>
      </c>
      <c r="Q560">
        <v>0.08</v>
      </c>
      <c r="R560">
        <v>6.1538400000000006</v>
      </c>
    </row>
    <row r="561" spans="2:18" x14ac:dyDescent="0.3">
      <c r="B561" t="s">
        <v>1463</v>
      </c>
      <c r="C561" s="48">
        <v>42045</v>
      </c>
      <c r="D561" t="s">
        <v>1037</v>
      </c>
      <c r="E561" t="s">
        <v>230</v>
      </c>
      <c r="F561" t="s">
        <v>230</v>
      </c>
      <c r="G561" t="s">
        <v>231</v>
      </c>
      <c r="H561" t="s">
        <v>312</v>
      </c>
      <c r="I561" t="s">
        <v>254</v>
      </c>
      <c r="J561" t="s">
        <v>219</v>
      </c>
      <c r="K561" t="s">
        <v>292</v>
      </c>
      <c r="L561" t="s">
        <v>221</v>
      </c>
      <c r="M561" s="48">
        <v>42052</v>
      </c>
      <c r="N561">
        <v>5.7090000000000005</v>
      </c>
      <c r="O561">
        <v>14.278000000000002</v>
      </c>
      <c r="P561">
        <v>1.5009633911368019</v>
      </c>
      <c r="Q561">
        <v>0.08</v>
      </c>
      <c r="R561">
        <v>15.420240000000003</v>
      </c>
    </row>
    <row r="562" spans="2:18" x14ac:dyDescent="0.3">
      <c r="B562" t="s">
        <v>1464</v>
      </c>
      <c r="C562" s="48">
        <v>42045</v>
      </c>
      <c r="D562" t="s">
        <v>1195</v>
      </c>
      <c r="E562" t="s">
        <v>230</v>
      </c>
      <c r="F562" t="s">
        <v>230</v>
      </c>
      <c r="G562" t="s">
        <v>216</v>
      </c>
      <c r="H562" t="s">
        <v>258</v>
      </c>
      <c r="I562" t="s">
        <v>266</v>
      </c>
      <c r="J562" t="s">
        <v>238</v>
      </c>
      <c r="K562" t="s">
        <v>220</v>
      </c>
      <c r="L562" t="s">
        <v>221</v>
      </c>
      <c r="M562" s="48">
        <v>42053</v>
      </c>
      <c r="N562">
        <v>172.15</v>
      </c>
      <c r="O562">
        <v>331.06700000000006</v>
      </c>
      <c r="P562">
        <v>0.92313099041533575</v>
      </c>
      <c r="Q562">
        <v>0.08</v>
      </c>
      <c r="R562">
        <v>357.55236000000008</v>
      </c>
    </row>
    <row r="563" spans="2:18" x14ac:dyDescent="0.3">
      <c r="B563" t="s">
        <v>1465</v>
      </c>
      <c r="C563" s="48">
        <v>42047</v>
      </c>
      <c r="D563" t="s">
        <v>1466</v>
      </c>
      <c r="E563" t="s">
        <v>230</v>
      </c>
      <c r="F563" t="s">
        <v>230</v>
      </c>
      <c r="G563" t="s">
        <v>244</v>
      </c>
      <c r="H563" t="s">
        <v>342</v>
      </c>
      <c r="I563" t="s">
        <v>250</v>
      </c>
      <c r="J563" t="s">
        <v>219</v>
      </c>
      <c r="K563" t="s">
        <v>220</v>
      </c>
      <c r="L563" t="s">
        <v>234</v>
      </c>
      <c r="M563" s="48">
        <v>42055</v>
      </c>
      <c r="N563">
        <v>5.0490000000000004</v>
      </c>
      <c r="O563">
        <v>8.0080000000000009</v>
      </c>
      <c r="P563">
        <v>0.58605664488017439</v>
      </c>
      <c r="Q563">
        <v>0.08</v>
      </c>
      <c r="R563">
        <v>8.6486400000000021</v>
      </c>
    </row>
    <row r="564" spans="2:18" x14ac:dyDescent="0.3">
      <c r="B564" t="s">
        <v>1468</v>
      </c>
      <c r="C564" s="48">
        <v>42050</v>
      </c>
      <c r="D564" t="s">
        <v>728</v>
      </c>
      <c r="E564" t="s">
        <v>230</v>
      </c>
      <c r="F564" t="s">
        <v>230</v>
      </c>
      <c r="G564" t="s">
        <v>231</v>
      </c>
      <c r="H564" t="s">
        <v>331</v>
      </c>
      <c r="I564" t="s">
        <v>250</v>
      </c>
      <c r="J564" t="s">
        <v>219</v>
      </c>
      <c r="K564" t="s">
        <v>292</v>
      </c>
      <c r="L564" t="s">
        <v>221</v>
      </c>
      <c r="M564" s="48">
        <v>42059</v>
      </c>
      <c r="N564">
        <v>5.2690000000000001</v>
      </c>
      <c r="O564">
        <v>13.167000000000002</v>
      </c>
      <c r="P564">
        <v>1.4989561586638833</v>
      </c>
      <c r="Q564">
        <v>0.08</v>
      </c>
      <c r="R564">
        <v>14.220360000000003</v>
      </c>
    </row>
    <row r="565" spans="2:18" x14ac:dyDescent="0.3">
      <c r="B565" t="s">
        <v>1471</v>
      </c>
      <c r="C565" s="48">
        <v>42051</v>
      </c>
      <c r="D565" t="s">
        <v>1472</v>
      </c>
      <c r="E565" t="s">
        <v>230</v>
      </c>
      <c r="F565" t="s">
        <v>230</v>
      </c>
      <c r="G565" t="s">
        <v>231</v>
      </c>
      <c r="H565" t="s">
        <v>331</v>
      </c>
      <c r="I565" t="s">
        <v>218</v>
      </c>
      <c r="J565" t="s">
        <v>219</v>
      </c>
      <c r="K565" t="s">
        <v>220</v>
      </c>
      <c r="L565" t="s">
        <v>221</v>
      </c>
      <c r="M565" s="48">
        <v>42060</v>
      </c>
      <c r="N565">
        <v>2.0240000000000005</v>
      </c>
      <c r="O565">
        <v>3.1680000000000001</v>
      </c>
      <c r="P565">
        <v>0.56521739130434756</v>
      </c>
      <c r="Q565">
        <v>0.08</v>
      </c>
      <c r="R565">
        <v>3.4214400000000005</v>
      </c>
    </row>
    <row r="566" spans="2:18" x14ac:dyDescent="0.3">
      <c r="B566" t="s">
        <v>1474</v>
      </c>
      <c r="C566" s="48">
        <v>42056</v>
      </c>
      <c r="D566" t="s">
        <v>1475</v>
      </c>
      <c r="E566" t="s">
        <v>230</v>
      </c>
      <c r="F566" t="s">
        <v>230</v>
      </c>
      <c r="G566" t="s">
        <v>216</v>
      </c>
      <c r="H566" t="s">
        <v>281</v>
      </c>
      <c r="I566" t="s">
        <v>233</v>
      </c>
      <c r="J566" t="s">
        <v>219</v>
      </c>
      <c r="K566" t="s">
        <v>220</v>
      </c>
      <c r="L566" t="s">
        <v>221</v>
      </c>
      <c r="M566" s="48">
        <v>42066</v>
      </c>
      <c r="N566">
        <v>5.3790000000000004</v>
      </c>
      <c r="O566">
        <v>8.4039999999999999</v>
      </c>
      <c r="P566">
        <v>0.5623721881390592</v>
      </c>
      <c r="Q566">
        <v>0.08</v>
      </c>
      <c r="R566">
        <v>9.0763200000000008</v>
      </c>
    </row>
    <row r="567" spans="2:18" x14ac:dyDescent="0.3">
      <c r="B567" t="s">
        <v>1477</v>
      </c>
      <c r="C567" s="48">
        <v>42057</v>
      </c>
      <c r="D567" t="s">
        <v>1478</v>
      </c>
      <c r="E567" t="s">
        <v>214</v>
      </c>
      <c r="F567" t="s">
        <v>215</v>
      </c>
      <c r="G567" t="s">
        <v>265</v>
      </c>
      <c r="H567" t="s">
        <v>225</v>
      </c>
      <c r="I567" t="s">
        <v>233</v>
      </c>
      <c r="J567" t="s">
        <v>219</v>
      </c>
      <c r="K567" t="s">
        <v>220</v>
      </c>
      <c r="L567" t="s">
        <v>221</v>
      </c>
      <c r="M567" s="48">
        <v>42064</v>
      </c>
      <c r="N567">
        <v>2.5190000000000001</v>
      </c>
      <c r="O567">
        <v>4.0590000000000002</v>
      </c>
      <c r="P567">
        <v>0.611353711790393</v>
      </c>
      <c r="Q567">
        <v>0.08</v>
      </c>
      <c r="R567">
        <v>4.3837200000000003</v>
      </c>
    </row>
    <row r="568" spans="2:18" x14ac:dyDescent="0.3">
      <c r="B568" t="s">
        <v>1480</v>
      </c>
      <c r="C568" s="48">
        <v>42060</v>
      </c>
      <c r="D568" t="s">
        <v>1481</v>
      </c>
      <c r="E568" t="s">
        <v>230</v>
      </c>
      <c r="F568" t="s">
        <v>230</v>
      </c>
      <c r="G568" t="s">
        <v>244</v>
      </c>
      <c r="H568" t="s">
        <v>258</v>
      </c>
      <c r="I568" t="s">
        <v>218</v>
      </c>
      <c r="J568" t="s">
        <v>219</v>
      </c>
      <c r="K568" t="s">
        <v>220</v>
      </c>
      <c r="L568" t="s">
        <v>234</v>
      </c>
      <c r="M568" s="48">
        <v>42068</v>
      </c>
      <c r="N568">
        <v>2.0240000000000005</v>
      </c>
      <c r="O568">
        <v>3.1680000000000001</v>
      </c>
      <c r="P568">
        <v>0.56521739130434756</v>
      </c>
      <c r="Q568">
        <v>0.08</v>
      </c>
      <c r="R568">
        <v>3.4214400000000005</v>
      </c>
    </row>
    <row r="569" spans="2:18" x14ac:dyDescent="0.3">
      <c r="B569" t="s">
        <v>1483</v>
      </c>
      <c r="C569" s="48">
        <v>42062</v>
      </c>
      <c r="D569" t="s">
        <v>1484</v>
      </c>
      <c r="E569" t="s">
        <v>230</v>
      </c>
      <c r="F569" t="s">
        <v>230</v>
      </c>
      <c r="G569" t="s">
        <v>244</v>
      </c>
      <c r="H569" t="s">
        <v>342</v>
      </c>
      <c r="I569" t="s">
        <v>254</v>
      </c>
      <c r="J569" t="s">
        <v>238</v>
      </c>
      <c r="K569" t="s">
        <v>220</v>
      </c>
      <c r="L569" t="s">
        <v>221</v>
      </c>
      <c r="M569" s="48">
        <v>42069</v>
      </c>
      <c r="N569">
        <v>11.077000000000002</v>
      </c>
      <c r="O569">
        <v>17.578000000000003</v>
      </c>
      <c r="P569">
        <v>0.58689175769612711</v>
      </c>
      <c r="Q569">
        <v>0.08</v>
      </c>
      <c r="R569">
        <v>18.984240000000003</v>
      </c>
    </row>
    <row r="570" spans="2:18" x14ac:dyDescent="0.3">
      <c r="B570" t="s">
        <v>1486</v>
      </c>
      <c r="C570" s="48">
        <v>42063</v>
      </c>
      <c r="D570" t="s">
        <v>1487</v>
      </c>
      <c r="E570" t="s">
        <v>230</v>
      </c>
      <c r="F570" t="s">
        <v>230</v>
      </c>
      <c r="G570" t="s">
        <v>231</v>
      </c>
      <c r="H570" t="s">
        <v>312</v>
      </c>
      <c r="I570" t="s">
        <v>250</v>
      </c>
      <c r="J570" t="s">
        <v>219</v>
      </c>
      <c r="K570" t="s">
        <v>220</v>
      </c>
      <c r="L570" t="s">
        <v>234</v>
      </c>
      <c r="M570" s="48">
        <v>42071</v>
      </c>
      <c r="N570">
        <v>4.3890000000000002</v>
      </c>
      <c r="O570">
        <v>6.8530000000000006</v>
      </c>
      <c r="P570">
        <v>0.5614035087719299</v>
      </c>
      <c r="Q570">
        <v>0.08</v>
      </c>
      <c r="R570">
        <v>7.4012400000000014</v>
      </c>
    </row>
    <row r="571" spans="2:18" x14ac:dyDescent="0.3">
      <c r="B571" t="s">
        <v>1489</v>
      </c>
      <c r="C571" s="48">
        <v>42063</v>
      </c>
      <c r="D571" t="s">
        <v>1490</v>
      </c>
      <c r="E571" t="s">
        <v>214</v>
      </c>
      <c r="F571" t="s">
        <v>215</v>
      </c>
      <c r="G571" t="s">
        <v>244</v>
      </c>
      <c r="H571" t="s">
        <v>217</v>
      </c>
      <c r="I571" t="s">
        <v>233</v>
      </c>
      <c r="J571" t="s">
        <v>219</v>
      </c>
      <c r="K571" t="s">
        <v>226</v>
      </c>
      <c r="L571" t="s">
        <v>221</v>
      </c>
      <c r="M571" s="48">
        <v>42072</v>
      </c>
      <c r="N571">
        <v>1.4300000000000002</v>
      </c>
      <c r="O571">
        <v>3.1680000000000001</v>
      </c>
      <c r="P571">
        <v>1.2153846153846153</v>
      </c>
      <c r="Q571">
        <v>0.08</v>
      </c>
      <c r="R571">
        <v>3.4214400000000005</v>
      </c>
    </row>
    <row r="572" spans="2:18" x14ac:dyDescent="0.3">
      <c r="B572" t="s">
        <v>1491</v>
      </c>
      <c r="C572" s="48">
        <v>42064</v>
      </c>
      <c r="D572" t="s">
        <v>1492</v>
      </c>
      <c r="E572" t="s">
        <v>230</v>
      </c>
      <c r="F572" t="s">
        <v>230</v>
      </c>
      <c r="G572" t="s">
        <v>216</v>
      </c>
      <c r="H572" t="s">
        <v>312</v>
      </c>
      <c r="I572" t="s">
        <v>218</v>
      </c>
      <c r="J572" t="s">
        <v>219</v>
      </c>
      <c r="K572" t="s">
        <v>226</v>
      </c>
      <c r="L572" t="s">
        <v>221</v>
      </c>
      <c r="M572" s="48">
        <v>42072</v>
      </c>
      <c r="N572">
        <v>5.742</v>
      </c>
      <c r="O572">
        <v>10.835000000000001</v>
      </c>
      <c r="P572">
        <v>0.88697318007662851</v>
      </c>
      <c r="Q572">
        <v>0.08</v>
      </c>
      <c r="R572">
        <v>11.701800000000002</v>
      </c>
    </row>
    <row r="573" spans="2:18" x14ac:dyDescent="0.3">
      <c r="B573" t="s">
        <v>1494</v>
      </c>
      <c r="C573" s="48">
        <v>42065</v>
      </c>
      <c r="D573" t="s">
        <v>1495</v>
      </c>
      <c r="E573" t="s">
        <v>230</v>
      </c>
      <c r="F573" t="s">
        <v>230</v>
      </c>
      <c r="G573" t="s">
        <v>231</v>
      </c>
      <c r="H573" t="s">
        <v>342</v>
      </c>
      <c r="I573" t="s">
        <v>218</v>
      </c>
      <c r="J573" t="s">
        <v>219</v>
      </c>
      <c r="K573" t="s">
        <v>226</v>
      </c>
      <c r="L573" t="s">
        <v>221</v>
      </c>
      <c r="M573" s="48">
        <v>42074</v>
      </c>
      <c r="N573">
        <v>2.3760000000000003</v>
      </c>
      <c r="O573">
        <v>4.2350000000000003</v>
      </c>
      <c r="P573">
        <v>0.78240740740740733</v>
      </c>
      <c r="Q573">
        <v>0.08</v>
      </c>
      <c r="R573">
        <v>4.5738000000000003</v>
      </c>
    </row>
    <row r="574" spans="2:18" x14ac:dyDescent="0.3">
      <c r="B574" t="s">
        <v>1497</v>
      </c>
      <c r="C574" s="48">
        <v>42067</v>
      </c>
      <c r="D574" t="s">
        <v>793</v>
      </c>
      <c r="E574" t="s">
        <v>214</v>
      </c>
      <c r="F574" t="s">
        <v>215</v>
      </c>
      <c r="G574" t="s">
        <v>265</v>
      </c>
      <c r="H574" t="s">
        <v>225</v>
      </c>
      <c r="I574" t="s">
        <v>218</v>
      </c>
      <c r="J574" t="s">
        <v>219</v>
      </c>
      <c r="K574" t="s">
        <v>220</v>
      </c>
      <c r="L574" t="s">
        <v>221</v>
      </c>
      <c r="M574" s="48">
        <v>42075</v>
      </c>
      <c r="N574">
        <v>5.8630000000000004</v>
      </c>
      <c r="O574">
        <v>9.4600000000000009</v>
      </c>
      <c r="P574">
        <v>0.61350844277673544</v>
      </c>
      <c r="Q574">
        <v>0.08</v>
      </c>
      <c r="R574">
        <v>10.216800000000001</v>
      </c>
    </row>
    <row r="575" spans="2:18" x14ac:dyDescent="0.3">
      <c r="B575" t="s">
        <v>1498</v>
      </c>
      <c r="C575" s="48">
        <v>42072</v>
      </c>
      <c r="D575" t="s">
        <v>1499</v>
      </c>
      <c r="E575" t="s">
        <v>230</v>
      </c>
      <c r="F575" t="s">
        <v>230</v>
      </c>
      <c r="G575" t="s">
        <v>265</v>
      </c>
      <c r="H575" t="s">
        <v>274</v>
      </c>
      <c r="I575" t="s">
        <v>218</v>
      </c>
      <c r="J575" t="s">
        <v>219</v>
      </c>
      <c r="K575" t="s">
        <v>226</v>
      </c>
      <c r="L575" t="s">
        <v>221</v>
      </c>
      <c r="M575" s="48">
        <v>42080</v>
      </c>
      <c r="N575">
        <v>4.125</v>
      </c>
      <c r="O575">
        <v>7.7880000000000011</v>
      </c>
      <c r="P575">
        <v>0.88800000000000023</v>
      </c>
      <c r="Q575">
        <v>0.08</v>
      </c>
      <c r="R575">
        <v>8.4110400000000016</v>
      </c>
    </row>
    <row r="576" spans="2:18" x14ac:dyDescent="0.3">
      <c r="B576" t="s">
        <v>1501</v>
      </c>
      <c r="C576" s="48">
        <v>42073</v>
      </c>
      <c r="D576" t="s">
        <v>1502</v>
      </c>
      <c r="E576" t="s">
        <v>230</v>
      </c>
      <c r="F576" t="s">
        <v>230</v>
      </c>
      <c r="G576" t="s">
        <v>216</v>
      </c>
      <c r="H576" t="s">
        <v>258</v>
      </c>
      <c r="I576" t="s">
        <v>233</v>
      </c>
      <c r="J576" t="s">
        <v>219</v>
      </c>
      <c r="K576" t="s">
        <v>220</v>
      </c>
      <c r="L576" t="s">
        <v>221</v>
      </c>
      <c r="M576" s="48">
        <v>42081</v>
      </c>
      <c r="N576">
        <v>2.1339999999999999</v>
      </c>
      <c r="O576">
        <v>3.3880000000000003</v>
      </c>
      <c r="P576">
        <v>0.58762886597938169</v>
      </c>
      <c r="Q576">
        <v>0.08</v>
      </c>
      <c r="R576">
        <v>3.6590400000000005</v>
      </c>
    </row>
    <row r="577" spans="2:18" x14ac:dyDescent="0.3">
      <c r="B577" t="s">
        <v>1504</v>
      </c>
      <c r="C577" s="48">
        <v>42076</v>
      </c>
      <c r="D577" t="s">
        <v>1457</v>
      </c>
      <c r="E577" t="s">
        <v>230</v>
      </c>
      <c r="F577" t="s">
        <v>230</v>
      </c>
      <c r="G577" t="s">
        <v>244</v>
      </c>
      <c r="H577" t="s">
        <v>342</v>
      </c>
      <c r="I577" t="s">
        <v>218</v>
      </c>
      <c r="J577" t="s">
        <v>219</v>
      </c>
      <c r="K577" t="s">
        <v>220</v>
      </c>
      <c r="L577" t="s">
        <v>221</v>
      </c>
      <c r="M577" s="48">
        <v>42085</v>
      </c>
      <c r="N577">
        <v>2.3980000000000006</v>
      </c>
      <c r="O577">
        <v>3.8720000000000003</v>
      </c>
      <c r="P577">
        <v>0.61467889908256856</v>
      </c>
      <c r="Q577">
        <v>0.08</v>
      </c>
      <c r="R577">
        <v>4.1817600000000006</v>
      </c>
    </row>
    <row r="578" spans="2:18" x14ac:dyDescent="0.3">
      <c r="B578" t="s">
        <v>1505</v>
      </c>
      <c r="C578" s="48">
        <v>42077</v>
      </c>
      <c r="D578" t="s">
        <v>1506</v>
      </c>
      <c r="E578" t="s">
        <v>230</v>
      </c>
      <c r="F578" t="s">
        <v>230</v>
      </c>
      <c r="G578" t="s">
        <v>216</v>
      </c>
      <c r="H578" t="s">
        <v>270</v>
      </c>
      <c r="I578" t="s">
        <v>266</v>
      </c>
      <c r="J578" t="s">
        <v>238</v>
      </c>
      <c r="K578" t="s">
        <v>239</v>
      </c>
      <c r="L578" t="s">
        <v>240</v>
      </c>
      <c r="M578" s="48">
        <v>42085</v>
      </c>
      <c r="N578">
        <v>347.17100000000005</v>
      </c>
      <c r="O578">
        <v>551.06700000000012</v>
      </c>
      <c r="P578">
        <v>0.58730711954627557</v>
      </c>
      <c r="Q578">
        <v>0.08</v>
      </c>
      <c r="R578">
        <v>595.15236000000016</v>
      </c>
    </row>
    <row r="579" spans="2:18" x14ac:dyDescent="0.3">
      <c r="B579" t="s">
        <v>1508</v>
      </c>
      <c r="C579" s="48">
        <v>42077</v>
      </c>
      <c r="D579" t="s">
        <v>1509</v>
      </c>
      <c r="E579" t="s">
        <v>214</v>
      </c>
      <c r="F579" t="s">
        <v>215</v>
      </c>
      <c r="G579" t="s">
        <v>265</v>
      </c>
      <c r="H579" t="s">
        <v>225</v>
      </c>
      <c r="I579" t="s">
        <v>218</v>
      </c>
      <c r="J579" t="s">
        <v>219</v>
      </c>
      <c r="K579" t="s">
        <v>220</v>
      </c>
      <c r="L579" t="s">
        <v>221</v>
      </c>
      <c r="M579" s="48">
        <v>42084</v>
      </c>
      <c r="N579">
        <v>16.445</v>
      </c>
      <c r="O579">
        <v>38.236000000000004</v>
      </c>
      <c r="P579">
        <v>1.3250836120401339</v>
      </c>
      <c r="Q579">
        <v>0.08</v>
      </c>
      <c r="R579">
        <v>41.294880000000006</v>
      </c>
    </row>
    <row r="580" spans="2:18" x14ac:dyDescent="0.3">
      <c r="B580" t="s">
        <v>1510</v>
      </c>
      <c r="C580" s="48">
        <v>42078</v>
      </c>
      <c r="D580" t="s">
        <v>283</v>
      </c>
      <c r="E580" t="s">
        <v>230</v>
      </c>
      <c r="F580" t="s">
        <v>230</v>
      </c>
      <c r="G580" t="s">
        <v>244</v>
      </c>
      <c r="H580" t="s">
        <v>258</v>
      </c>
      <c r="I580" t="s">
        <v>233</v>
      </c>
      <c r="J580" t="s">
        <v>219</v>
      </c>
      <c r="K580" t="s">
        <v>226</v>
      </c>
      <c r="L580" t="s">
        <v>221</v>
      </c>
      <c r="M580" s="48">
        <v>42087</v>
      </c>
      <c r="N580">
        <v>23.716000000000001</v>
      </c>
      <c r="O580">
        <v>40.204999999999998</v>
      </c>
      <c r="P580">
        <v>0.695269016697588</v>
      </c>
      <c r="Q580">
        <v>0.08</v>
      </c>
      <c r="R580">
        <v>43.421399999999998</v>
      </c>
    </row>
    <row r="581" spans="2:18" x14ac:dyDescent="0.3">
      <c r="B581" t="s">
        <v>1511</v>
      </c>
      <c r="C581" s="48">
        <v>42078</v>
      </c>
      <c r="D581" t="s">
        <v>1512</v>
      </c>
      <c r="E581" t="s">
        <v>214</v>
      </c>
      <c r="F581" t="s">
        <v>215</v>
      </c>
      <c r="G581" t="s">
        <v>244</v>
      </c>
      <c r="H581" t="s">
        <v>225</v>
      </c>
      <c r="I581" t="s">
        <v>250</v>
      </c>
      <c r="J581" t="s">
        <v>219</v>
      </c>
      <c r="K581" t="s">
        <v>220</v>
      </c>
      <c r="L581" t="s">
        <v>221</v>
      </c>
      <c r="M581" s="48">
        <v>42085</v>
      </c>
      <c r="N581">
        <v>13.629000000000001</v>
      </c>
      <c r="O581">
        <v>21.978000000000002</v>
      </c>
      <c r="P581">
        <v>0.61259079903147695</v>
      </c>
      <c r="Q581">
        <v>0.08</v>
      </c>
      <c r="R581">
        <v>23.736240000000002</v>
      </c>
    </row>
    <row r="582" spans="2:18" x14ac:dyDescent="0.3">
      <c r="B582" t="s">
        <v>1513</v>
      </c>
      <c r="C582" s="48">
        <v>42079</v>
      </c>
      <c r="D582" t="s">
        <v>1514</v>
      </c>
      <c r="E582" t="s">
        <v>230</v>
      </c>
      <c r="F582" t="s">
        <v>230</v>
      </c>
      <c r="G582" t="s">
        <v>231</v>
      </c>
      <c r="H582" t="s">
        <v>312</v>
      </c>
      <c r="I582" t="s">
        <v>233</v>
      </c>
      <c r="J582" t="s">
        <v>219</v>
      </c>
      <c r="K582" t="s">
        <v>292</v>
      </c>
      <c r="L582" t="s">
        <v>221</v>
      </c>
      <c r="M582" s="48">
        <v>42089</v>
      </c>
      <c r="N582">
        <v>3.1570000000000005</v>
      </c>
      <c r="O582">
        <v>7.524</v>
      </c>
      <c r="P582">
        <v>1.3832752613240413</v>
      </c>
      <c r="Q582">
        <v>0.08</v>
      </c>
      <c r="R582">
        <v>8.1259200000000007</v>
      </c>
    </row>
    <row r="583" spans="2:18" x14ac:dyDescent="0.3">
      <c r="B583" t="s">
        <v>1516</v>
      </c>
      <c r="C583" s="48">
        <v>42081</v>
      </c>
      <c r="D583" t="s">
        <v>1517</v>
      </c>
      <c r="E583" t="s">
        <v>214</v>
      </c>
      <c r="F583" t="s">
        <v>215</v>
      </c>
      <c r="G583" t="s">
        <v>265</v>
      </c>
      <c r="H583" t="s">
        <v>225</v>
      </c>
      <c r="I583" t="s">
        <v>233</v>
      </c>
      <c r="J583" t="s">
        <v>238</v>
      </c>
      <c r="K583" t="s">
        <v>220</v>
      </c>
      <c r="L583" t="s">
        <v>234</v>
      </c>
      <c r="M583" s="48">
        <v>42089</v>
      </c>
      <c r="N583">
        <v>7.0400000000000009</v>
      </c>
      <c r="O583">
        <v>32.010000000000005</v>
      </c>
      <c r="P583">
        <v>3.5468750000000004</v>
      </c>
      <c r="Q583">
        <v>0.08</v>
      </c>
      <c r="R583">
        <v>34.570800000000006</v>
      </c>
    </row>
    <row r="584" spans="2:18" x14ac:dyDescent="0.3">
      <c r="B584" t="s">
        <v>1518</v>
      </c>
      <c r="C584" s="48">
        <v>42082</v>
      </c>
      <c r="D584" t="s">
        <v>586</v>
      </c>
      <c r="E584" t="s">
        <v>214</v>
      </c>
      <c r="F584" t="s">
        <v>215</v>
      </c>
      <c r="G584" t="s">
        <v>265</v>
      </c>
      <c r="H584" t="s">
        <v>217</v>
      </c>
      <c r="I584" t="s">
        <v>233</v>
      </c>
      <c r="J584" t="s">
        <v>219</v>
      </c>
      <c r="K584" t="s">
        <v>226</v>
      </c>
      <c r="L584" t="s">
        <v>221</v>
      </c>
      <c r="M584" s="48">
        <v>42090</v>
      </c>
      <c r="N584">
        <v>4.125</v>
      </c>
      <c r="O584">
        <v>7.7880000000000011</v>
      </c>
      <c r="P584">
        <v>0.88800000000000023</v>
      </c>
      <c r="Q584">
        <v>0.08</v>
      </c>
      <c r="R584">
        <v>8.4110400000000016</v>
      </c>
    </row>
    <row r="585" spans="2:18" x14ac:dyDescent="0.3">
      <c r="B585" t="s">
        <v>1519</v>
      </c>
      <c r="C585" s="48">
        <v>42083</v>
      </c>
      <c r="D585" t="s">
        <v>1520</v>
      </c>
      <c r="E585" t="s">
        <v>230</v>
      </c>
      <c r="F585" t="s">
        <v>230</v>
      </c>
      <c r="G585" t="s">
        <v>216</v>
      </c>
      <c r="H585" t="s">
        <v>270</v>
      </c>
      <c r="I585" t="s">
        <v>218</v>
      </c>
      <c r="J585" t="s">
        <v>219</v>
      </c>
      <c r="K585" t="s">
        <v>220</v>
      </c>
      <c r="L585" t="s">
        <v>234</v>
      </c>
      <c r="M585" s="48">
        <v>42091</v>
      </c>
      <c r="N585">
        <v>5.0490000000000004</v>
      </c>
      <c r="O585">
        <v>8.0080000000000009</v>
      </c>
      <c r="P585">
        <v>0.58605664488017439</v>
      </c>
      <c r="Q585">
        <v>0.08</v>
      </c>
      <c r="R585">
        <v>8.6486400000000021</v>
      </c>
    </row>
    <row r="586" spans="2:18" x14ac:dyDescent="0.3">
      <c r="B586" t="s">
        <v>1522</v>
      </c>
      <c r="C586" s="48">
        <v>42085</v>
      </c>
      <c r="D586" t="s">
        <v>1523</v>
      </c>
      <c r="E586" t="s">
        <v>230</v>
      </c>
      <c r="F586" t="s">
        <v>230</v>
      </c>
      <c r="G586" t="s">
        <v>231</v>
      </c>
      <c r="H586" t="s">
        <v>232</v>
      </c>
      <c r="I586" t="s">
        <v>250</v>
      </c>
      <c r="J586" t="s">
        <v>219</v>
      </c>
      <c r="K586" t="s">
        <v>220</v>
      </c>
      <c r="L586" t="s">
        <v>221</v>
      </c>
      <c r="M586" s="48">
        <v>42094</v>
      </c>
      <c r="N586">
        <v>3.7070000000000003</v>
      </c>
      <c r="O586">
        <v>6.0830000000000011</v>
      </c>
      <c r="P586">
        <v>0.64094955489614258</v>
      </c>
      <c r="Q586">
        <v>0.08</v>
      </c>
      <c r="R586">
        <v>6.5696400000000015</v>
      </c>
    </row>
    <row r="587" spans="2:18" x14ac:dyDescent="0.3">
      <c r="B587" t="s">
        <v>1525</v>
      </c>
      <c r="C587" s="48">
        <v>42085</v>
      </c>
      <c r="D587" t="s">
        <v>1526</v>
      </c>
      <c r="E587" t="s">
        <v>214</v>
      </c>
      <c r="F587" t="s">
        <v>215</v>
      </c>
      <c r="G587" t="s">
        <v>231</v>
      </c>
      <c r="H587" t="s">
        <v>217</v>
      </c>
      <c r="I587" t="s">
        <v>233</v>
      </c>
      <c r="J587" t="s">
        <v>219</v>
      </c>
      <c r="K587" t="s">
        <v>220</v>
      </c>
      <c r="L587" t="s">
        <v>221</v>
      </c>
      <c r="M587" s="48">
        <v>42093</v>
      </c>
      <c r="N587">
        <v>3.8720000000000003</v>
      </c>
      <c r="O587">
        <v>6.2480000000000002</v>
      </c>
      <c r="P587">
        <v>0.61363636363636354</v>
      </c>
      <c r="Q587">
        <v>0.08</v>
      </c>
      <c r="R587">
        <v>6.7478400000000009</v>
      </c>
    </row>
    <row r="588" spans="2:18" x14ac:dyDescent="0.3">
      <c r="B588" t="s">
        <v>1527</v>
      </c>
      <c r="C588" s="48">
        <v>42086</v>
      </c>
      <c r="D588" t="s">
        <v>1342</v>
      </c>
      <c r="E588" t="s">
        <v>214</v>
      </c>
      <c r="F588" t="s">
        <v>215</v>
      </c>
      <c r="G588" t="s">
        <v>216</v>
      </c>
      <c r="H588" t="s">
        <v>217</v>
      </c>
      <c r="I588" t="s">
        <v>266</v>
      </c>
      <c r="J588" t="s">
        <v>238</v>
      </c>
      <c r="K588" t="s">
        <v>332</v>
      </c>
      <c r="L588" t="s">
        <v>221</v>
      </c>
      <c r="M588" s="48">
        <v>42095</v>
      </c>
      <c r="N588">
        <v>9.7020000000000017</v>
      </c>
      <c r="O588">
        <v>23.088999999999999</v>
      </c>
      <c r="P588">
        <v>1.3798185941043077</v>
      </c>
      <c r="Q588">
        <v>0.08</v>
      </c>
      <c r="R588">
        <v>24.936119999999999</v>
      </c>
    </row>
    <row r="589" spans="2:18" x14ac:dyDescent="0.3">
      <c r="B589" t="s">
        <v>1528</v>
      </c>
      <c r="C589" s="48">
        <v>42086</v>
      </c>
      <c r="D589" t="s">
        <v>1514</v>
      </c>
      <c r="E589" t="s">
        <v>230</v>
      </c>
      <c r="F589" t="s">
        <v>230</v>
      </c>
      <c r="G589" t="s">
        <v>231</v>
      </c>
      <c r="H589" t="s">
        <v>312</v>
      </c>
      <c r="I589" t="s">
        <v>266</v>
      </c>
      <c r="J589" t="s">
        <v>219</v>
      </c>
      <c r="K589" t="s">
        <v>226</v>
      </c>
      <c r="L589" t="s">
        <v>234</v>
      </c>
      <c r="M589" s="48">
        <v>42095</v>
      </c>
      <c r="N589">
        <v>1.6830000000000003</v>
      </c>
      <c r="O589">
        <v>3.0579999999999998</v>
      </c>
      <c r="P589">
        <v>0.81699346405228723</v>
      </c>
      <c r="Q589">
        <v>0.08</v>
      </c>
      <c r="R589">
        <v>3.3026400000000002</v>
      </c>
    </row>
    <row r="590" spans="2:18" x14ac:dyDescent="0.3">
      <c r="B590" t="s">
        <v>1529</v>
      </c>
      <c r="C590" s="48">
        <v>42091</v>
      </c>
      <c r="D590" t="s">
        <v>998</v>
      </c>
      <c r="E590" t="s">
        <v>214</v>
      </c>
      <c r="F590" t="s">
        <v>215</v>
      </c>
      <c r="G590" t="s">
        <v>265</v>
      </c>
      <c r="H590" t="s">
        <v>225</v>
      </c>
      <c r="I590" t="s">
        <v>250</v>
      </c>
      <c r="J590" t="s">
        <v>238</v>
      </c>
      <c r="K590" t="s">
        <v>220</v>
      </c>
      <c r="L590" t="s">
        <v>221</v>
      </c>
      <c r="M590" s="48">
        <v>42100</v>
      </c>
      <c r="N590">
        <v>59.972000000000008</v>
      </c>
      <c r="O590">
        <v>111.06700000000001</v>
      </c>
      <c r="P590">
        <v>0.85198092443140117</v>
      </c>
      <c r="Q590">
        <v>0.08</v>
      </c>
      <c r="R590">
        <v>119.95236000000001</v>
      </c>
    </row>
    <row r="591" spans="2:18" x14ac:dyDescent="0.3">
      <c r="B591" t="s">
        <v>1530</v>
      </c>
      <c r="C591" s="48">
        <v>42096</v>
      </c>
      <c r="D591" t="s">
        <v>1531</v>
      </c>
      <c r="E591" t="s">
        <v>230</v>
      </c>
      <c r="F591" t="s">
        <v>230</v>
      </c>
      <c r="G591" t="s">
        <v>216</v>
      </c>
      <c r="H591" t="s">
        <v>270</v>
      </c>
      <c r="I591" t="s">
        <v>250</v>
      </c>
      <c r="J591" t="s">
        <v>238</v>
      </c>
      <c r="K591" t="s">
        <v>239</v>
      </c>
      <c r="L591" t="s">
        <v>240</v>
      </c>
      <c r="M591" s="48">
        <v>42104</v>
      </c>
      <c r="N591">
        <v>82.5</v>
      </c>
      <c r="O591">
        <v>133.06700000000001</v>
      </c>
      <c r="P591">
        <v>0.61293333333333344</v>
      </c>
      <c r="Q591">
        <v>0.08</v>
      </c>
      <c r="R591">
        <v>143.71236000000002</v>
      </c>
    </row>
    <row r="592" spans="2:18" x14ac:dyDescent="0.3">
      <c r="B592" t="s">
        <v>1533</v>
      </c>
      <c r="C592" s="48">
        <v>42096</v>
      </c>
      <c r="D592" t="s">
        <v>975</v>
      </c>
      <c r="E592" t="s">
        <v>214</v>
      </c>
      <c r="F592" t="s">
        <v>215</v>
      </c>
      <c r="G592" t="s">
        <v>265</v>
      </c>
      <c r="H592" t="s">
        <v>225</v>
      </c>
      <c r="I592" t="s">
        <v>218</v>
      </c>
      <c r="J592" t="s">
        <v>219</v>
      </c>
      <c r="K592" t="s">
        <v>226</v>
      </c>
      <c r="L592" t="s">
        <v>221</v>
      </c>
      <c r="M592" s="48">
        <v>42104</v>
      </c>
      <c r="N592">
        <v>2.8490000000000002</v>
      </c>
      <c r="O592">
        <v>4.3780000000000001</v>
      </c>
      <c r="P592">
        <v>0.53667953667953661</v>
      </c>
      <c r="Q592">
        <v>0.08</v>
      </c>
      <c r="R592">
        <v>4.7282400000000004</v>
      </c>
    </row>
    <row r="593" spans="2:18" x14ac:dyDescent="0.3">
      <c r="B593" t="s">
        <v>1534</v>
      </c>
      <c r="C593" s="48">
        <v>42100</v>
      </c>
      <c r="D593" t="s">
        <v>633</v>
      </c>
      <c r="E593" t="s">
        <v>230</v>
      </c>
      <c r="F593" t="s">
        <v>230</v>
      </c>
      <c r="G593" t="s">
        <v>216</v>
      </c>
      <c r="H593" t="s">
        <v>249</v>
      </c>
      <c r="I593" t="s">
        <v>233</v>
      </c>
      <c r="J593" t="s">
        <v>219</v>
      </c>
      <c r="K593" t="s">
        <v>220</v>
      </c>
      <c r="L593" t="s">
        <v>221</v>
      </c>
      <c r="M593" s="48">
        <v>42108</v>
      </c>
      <c r="N593">
        <v>3.7070000000000003</v>
      </c>
      <c r="O593">
        <v>6.0830000000000011</v>
      </c>
      <c r="P593">
        <v>0.64094955489614258</v>
      </c>
      <c r="Q593">
        <v>0.08</v>
      </c>
      <c r="R593">
        <v>6.5696400000000015</v>
      </c>
    </row>
    <row r="594" spans="2:18" x14ac:dyDescent="0.3">
      <c r="B594" t="s">
        <v>1535</v>
      </c>
      <c r="C594" s="48">
        <v>42100</v>
      </c>
      <c r="D594" t="s">
        <v>1536</v>
      </c>
      <c r="E594" t="s">
        <v>230</v>
      </c>
      <c r="F594" t="s">
        <v>230</v>
      </c>
      <c r="G594" t="s">
        <v>265</v>
      </c>
      <c r="H594" t="s">
        <v>258</v>
      </c>
      <c r="I594" t="s">
        <v>266</v>
      </c>
      <c r="J594" t="s">
        <v>219</v>
      </c>
      <c r="K594" t="s">
        <v>226</v>
      </c>
      <c r="L594" t="s">
        <v>221</v>
      </c>
      <c r="M594" s="48">
        <v>42108</v>
      </c>
      <c r="N594">
        <v>3.8280000000000003</v>
      </c>
      <c r="O594">
        <v>5.9729999999999999</v>
      </c>
      <c r="P594">
        <v>0.56034482758620674</v>
      </c>
      <c r="Q594">
        <v>0.08</v>
      </c>
      <c r="R594">
        <v>6.4508400000000004</v>
      </c>
    </row>
    <row r="595" spans="2:18" x14ac:dyDescent="0.3">
      <c r="B595" t="s">
        <v>1538</v>
      </c>
      <c r="C595" s="48">
        <v>42102</v>
      </c>
      <c r="D595" t="s">
        <v>1539</v>
      </c>
      <c r="E595" t="s">
        <v>230</v>
      </c>
      <c r="F595" t="s">
        <v>230</v>
      </c>
      <c r="G595" t="s">
        <v>244</v>
      </c>
      <c r="H595" t="s">
        <v>331</v>
      </c>
      <c r="I595" t="s">
        <v>218</v>
      </c>
      <c r="J595" t="s">
        <v>219</v>
      </c>
      <c r="K595" t="s">
        <v>220</v>
      </c>
      <c r="L595" t="s">
        <v>221</v>
      </c>
      <c r="M595" s="48">
        <v>42112</v>
      </c>
      <c r="N595">
        <v>3.883</v>
      </c>
      <c r="O595">
        <v>9.4819999999999993</v>
      </c>
      <c r="P595">
        <v>1.441926345609065</v>
      </c>
      <c r="Q595">
        <v>0.08</v>
      </c>
      <c r="R595">
        <v>10.24056</v>
      </c>
    </row>
    <row r="596" spans="2:18" x14ac:dyDescent="0.3">
      <c r="B596" t="s">
        <v>1541</v>
      </c>
      <c r="C596" s="48">
        <v>42102</v>
      </c>
      <c r="D596" t="s">
        <v>1450</v>
      </c>
      <c r="E596" t="s">
        <v>230</v>
      </c>
      <c r="F596" t="s">
        <v>230</v>
      </c>
      <c r="G596" t="s">
        <v>265</v>
      </c>
      <c r="H596" t="s">
        <v>312</v>
      </c>
      <c r="I596" t="s">
        <v>233</v>
      </c>
      <c r="J596" t="s">
        <v>238</v>
      </c>
      <c r="K596" t="s">
        <v>220</v>
      </c>
      <c r="L596" t="s">
        <v>221</v>
      </c>
      <c r="M596" s="48">
        <v>42111</v>
      </c>
      <c r="N596">
        <v>7.0289999999999999</v>
      </c>
      <c r="O596">
        <v>21.978000000000002</v>
      </c>
      <c r="P596">
        <v>2.126760563380282</v>
      </c>
      <c r="Q596">
        <v>0.08</v>
      </c>
      <c r="R596">
        <v>23.736240000000002</v>
      </c>
    </row>
    <row r="597" spans="2:18" x14ac:dyDescent="0.3">
      <c r="B597" t="s">
        <v>1542</v>
      </c>
      <c r="C597" s="48">
        <v>42102</v>
      </c>
      <c r="D597" t="s">
        <v>1543</v>
      </c>
      <c r="E597" t="s">
        <v>230</v>
      </c>
      <c r="F597" t="s">
        <v>230</v>
      </c>
      <c r="G597" t="s">
        <v>231</v>
      </c>
      <c r="H597" t="s">
        <v>445</v>
      </c>
      <c r="I597" t="s">
        <v>233</v>
      </c>
      <c r="J597" t="s">
        <v>219</v>
      </c>
      <c r="K597" t="s">
        <v>226</v>
      </c>
      <c r="L597" t="s">
        <v>221</v>
      </c>
      <c r="M597" s="48">
        <v>42110</v>
      </c>
      <c r="N597">
        <v>1.6830000000000003</v>
      </c>
      <c r="O597">
        <v>3.0579999999999998</v>
      </c>
      <c r="P597">
        <v>0.81699346405228723</v>
      </c>
      <c r="Q597">
        <v>0.08</v>
      </c>
      <c r="R597">
        <v>3.3026400000000002</v>
      </c>
    </row>
    <row r="598" spans="2:18" x14ac:dyDescent="0.3">
      <c r="B598" t="s">
        <v>1545</v>
      </c>
      <c r="C598" s="48">
        <v>42103</v>
      </c>
      <c r="D598" t="s">
        <v>428</v>
      </c>
      <c r="E598" t="s">
        <v>230</v>
      </c>
      <c r="F598" t="s">
        <v>230</v>
      </c>
      <c r="G598" t="s">
        <v>265</v>
      </c>
      <c r="H598" t="s">
        <v>331</v>
      </c>
      <c r="I598" t="s">
        <v>250</v>
      </c>
      <c r="J598" t="s">
        <v>238</v>
      </c>
      <c r="K598" t="s">
        <v>220</v>
      </c>
      <c r="L598" t="s">
        <v>221</v>
      </c>
      <c r="M598" s="48">
        <v>42111</v>
      </c>
      <c r="N598">
        <v>11.077000000000002</v>
      </c>
      <c r="O598">
        <v>17.578000000000003</v>
      </c>
      <c r="P598">
        <v>0.58689175769612711</v>
      </c>
      <c r="Q598">
        <v>0.08</v>
      </c>
      <c r="R598">
        <v>18.984240000000003</v>
      </c>
    </row>
    <row r="599" spans="2:18" x14ac:dyDescent="0.3">
      <c r="B599" t="s">
        <v>1546</v>
      </c>
      <c r="C599" s="48">
        <v>42105</v>
      </c>
      <c r="D599" t="s">
        <v>1547</v>
      </c>
      <c r="E599" t="s">
        <v>230</v>
      </c>
      <c r="F599" t="s">
        <v>230</v>
      </c>
      <c r="G599" t="s">
        <v>231</v>
      </c>
      <c r="H599" t="s">
        <v>281</v>
      </c>
      <c r="I599" t="s">
        <v>218</v>
      </c>
      <c r="J599" t="s">
        <v>219</v>
      </c>
      <c r="K599" t="s">
        <v>226</v>
      </c>
      <c r="L599" t="s">
        <v>221</v>
      </c>
      <c r="M599" s="48">
        <v>42113</v>
      </c>
      <c r="N599">
        <v>2.3760000000000003</v>
      </c>
      <c r="O599">
        <v>4.2350000000000003</v>
      </c>
      <c r="P599">
        <v>0.78240740740740733</v>
      </c>
      <c r="Q599">
        <v>0.08</v>
      </c>
      <c r="R599">
        <v>4.5738000000000003</v>
      </c>
    </row>
    <row r="600" spans="2:18" x14ac:dyDescent="0.3">
      <c r="B600" t="s">
        <v>1549</v>
      </c>
      <c r="C600" s="48">
        <v>42110</v>
      </c>
      <c r="D600" t="s">
        <v>1153</v>
      </c>
      <c r="E600" t="s">
        <v>214</v>
      </c>
      <c r="F600" t="s">
        <v>215</v>
      </c>
      <c r="G600" t="s">
        <v>231</v>
      </c>
      <c r="H600" t="s">
        <v>217</v>
      </c>
      <c r="I600" t="s">
        <v>250</v>
      </c>
      <c r="J600" t="s">
        <v>219</v>
      </c>
      <c r="K600" t="s">
        <v>220</v>
      </c>
      <c r="L600" t="s">
        <v>221</v>
      </c>
      <c r="M600" s="48">
        <v>42118</v>
      </c>
      <c r="N600">
        <v>3.7070000000000003</v>
      </c>
      <c r="O600">
        <v>6.0830000000000011</v>
      </c>
      <c r="P600">
        <v>0.64094955489614258</v>
      </c>
      <c r="Q600">
        <v>0.08</v>
      </c>
      <c r="R600">
        <v>6.5696400000000015</v>
      </c>
    </row>
    <row r="601" spans="2:18" x14ac:dyDescent="0.3">
      <c r="B601" t="s">
        <v>1550</v>
      </c>
      <c r="C601" s="48">
        <v>42110</v>
      </c>
      <c r="D601" t="s">
        <v>1065</v>
      </c>
      <c r="E601" t="s">
        <v>214</v>
      </c>
      <c r="F601" t="s">
        <v>215</v>
      </c>
      <c r="G601" t="s">
        <v>231</v>
      </c>
      <c r="H601" t="s">
        <v>225</v>
      </c>
      <c r="I601" t="s">
        <v>250</v>
      </c>
      <c r="J601" t="s">
        <v>219</v>
      </c>
      <c r="K601" t="s">
        <v>220</v>
      </c>
      <c r="L601" t="s">
        <v>221</v>
      </c>
      <c r="M601" s="48">
        <v>42118</v>
      </c>
      <c r="N601">
        <v>3.7070000000000003</v>
      </c>
      <c r="O601">
        <v>6.0830000000000011</v>
      </c>
      <c r="P601">
        <v>0.64094955489614258</v>
      </c>
      <c r="Q601">
        <v>0.08</v>
      </c>
      <c r="R601">
        <v>6.5696400000000015</v>
      </c>
    </row>
    <row r="602" spans="2:18" x14ac:dyDescent="0.3">
      <c r="B602" t="s">
        <v>1551</v>
      </c>
      <c r="C602" s="48">
        <v>42110</v>
      </c>
      <c r="D602" t="s">
        <v>1552</v>
      </c>
      <c r="E602" t="s">
        <v>230</v>
      </c>
      <c r="F602" t="s">
        <v>230</v>
      </c>
      <c r="G602" t="s">
        <v>265</v>
      </c>
      <c r="H602" t="s">
        <v>445</v>
      </c>
      <c r="I602" t="s">
        <v>250</v>
      </c>
      <c r="J602" t="s">
        <v>219</v>
      </c>
      <c r="K602" t="s">
        <v>220</v>
      </c>
      <c r="L602" t="s">
        <v>221</v>
      </c>
      <c r="M602" s="48">
        <v>42117</v>
      </c>
      <c r="N602">
        <v>3.8500000000000005</v>
      </c>
      <c r="O602">
        <v>6.3140000000000009</v>
      </c>
      <c r="P602">
        <v>0.64</v>
      </c>
      <c r="Q602">
        <v>0.08</v>
      </c>
      <c r="R602">
        <v>6.8191200000000016</v>
      </c>
    </row>
    <row r="603" spans="2:18" x14ac:dyDescent="0.3">
      <c r="B603" t="s">
        <v>1554</v>
      </c>
      <c r="C603" s="48">
        <v>42111</v>
      </c>
      <c r="D603" t="s">
        <v>303</v>
      </c>
      <c r="E603" t="s">
        <v>230</v>
      </c>
      <c r="F603" t="s">
        <v>230</v>
      </c>
      <c r="G603" t="s">
        <v>231</v>
      </c>
      <c r="H603" t="s">
        <v>274</v>
      </c>
      <c r="I603" t="s">
        <v>266</v>
      </c>
      <c r="J603" t="s">
        <v>238</v>
      </c>
      <c r="K603" t="s">
        <v>220</v>
      </c>
      <c r="L603" t="s">
        <v>234</v>
      </c>
      <c r="M603" s="48">
        <v>42118</v>
      </c>
      <c r="N603">
        <v>7.0289999999999999</v>
      </c>
      <c r="O603">
        <v>21.978000000000002</v>
      </c>
      <c r="P603">
        <v>2.126760563380282</v>
      </c>
      <c r="Q603">
        <v>0.08</v>
      </c>
      <c r="R603">
        <v>23.736240000000002</v>
      </c>
    </row>
    <row r="604" spans="2:18" x14ac:dyDescent="0.3">
      <c r="B604" t="s">
        <v>1555</v>
      </c>
      <c r="C604" s="48">
        <v>42112</v>
      </c>
      <c r="D604" t="s">
        <v>1556</v>
      </c>
      <c r="E604" t="s">
        <v>230</v>
      </c>
      <c r="F604" t="s">
        <v>230</v>
      </c>
      <c r="G604" t="s">
        <v>231</v>
      </c>
      <c r="H604" t="s">
        <v>331</v>
      </c>
      <c r="I604" t="s">
        <v>218</v>
      </c>
      <c r="J604" t="s">
        <v>219</v>
      </c>
      <c r="K604" t="s">
        <v>226</v>
      </c>
      <c r="L604" t="s">
        <v>234</v>
      </c>
      <c r="M604" s="48">
        <v>42121</v>
      </c>
      <c r="N604">
        <v>3.278</v>
      </c>
      <c r="O604">
        <v>6.4240000000000004</v>
      </c>
      <c r="P604">
        <v>0.95973154362416113</v>
      </c>
      <c r="Q604">
        <v>0.08</v>
      </c>
      <c r="R604">
        <v>6.937920000000001</v>
      </c>
    </row>
    <row r="605" spans="2:18" x14ac:dyDescent="0.3">
      <c r="B605" t="s">
        <v>1558</v>
      </c>
      <c r="C605" s="48">
        <v>42115</v>
      </c>
      <c r="D605" t="s">
        <v>450</v>
      </c>
      <c r="E605" t="s">
        <v>230</v>
      </c>
      <c r="F605" t="s">
        <v>230</v>
      </c>
      <c r="G605" t="s">
        <v>265</v>
      </c>
      <c r="H605" t="s">
        <v>281</v>
      </c>
      <c r="I605" t="s">
        <v>218</v>
      </c>
      <c r="J605" t="s">
        <v>238</v>
      </c>
      <c r="K605" t="s">
        <v>588</v>
      </c>
      <c r="L605" t="s">
        <v>221</v>
      </c>
      <c r="M605" s="48">
        <v>42122</v>
      </c>
      <c r="N605">
        <v>415.78900000000004</v>
      </c>
      <c r="O605">
        <v>659.98900000000003</v>
      </c>
      <c r="P605">
        <v>0.58731712479166109</v>
      </c>
      <c r="Q605">
        <v>0.08</v>
      </c>
      <c r="R605">
        <v>712.78812000000005</v>
      </c>
    </row>
    <row r="606" spans="2:18" x14ac:dyDescent="0.3">
      <c r="B606" t="s">
        <v>1559</v>
      </c>
      <c r="C606" s="48">
        <v>42116</v>
      </c>
      <c r="D606" t="s">
        <v>368</v>
      </c>
      <c r="E606" t="s">
        <v>230</v>
      </c>
      <c r="F606" t="s">
        <v>230</v>
      </c>
      <c r="G606" t="s">
        <v>231</v>
      </c>
      <c r="H606" t="s">
        <v>274</v>
      </c>
      <c r="I606" t="s">
        <v>254</v>
      </c>
      <c r="J606" t="s">
        <v>219</v>
      </c>
      <c r="K606" t="s">
        <v>226</v>
      </c>
      <c r="L606" t="s">
        <v>221</v>
      </c>
      <c r="M606" s="48">
        <v>42123</v>
      </c>
      <c r="N606">
        <v>1.9360000000000002</v>
      </c>
      <c r="O606">
        <v>3.718</v>
      </c>
      <c r="P606">
        <v>0.9204545454545453</v>
      </c>
      <c r="Q606">
        <v>0.08</v>
      </c>
      <c r="R606">
        <v>4.0154399999999999</v>
      </c>
    </row>
    <row r="607" spans="2:18" x14ac:dyDescent="0.3">
      <c r="B607" t="s">
        <v>1564</v>
      </c>
      <c r="C607" s="48">
        <v>42117</v>
      </c>
      <c r="D607" t="s">
        <v>1565</v>
      </c>
      <c r="E607" t="s">
        <v>214</v>
      </c>
      <c r="F607" t="s">
        <v>215</v>
      </c>
      <c r="G607" t="s">
        <v>265</v>
      </c>
      <c r="H607" t="s">
        <v>225</v>
      </c>
      <c r="I607" t="s">
        <v>233</v>
      </c>
      <c r="J607" t="s">
        <v>238</v>
      </c>
      <c r="K607" t="s">
        <v>588</v>
      </c>
      <c r="L607" t="s">
        <v>221</v>
      </c>
      <c r="M607" s="48">
        <v>42126</v>
      </c>
      <c r="N607">
        <v>237.60000000000002</v>
      </c>
      <c r="O607">
        <v>494.98900000000003</v>
      </c>
      <c r="P607">
        <v>1.0832870370370369</v>
      </c>
      <c r="Q607">
        <v>0.08</v>
      </c>
      <c r="R607">
        <v>534.58812000000012</v>
      </c>
    </row>
    <row r="608" spans="2:18" x14ac:dyDescent="0.3">
      <c r="B608" t="s">
        <v>1566</v>
      </c>
      <c r="C608" s="48">
        <v>42118</v>
      </c>
      <c r="D608" t="s">
        <v>1567</v>
      </c>
      <c r="E608" t="s">
        <v>214</v>
      </c>
      <c r="F608" t="s">
        <v>215</v>
      </c>
      <c r="G608" t="s">
        <v>216</v>
      </c>
      <c r="H608" t="s">
        <v>217</v>
      </c>
      <c r="I608" t="s">
        <v>233</v>
      </c>
      <c r="J608" t="s">
        <v>219</v>
      </c>
      <c r="K608" t="s">
        <v>220</v>
      </c>
      <c r="L608" t="s">
        <v>221</v>
      </c>
      <c r="M608" s="48">
        <v>42127</v>
      </c>
      <c r="N608">
        <v>15.268000000000002</v>
      </c>
      <c r="O608">
        <v>24.618000000000002</v>
      </c>
      <c r="P608">
        <v>0.61239193083573473</v>
      </c>
      <c r="Q608">
        <v>0.08</v>
      </c>
      <c r="R608">
        <v>26.587440000000004</v>
      </c>
    </row>
    <row r="609" spans="2:18" x14ac:dyDescent="0.3">
      <c r="B609" t="s">
        <v>1568</v>
      </c>
      <c r="C609" s="48">
        <v>42120</v>
      </c>
      <c r="D609" t="s">
        <v>1569</v>
      </c>
      <c r="E609" t="s">
        <v>214</v>
      </c>
      <c r="F609" t="s">
        <v>215</v>
      </c>
      <c r="G609" t="s">
        <v>216</v>
      </c>
      <c r="H609" t="s">
        <v>225</v>
      </c>
      <c r="I609" t="s">
        <v>254</v>
      </c>
      <c r="J609" t="s">
        <v>219</v>
      </c>
      <c r="K609" t="s">
        <v>220</v>
      </c>
      <c r="L609" t="s">
        <v>234</v>
      </c>
      <c r="M609" s="48">
        <v>42129</v>
      </c>
      <c r="N609">
        <v>4.0150000000000006</v>
      </c>
      <c r="O609">
        <v>6.5780000000000012</v>
      </c>
      <c r="P609">
        <v>0.63835616438356169</v>
      </c>
      <c r="Q609">
        <v>0.08</v>
      </c>
      <c r="R609">
        <v>7.1042400000000017</v>
      </c>
    </row>
    <row r="610" spans="2:18" x14ac:dyDescent="0.3">
      <c r="B610" t="s">
        <v>1570</v>
      </c>
      <c r="C610" s="48">
        <v>42120</v>
      </c>
      <c r="D610" t="s">
        <v>1571</v>
      </c>
      <c r="E610" t="s">
        <v>214</v>
      </c>
      <c r="F610" t="s">
        <v>215</v>
      </c>
      <c r="G610" t="s">
        <v>231</v>
      </c>
      <c r="H610" t="s">
        <v>225</v>
      </c>
      <c r="I610" t="s">
        <v>266</v>
      </c>
      <c r="J610" t="s">
        <v>238</v>
      </c>
      <c r="K610" t="s">
        <v>239</v>
      </c>
      <c r="L610" t="s">
        <v>240</v>
      </c>
      <c r="M610" s="48">
        <v>42130</v>
      </c>
      <c r="N610">
        <v>347.17100000000005</v>
      </c>
      <c r="O610">
        <v>551.06700000000012</v>
      </c>
      <c r="P610">
        <v>0.58730711954627557</v>
      </c>
      <c r="Q610">
        <v>0.08</v>
      </c>
      <c r="R610">
        <v>595.15236000000016</v>
      </c>
    </row>
    <row r="611" spans="2:18" x14ac:dyDescent="0.3">
      <c r="B611" t="s">
        <v>1572</v>
      </c>
      <c r="C611" s="48">
        <v>42121</v>
      </c>
      <c r="D611" t="s">
        <v>1573</v>
      </c>
      <c r="E611" t="s">
        <v>230</v>
      </c>
      <c r="F611" t="s">
        <v>230</v>
      </c>
      <c r="G611" t="s">
        <v>231</v>
      </c>
      <c r="H611" t="s">
        <v>274</v>
      </c>
      <c r="I611" t="s">
        <v>254</v>
      </c>
      <c r="J611" t="s">
        <v>219</v>
      </c>
      <c r="K611" t="s">
        <v>220</v>
      </c>
      <c r="L611" t="s">
        <v>221</v>
      </c>
      <c r="M611" s="48">
        <v>42133</v>
      </c>
      <c r="N611">
        <v>2.0240000000000005</v>
      </c>
      <c r="O611">
        <v>3.1680000000000001</v>
      </c>
      <c r="P611">
        <v>0.56521739130434756</v>
      </c>
      <c r="Q611">
        <v>0.08</v>
      </c>
      <c r="R611">
        <v>3.4214400000000005</v>
      </c>
    </row>
    <row r="612" spans="2:18" x14ac:dyDescent="0.3">
      <c r="B612" t="s">
        <v>1575</v>
      </c>
      <c r="C612" s="48">
        <v>42122</v>
      </c>
      <c r="D612" t="s">
        <v>533</v>
      </c>
      <c r="E612" t="s">
        <v>214</v>
      </c>
      <c r="F612" t="s">
        <v>215</v>
      </c>
      <c r="G612" t="s">
        <v>244</v>
      </c>
      <c r="H612" t="s">
        <v>217</v>
      </c>
      <c r="I612" t="s">
        <v>218</v>
      </c>
      <c r="J612" t="s">
        <v>219</v>
      </c>
      <c r="K612" t="s">
        <v>220</v>
      </c>
      <c r="L612" t="s">
        <v>221</v>
      </c>
      <c r="M612" s="48">
        <v>42131</v>
      </c>
      <c r="N612">
        <v>2.4859999999999998</v>
      </c>
      <c r="O612">
        <v>3.9380000000000006</v>
      </c>
      <c r="P612">
        <v>0.58407079646017734</v>
      </c>
      <c r="Q612">
        <v>0.08</v>
      </c>
      <c r="R612">
        <v>4.2530400000000013</v>
      </c>
    </row>
    <row r="613" spans="2:18" x14ac:dyDescent="0.3">
      <c r="B613" t="s">
        <v>1576</v>
      </c>
      <c r="C613" s="48">
        <v>42123</v>
      </c>
      <c r="D613" t="s">
        <v>938</v>
      </c>
      <c r="E613" t="s">
        <v>230</v>
      </c>
      <c r="F613" t="s">
        <v>230</v>
      </c>
      <c r="G613" t="s">
        <v>265</v>
      </c>
      <c r="H613" t="s">
        <v>270</v>
      </c>
      <c r="I613" t="s">
        <v>266</v>
      </c>
      <c r="J613" t="s">
        <v>219</v>
      </c>
      <c r="K613" t="s">
        <v>220</v>
      </c>
      <c r="L613" t="s">
        <v>221</v>
      </c>
      <c r="M613" s="48">
        <v>42131</v>
      </c>
      <c r="N613">
        <v>4.4330000000000007</v>
      </c>
      <c r="O613">
        <v>10.318000000000001</v>
      </c>
      <c r="P613">
        <v>1.3275434243176178</v>
      </c>
      <c r="Q613">
        <v>0.08</v>
      </c>
      <c r="R613">
        <v>11.143440000000002</v>
      </c>
    </row>
    <row r="614" spans="2:18" x14ac:dyDescent="0.3">
      <c r="B614" t="s">
        <v>1577</v>
      </c>
      <c r="C614" s="48">
        <v>42124</v>
      </c>
      <c r="D614" t="s">
        <v>1578</v>
      </c>
      <c r="E614" t="s">
        <v>230</v>
      </c>
      <c r="F614" t="s">
        <v>230</v>
      </c>
      <c r="G614" t="s">
        <v>216</v>
      </c>
      <c r="H614" t="s">
        <v>342</v>
      </c>
      <c r="I614" t="s">
        <v>233</v>
      </c>
      <c r="J614" t="s">
        <v>219</v>
      </c>
      <c r="K614" t="s">
        <v>292</v>
      </c>
      <c r="L614" t="s">
        <v>221</v>
      </c>
      <c r="M614" s="48">
        <v>42132</v>
      </c>
      <c r="N614">
        <v>3.762</v>
      </c>
      <c r="O614">
        <v>9.1740000000000013</v>
      </c>
      <c r="P614">
        <v>1.4385964912280704</v>
      </c>
      <c r="Q614">
        <v>0.08</v>
      </c>
      <c r="R614">
        <v>9.9079200000000025</v>
      </c>
    </row>
    <row r="615" spans="2:18" x14ac:dyDescent="0.3">
      <c r="B615" t="s">
        <v>1580</v>
      </c>
      <c r="C615" s="48">
        <v>42125</v>
      </c>
      <c r="D615" t="s">
        <v>897</v>
      </c>
      <c r="E615" t="s">
        <v>214</v>
      </c>
      <c r="F615" t="s">
        <v>215</v>
      </c>
      <c r="G615" t="s">
        <v>231</v>
      </c>
      <c r="H615" t="s">
        <v>225</v>
      </c>
      <c r="I615" t="s">
        <v>233</v>
      </c>
      <c r="J615" t="s">
        <v>238</v>
      </c>
      <c r="K615" t="s">
        <v>220</v>
      </c>
      <c r="L615" t="s">
        <v>221</v>
      </c>
      <c r="M615" s="48">
        <v>42134</v>
      </c>
      <c r="N615">
        <v>11.077000000000002</v>
      </c>
      <c r="O615">
        <v>17.578000000000003</v>
      </c>
      <c r="P615">
        <v>0.58689175769612711</v>
      </c>
      <c r="Q615">
        <v>0.08</v>
      </c>
      <c r="R615">
        <v>18.984240000000003</v>
      </c>
    </row>
    <row r="616" spans="2:18" x14ac:dyDescent="0.3">
      <c r="B616" t="s">
        <v>1581</v>
      </c>
      <c r="C616" s="48">
        <v>42126</v>
      </c>
      <c r="D616" t="s">
        <v>1582</v>
      </c>
      <c r="E616" t="s">
        <v>230</v>
      </c>
      <c r="F616" t="s">
        <v>230</v>
      </c>
      <c r="G616" t="s">
        <v>231</v>
      </c>
      <c r="H616" t="s">
        <v>281</v>
      </c>
      <c r="I616" t="s">
        <v>218</v>
      </c>
      <c r="J616" t="s">
        <v>219</v>
      </c>
      <c r="K616" t="s">
        <v>220</v>
      </c>
      <c r="L616" t="s">
        <v>221</v>
      </c>
      <c r="M616" s="48">
        <v>42134</v>
      </c>
      <c r="N616">
        <v>92.64200000000001</v>
      </c>
      <c r="O616">
        <v>231.60500000000002</v>
      </c>
      <c r="P616">
        <v>1.5</v>
      </c>
      <c r="Q616">
        <v>0.08</v>
      </c>
      <c r="R616">
        <v>250.13340000000002</v>
      </c>
    </row>
    <row r="617" spans="2:18" x14ac:dyDescent="0.3">
      <c r="B617" t="s">
        <v>1584</v>
      </c>
      <c r="C617" s="48">
        <v>42128</v>
      </c>
      <c r="D617" t="s">
        <v>1585</v>
      </c>
      <c r="E617" t="s">
        <v>214</v>
      </c>
      <c r="F617" t="s">
        <v>215</v>
      </c>
      <c r="G617" t="s">
        <v>216</v>
      </c>
      <c r="H617" t="s">
        <v>225</v>
      </c>
      <c r="I617" t="s">
        <v>254</v>
      </c>
      <c r="J617" t="s">
        <v>219</v>
      </c>
      <c r="K617" t="s">
        <v>220</v>
      </c>
      <c r="L617" t="s">
        <v>221</v>
      </c>
      <c r="M617" s="48">
        <v>42137</v>
      </c>
      <c r="N617">
        <v>15.268000000000002</v>
      </c>
      <c r="O617">
        <v>24.618000000000002</v>
      </c>
      <c r="P617">
        <v>0.61239193083573473</v>
      </c>
      <c r="Q617">
        <v>0.08</v>
      </c>
      <c r="R617">
        <v>26.587440000000004</v>
      </c>
    </row>
    <row r="618" spans="2:18" x14ac:dyDescent="0.3">
      <c r="B618" t="s">
        <v>1588</v>
      </c>
      <c r="C618" s="48">
        <v>42134</v>
      </c>
      <c r="D618" t="s">
        <v>286</v>
      </c>
      <c r="E618" t="s">
        <v>214</v>
      </c>
      <c r="F618" t="s">
        <v>215</v>
      </c>
      <c r="G618" t="s">
        <v>231</v>
      </c>
      <c r="H618" t="s">
        <v>217</v>
      </c>
      <c r="I618" t="s">
        <v>218</v>
      </c>
      <c r="J618" t="s">
        <v>219</v>
      </c>
      <c r="K618" t="s">
        <v>226</v>
      </c>
      <c r="L618" t="s">
        <v>221</v>
      </c>
      <c r="M618" s="48">
        <v>42143</v>
      </c>
      <c r="N618">
        <v>2.0680000000000001</v>
      </c>
      <c r="O618">
        <v>3.4540000000000006</v>
      </c>
      <c r="P618">
        <v>0.67021276595744705</v>
      </c>
      <c r="Q618">
        <v>0.08</v>
      </c>
      <c r="R618">
        <v>3.7303200000000007</v>
      </c>
    </row>
    <row r="619" spans="2:18" x14ac:dyDescent="0.3">
      <c r="B619" t="s">
        <v>1589</v>
      </c>
      <c r="C619" s="48">
        <v>42136</v>
      </c>
      <c r="D619" t="s">
        <v>1590</v>
      </c>
      <c r="E619" t="s">
        <v>230</v>
      </c>
      <c r="F619" t="s">
        <v>230</v>
      </c>
      <c r="G619" t="s">
        <v>231</v>
      </c>
      <c r="H619" t="s">
        <v>232</v>
      </c>
      <c r="I619" t="s">
        <v>250</v>
      </c>
      <c r="J619" t="s">
        <v>219</v>
      </c>
      <c r="K619" t="s">
        <v>226</v>
      </c>
      <c r="L619" t="s">
        <v>234</v>
      </c>
      <c r="M619" s="48">
        <v>42143</v>
      </c>
      <c r="N619">
        <v>0.26400000000000001</v>
      </c>
      <c r="O619">
        <v>1.3860000000000001</v>
      </c>
      <c r="P619">
        <v>4.25</v>
      </c>
      <c r="Q619">
        <v>0.08</v>
      </c>
      <c r="R619">
        <v>1.4968800000000002</v>
      </c>
    </row>
    <row r="620" spans="2:18" x14ac:dyDescent="0.3">
      <c r="B620" t="s">
        <v>1592</v>
      </c>
      <c r="C620" s="48">
        <v>42136</v>
      </c>
      <c r="D620" t="s">
        <v>1593</v>
      </c>
      <c r="E620" t="s">
        <v>230</v>
      </c>
      <c r="F620" t="s">
        <v>230</v>
      </c>
      <c r="G620" t="s">
        <v>216</v>
      </c>
      <c r="H620" t="s">
        <v>342</v>
      </c>
      <c r="I620" t="s">
        <v>218</v>
      </c>
      <c r="J620" t="s">
        <v>219</v>
      </c>
      <c r="K620" t="s">
        <v>220</v>
      </c>
      <c r="L620" t="s">
        <v>221</v>
      </c>
      <c r="M620" s="48">
        <v>42145</v>
      </c>
      <c r="N620">
        <v>196.71300000000002</v>
      </c>
      <c r="O620">
        <v>457.46800000000002</v>
      </c>
      <c r="P620">
        <v>1.3255605882681876</v>
      </c>
      <c r="Q620">
        <v>0.08</v>
      </c>
      <c r="R620">
        <v>494.06544000000002</v>
      </c>
    </row>
    <row r="621" spans="2:18" x14ac:dyDescent="0.3">
      <c r="B621" t="s">
        <v>1595</v>
      </c>
      <c r="C621" s="48">
        <v>42137</v>
      </c>
      <c r="D621" t="s">
        <v>1596</v>
      </c>
      <c r="E621" t="s">
        <v>230</v>
      </c>
      <c r="F621" t="s">
        <v>230</v>
      </c>
      <c r="G621" t="s">
        <v>216</v>
      </c>
      <c r="H621" t="s">
        <v>281</v>
      </c>
      <c r="I621" t="s">
        <v>218</v>
      </c>
      <c r="J621" t="s">
        <v>219</v>
      </c>
      <c r="K621" t="s">
        <v>292</v>
      </c>
      <c r="L621" t="s">
        <v>221</v>
      </c>
      <c r="M621" s="48">
        <v>42146</v>
      </c>
      <c r="N621">
        <v>5.7090000000000005</v>
      </c>
      <c r="O621">
        <v>14.278000000000002</v>
      </c>
      <c r="P621">
        <v>1.5009633911368019</v>
      </c>
      <c r="Q621">
        <v>0.08</v>
      </c>
      <c r="R621">
        <v>15.420240000000003</v>
      </c>
    </row>
    <row r="622" spans="2:18" x14ac:dyDescent="0.3">
      <c r="B622" t="s">
        <v>1598</v>
      </c>
      <c r="C622" s="48">
        <v>42139</v>
      </c>
      <c r="D622" t="s">
        <v>1599</v>
      </c>
      <c r="E622" t="s">
        <v>230</v>
      </c>
      <c r="F622" t="s">
        <v>230</v>
      </c>
      <c r="G622" t="s">
        <v>265</v>
      </c>
      <c r="H622" t="s">
        <v>232</v>
      </c>
      <c r="I622" t="s">
        <v>218</v>
      </c>
      <c r="J622" t="s">
        <v>219</v>
      </c>
      <c r="K622" t="s">
        <v>226</v>
      </c>
      <c r="L622" t="s">
        <v>221</v>
      </c>
      <c r="M622" s="48">
        <v>42147</v>
      </c>
      <c r="N622">
        <v>4.2679999999999998</v>
      </c>
      <c r="O622">
        <v>7.117</v>
      </c>
      <c r="P622">
        <v>0.66752577319587636</v>
      </c>
      <c r="Q622">
        <v>0.08</v>
      </c>
      <c r="R622">
        <v>7.6863600000000005</v>
      </c>
    </row>
    <row r="623" spans="2:18" x14ac:dyDescent="0.3">
      <c r="B623" t="s">
        <v>1601</v>
      </c>
      <c r="C623" s="48">
        <v>42139</v>
      </c>
      <c r="D623" t="s">
        <v>1108</v>
      </c>
      <c r="E623" t="s">
        <v>230</v>
      </c>
      <c r="F623" t="s">
        <v>230</v>
      </c>
      <c r="G623" t="s">
        <v>216</v>
      </c>
      <c r="H623" t="s">
        <v>258</v>
      </c>
      <c r="I623" t="s">
        <v>266</v>
      </c>
      <c r="J623" t="s">
        <v>219</v>
      </c>
      <c r="K623" t="s">
        <v>220</v>
      </c>
      <c r="L623" t="s">
        <v>221</v>
      </c>
      <c r="M623" s="48">
        <v>42149</v>
      </c>
      <c r="N623">
        <v>13.629000000000001</v>
      </c>
      <c r="O623">
        <v>21.978000000000002</v>
      </c>
      <c r="P623">
        <v>0.61259079903147695</v>
      </c>
      <c r="Q623">
        <v>0.08</v>
      </c>
      <c r="R623">
        <v>23.736240000000002</v>
      </c>
    </row>
    <row r="624" spans="2:18" x14ac:dyDescent="0.3">
      <c r="B624" t="s">
        <v>1602</v>
      </c>
      <c r="C624" s="48">
        <v>42140</v>
      </c>
      <c r="D624" t="s">
        <v>1517</v>
      </c>
      <c r="E624" t="s">
        <v>214</v>
      </c>
      <c r="F624" t="s">
        <v>215</v>
      </c>
      <c r="G624" t="s">
        <v>265</v>
      </c>
      <c r="H624" t="s">
        <v>225</v>
      </c>
      <c r="I624" t="s">
        <v>266</v>
      </c>
      <c r="J624" t="s">
        <v>219</v>
      </c>
      <c r="K624" t="s">
        <v>220</v>
      </c>
      <c r="L624" t="s">
        <v>221</v>
      </c>
      <c r="M624" s="48">
        <v>42147</v>
      </c>
      <c r="N624">
        <v>1.3089999999999999</v>
      </c>
      <c r="O624">
        <v>2.1779999999999999</v>
      </c>
      <c r="P624">
        <v>0.66386554621848737</v>
      </c>
      <c r="Q624">
        <v>0.08</v>
      </c>
      <c r="R624">
        <v>2.3522400000000001</v>
      </c>
    </row>
    <row r="625" spans="2:18" x14ac:dyDescent="0.3">
      <c r="B625" t="s">
        <v>1603</v>
      </c>
      <c r="C625" s="48">
        <v>42140</v>
      </c>
      <c r="D625" t="s">
        <v>1604</v>
      </c>
      <c r="E625" t="s">
        <v>230</v>
      </c>
      <c r="F625" t="s">
        <v>230</v>
      </c>
      <c r="G625" t="s">
        <v>231</v>
      </c>
      <c r="H625" t="s">
        <v>312</v>
      </c>
      <c r="I625" t="s">
        <v>254</v>
      </c>
      <c r="J625" t="s">
        <v>238</v>
      </c>
      <c r="K625" t="s">
        <v>292</v>
      </c>
      <c r="L625" t="s">
        <v>221</v>
      </c>
      <c r="M625" s="48">
        <v>42154</v>
      </c>
      <c r="N625">
        <v>22.198</v>
      </c>
      <c r="O625">
        <v>38.951000000000001</v>
      </c>
      <c r="P625">
        <v>0.75470763131813678</v>
      </c>
      <c r="Q625">
        <v>0.08</v>
      </c>
      <c r="R625">
        <v>42.067080000000004</v>
      </c>
    </row>
    <row r="626" spans="2:18" x14ac:dyDescent="0.3">
      <c r="B626" t="s">
        <v>1606</v>
      </c>
      <c r="C626" s="48">
        <v>42141</v>
      </c>
      <c r="D626" t="s">
        <v>478</v>
      </c>
      <c r="E626" t="s">
        <v>230</v>
      </c>
      <c r="F626" t="s">
        <v>230</v>
      </c>
      <c r="G626" t="s">
        <v>231</v>
      </c>
      <c r="H626" t="s">
        <v>274</v>
      </c>
      <c r="I626" t="s">
        <v>233</v>
      </c>
      <c r="J626" t="s">
        <v>219</v>
      </c>
      <c r="K626" t="s">
        <v>220</v>
      </c>
      <c r="L626" t="s">
        <v>221</v>
      </c>
      <c r="M626" s="48">
        <v>42149</v>
      </c>
      <c r="N626">
        <v>2.0240000000000005</v>
      </c>
      <c r="O626">
        <v>3.1680000000000001</v>
      </c>
      <c r="P626">
        <v>0.56521739130434756</v>
      </c>
      <c r="Q626">
        <v>0.08</v>
      </c>
      <c r="R626">
        <v>3.4214400000000005</v>
      </c>
    </row>
    <row r="627" spans="2:18" x14ac:dyDescent="0.3">
      <c r="B627" t="s">
        <v>1607</v>
      </c>
      <c r="C627" s="48">
        <v>42142</v>
      </c>
      <c r="D627" t="s">
        <v>998</v>
      </c>
      <c r="E627" t="s">
        <v>214</v>
      </c>
      <c r="F627" t="s">
        <v>215</v>
      </c>
      <c r="G627" t="s">
        <v>231</v>
      </c>
      <c r="H627" t="s">
        <v>225</v>
      </c>
      <c r="I627" t="s">
        <v>218</v>
      </c>
      <c r="J627" t="s">
        <v>219</v>
      </c>
      <c r="K627" t="s">
        <v>220</v>
      </c>
      <c r="L627" t="s">
        <v>221</v>
      </c>
      <c r="M627" s="48">
        <v>42152</v>
      </c>
      <c r="N627">
        <v>2.0240000000000005</v>
      </c>
      <c r="O627">
        <v>3.1680000000000001</v>
      </c>
      <c r="P627">
        <v>0.56521739130434756</v>
      </c>
      <c r="Q627">
        <v>0.08</v>
      </c>
      <c r="R627">
        <v>3.4214400000000005</v>
      </c>
    </row>
    <row r="628" spans="2:18" x14ac:dyDescent="0.3">
      <c r="B628" t="s">
        <v>1608</v>
      </c>
      <c r="C628" s="48">
        <v>42142</v>
      </c>
      <c r="D628" t="s">
        <v>768</v>
      </c>
      <c r="E628" t="s">
        <v>214</v>
      </c>
      <c r="F628" t="s">
        <v>215</v>
      </c>
      <c r="G628" t="s">
        <v>216</v>
      </c>
      <c r="H628" t="s">
        <v>225</v>
      </c>
      <c r="I628" t="s">
        <v>233</v>
      </c>
      <c r="J628" t="s">
        <v>238</v>
      </c>
      <c r="K628" t="s">
        <v>292</v>
      </c>
      <c r="L628" t="s">
        <v>221</v>
      </c>
      <c r="M628" s="48">
        <v>42151</v>
      </c>
      <c r="N628">
        <v>22.198</v>
      </c>
      <c r="O628">
        <v>38.951000000000001</v>
      </c>
      <c r="P628">
        <v>0.75470763131813678</v>
      </c>
      <c r="Q628">
        <v>0.08</v>
      </c>
      <c r="R628">
        <v>42.067080000000004</v>
      </c>
    </row>
    <row r="629" spans="2:18" x14ac:dyDescent="0.3">
      <c r="B629" t="s">
        <v>1609</v>
      </c>
      <c r="C629" s="48">
        <v>42142</v>
      </c>
      <c r="D629" t="s">
        <v>1610</v>
      </c>
      <c r="E629" t="s">
        <v>230</v>
      </c>
      <c r="F629" t="s">
        <v>230</v>
      </c>
      <c r="G629" t="s">
        <v>265</v>
      </c>
      <c r="H629" t="s">
        <v>245</v>
      </c>
      <c r="I629" t="s">
        <v>233</v>
      </c>
      <c r="J629" t="s">
        <v>238</v>
      </c>
      <c r="K629" t="s">
        <v>220</v>
      </c>
      <c r="L629" t="s">
        <v>221</v>
      </c>
      <c r="M629" s="48">
        <v>42150</v>
      </c>
      <c r="N629">
        <v>89.749000000000009</v>
      </c>
      <c r="O629">
        <v>175.98900000000003</v>
      </c>
      <c r="P629">
        <v>0.96090207133227123</v>
      </c>
      <c r="Q629">
        <v>0.08</v>
      </c>
      <c r="R629">
        <v>190.06812000000005</v>
      </c>
    </row>
    <row r="630" spans="2:18" x14ac:dyDescent="0.3">
      <c r="B630" t="s">
        <v>1612</v>
      </c>
      <c r="C630" s="48">
        <v>42144</v>
      </c>
      <c r="D630" t="s">
        <v>329</v>
      </c>
      <c r="E630" t="s">
        <v>230</v>
      </c>
      <c r="F630" t="s">
        <v>230</v>
      </c>
      <c r="G630" t="s">
        <v>231</v>
      </c>
      <c r="H630" t="s">
        <v>331</v>
      </c>
      <c r="I630" t="s">
        <v>233</v>
      </c>
      <c r="J630" t="s">
        <v>219</v>
      </c>
      <c r="K630" t="s">
        <v>226</v>
      </c>
      <c r="L630" t="s">
        <v>221</v>
      </c>
      <c r="M630" s="48">
        <v>42153</v>
      </c>
      <c r="N630">
        <v>2.5410000000000004</v>
      </c>
      <c r="O630">
        <v>4.1580000000000004</v>
      </c>
      <c r="P630">
        <v>0.63636363636363624</v>
      </c>
      <c r="Q630">
        <v>0.08</v>
      </c>
      <c r="R630">
        <v>4.4906400000000009</v>
      </c>
    </row>
    <row r="631" spans="2:18" x14ac:dyDescent="0.3">
      <c r="B631" t="s">
        <v>1613</v>
      </c>
      <c r="C631" s="48">
        <v>42146</v>
      </c>
      <c r="D631" t="s">
        <v>1334</v>
      </c>
      <c r="E631" t="s">
        <v>230</v>
      </c>
      <c r="F631" t="s">
        <v>230</v>
      </c>
      <c r="G631" t="s">
        <v>231</v>
      </c>
      <c r="H631" t="s">
        <v>274</v>
      </c>
      <c r="I631" t="s">
        <v>250</v>
      </c>
      <c r="J631" t="s">
        <v>219</v>
      </c>
      <c r="K631" t="s">
        <v>226</v>
      </c>
      <c r="L631" t="s">
        <v>221</v>
      </c>
      <c r="M631" s="48">
        <v>42154</v>
      </c>
      <c r="N631">
        <v>0.9900000000000001</v>
      </c>
      <c r="O631">
        <v>2.3100000000000005</v>
      </c>
      <c r="P631">
        <v>1.3333333333333335</v>
      </c>
      <c r="Q631">
        <v>0.08</v>
      </c>
      <c r="R631">
        <v>2.4948000000000006</v>
      </c>
    </row>
    <row r="632" spans="2:18" x14ac:dyDescent="0.3">
      <c r="B632" t="s">
        <v>1614</v>
      </c>
      <c r="C632" s="48">
        <v>42146</v>
      </c>
      <c r="D632" t="s">
        <v>1126</v>
      </c>
      <c r="E632" t="s">
        <v>214</v>
      </c>
      <c r="F632" t="s">
        <v>215</v>
      </c>
      <c r="G632" t="s">
        <v>244</v>
      </c>
      <c r="H632" t="s">
        <v>225</v>
      </c>
      <c r="I632" t="s">
        <v>254</v>
      </c>
      <c r="J632" t="s">
        <v>219</v>
      </c>
      <c r="K632" t="s">
        <v>226</v>
      </c>
      <c r="L632" t="s">
        <v>221</v>
      </c>
      <c r="M632" s="48">
        <v>42157</v>
      </c>
      <c r="N632">
        <v>4.125</v>
      </c>
      <c r="O632">
        <v>7.7880000000000011</v>
      </c>
      <c r="P632">
        <v>0.88800000000000023</v>
      </c>
      <c r="Q632">
        <v>0.08</v>
      </c>
      <c r="R632">
        <v>8.4110400000000016</v>
      </c>
    </row>
    <row r="633" spans="2:18" x14ac:dyDescent="0.3">
      <c r="B633" t="s">
        <v>1615</v>
      </c>
      <c r="C633" s="48">
        <v>42148</v>
      </c>
      <c r="D633" t="s">
        <v>1616</v>
      </c>
      <c r="E633" t="s">
        <v>214</v>
      </c>
      <c r="F633" t="s">
        <v>215</v>
      </c>
      <c r="G633" t="s">
        <v>231</v>
      </c>
      <c r="H633" t="s">
        <v>217</v>
      </c>
      <c r="I633" t="s">
        <v>233</v>
      </c>
      <c r="J633" t="s">
        <v>219</v>
      </c>
      <c r="K633" t="s">
        <v>226</v>
      </c>
      <c r="L633" t="s">
        <v>221</v>
      </c>
      <c r="M633" s="48">
        <v>42157</v>
      </c>
      <c r="N633">
        <v>1.1990000000000003</v>
      </c>
      <c r="O633">
        <v>2.8600000000000003</v>
      </c>
      <c r="P633">
        <v>1.3853211009174309</v>
      </c>
      <c r="Q633">
        <v>0.08</v>
      </c>
      <c r="R633">
        <v>3.0888000000000004</v>
      </c>
    </row>
    <row r="634" spans="2:18" x14ac:dyDescent="0.3">
      <c r="B634" t="s">
        <v>1617</v>
      </c>
      <c r="C634" s="48">
        <v>42149</v>
      </c>
      <c r="D634" t="s">
        <v>347</v>
      </c>
      <c r="E634" t="s">
        <v>230</v>
      </c>
      <c r="F634" t="s">
        <v>230</v>
      </c>
      <c r="G634" t="s">
        <v>265</v>
      </c>
      <c r="H634" t="s">
        <v>331</v>
      </c>
      <c r="I634" t="s">
        <v>266</v>
      </c>
      <c r="J634" t="s">
        <v>238</v>
      </c>
      <c r="K634" t="s">
        <v>220</v>
      </c>
      <c r="L634" t="s">
        <v>221</v>
      </c>
      <c r="M634" s="48">
        <v>42158</v>
      </c>
      <c r="N634">
        <v>7.0289999999999999</v>
      </c>
      <c r="O634">
        <v>21.978000000000002</v>
      </c>
      <c r="P634">
        <v>2.126760563380282</v>
      </c>
      <c r="Q634">
        <v>0.08</v>
      </c>
      <c r="R634">
        <v>23.736240000000002</v>
      </c>
    </row>
    <row r="635" spans="2:18" x14ac:dyDescent="0.3">
      <c r="B635" t="s">
        <v>1618</v>
      </c>
      <c r="C635" s="48">
        <v>42150</v>
      </c>
      <c r="D635" t="s">
        <v>365</v>
      </c>
      <c r="E635" t="s">
        <v>230</v>
      </c>
      <c r="F635" t="s">
        <v>230</v>
      </c>
      <c r="G635" t="s">
        <v>231</v>
      </c>
      <c r="H635" t="s">
        <v>281</v>
      </c>
      <c r="I635" t="s">
        <v>266</v>
      </c>
      <c r="J635" t="s">
        <v>219</v>
      </c>
      <c r="K635" t="s">
        <v>226</v>
      </c>
      <c r="L635" t="s">
        <v>234</v>
      </c>
      <c r="M635" s="48">
        <v>42158</v>
      </c>
      <c r="N635">
        <v>1.1990000000000003</v>
      </c>
      <c r="O635">
        <v>2.8600000000000003</v>
      </c>
      <c r="P635">
        <v>1.3853211009174309</v>
      </c>
      <c r="Q635">
        <v>0.08</v>
      </c>
      <c r="R635">
        <v>3.0888000000000004</v>
      </c>
    </row>
    <row r="636" spans="2:18" x14ac:dyDescent="0.3">
      <c r="B636" t="s">
        <v>1619</v>
      </c>
      <c r="C636" s="48">
        <v>42151</v>
      </c>
      <c r="D636" t="s">
        <v>1571</v>
      </c>
      <c r="E636" t="s">
        <v>214</v>
      </c>
      <c r="F636" t="s">
        <v>215</v>
      </c>
      <c r="G636" t="s">
        <v>231</v>
      </c>
      <c r="H636" t="s">
        <v>225</v>
      </c>
      <c r="I636" t="s">
        <v>218</v>
      </c>
      <c r="J636" t="s">
        <v>219</v>
      </c>
      <c r="K636" t="s">
        <v>220</v>
      </c>
      <c r="L636" t="s">
        <v>221</v>
      </c>
      <c r="M636" s="48">
        <v>42160</v>
      </c>
      <c r="N636">
        <v>2.0240000000000005</v>
      </c>
      <c r="O636">
        <v>3.1680000000000001</v>
      </c>
      <c r="P636">
        <v>0.56521739130434756</v>
      </c>
      <c r="Q636">
        <v>0.08</v>
      </c>
      <c r="R636">
        <v>3.4214400000000005</v>
      </c>
    </row>
    <row r="637" spans="2:18" x14ac:dyDescent="0.3">
      <c r="B637" t="s">
        <v>1620</v>
      </c>
      <c r="C637" s="48">
        <v>42153</v>
      </c>
      <c r="D637" t="s">
        <v>1621</v>
      </c>
      <c r="E637" t="s">
        <v>214</v>
      </c>
      <c r="F637" t="s">
        <v>215</v>
      </c>
      <c r="G637" t="s">
        <v>231</v>
      </c>
      <c r="H637" t="s">
        <v>217</v>
      </c>
      <c r="I637" t="s">
        <v>266</v>
      </c>
      <c r="J637" t="s">
        <v>238</v>
      </c>
      <c r="K637" t="s">
        <v>332</v>
      </c>
      <c r="L637" t="s">
        <v>234</v>
      </c>
      <c r="M637" s="48">
        <v>42162</v>
      </c>
      <c r="N637">
        <v>9.7020000000000017</v>
      </c>
      <c r="O637">
        <v>23.088999999999999</v>
      </c>
      <c r="P637">
        <v>1.3798185941043077</v>
      </c>
      <c r="Q637">
        <v>0.08</v>
      </c>
      <c r="R637">
        <v>24.936119999999999</v>
      </c>
    </row>
    <row r="638" spans="2:18" x14ac:dyDescent="0.3">
      <c r="B638" t="s">
        <v>1622</v>
      </c>
      <c r="C638" s="48">
        <v>42153</v>
      </c>
      <c r="D638" t="s">
        <v>1305</v>
      </c>
      <c r="E638" t="s">
        <v>214</v>
      </c>
      <c r="F638" t="s">
        <v>215</v>
      </c>
      <c r="G638" t="s">
        <v>244</v>
      </c>
      <c r="H638" t="s">
        <v>225</v>
      </c>
      <c r="I638" t="s">
        <v>250</v>
      </c>
      <c r="J638" t="s">
        <v>238</v>
      </c>
      <c r="K638" t="s">
        <v>292</v>
      </c>
      <c r="L638" t="s">
        <v>221</v>
      </c>
      <c r="M638" s="48">
        <v>42161</v>
      </c>
      <c r="N638">
        <v>2.0570000000000004</v>
      </c>
      <c r="O638">
        <v>8.9320000000000004</v>
      </c>
      <c r="P638">
        <v>3.3422459893048124</v>
      </c>
      <c r="Q638">
        <v>0.08</v>
      </c>
      <c r="R638">
        <v>9.6465600000000009</v>
      </c>
    </row>
    <row r="639" spans="2:18" x14ac:dyDescent="0.3">
      <c r="B639" t="s">
        <v>1623</v>
      </c>
      <c r="C639" s="48">
        <v>42153</v>
      </c>
      <c r="D639" t="s">
        <v>1624</v>
      </c>
      <c r="E639" t="s">
        <v>230</v>
      </c>
      <c r="F639" t="s">
        <v>230</v>
      </c>
      <c r="G639" t="s">
        <v>216</v>
      </c>
      <c r="H639" t="s">
        <v>245</v>
      </c>
      <c r="I639" t="s">
        <v>254</v>
      </c>
      <c r="J639" t="s">
        <v>219</v>
      </c>
      <c r="K639" t="s">
        <v>220</v>
      </c>
      <c r="L639" t="s">
        <v>221</v>
      </c>
      <c r="M639" s="48">
        <v>42165</v>
      </c>
      <c r="N639">
        <v>16.445</v>
      </c>
      <c r="O639">
        <v>38.236000000000004</v>
      </c>
      <c r="P639">
        <v>1.3250836120401339</v>
      </c>
      <c r="Q639">
        <v>0.08</v>
      </c>
      <c r="R639">
        <v>41.294880000000006</v>
      </c>
    </row>
    <row r="640" spans="2:18" x14ac:dyDescent="0.3">
      <c r="B640" t="s">
        <v>1626</v>
      </c>
      <c r="C640" s="48">
        <v>42154</v>
      </c>
      <c r="D640" t="s">
        <v>1237</v>
      </c>
      <c r="E640" t="s">
        <v>214</v>
      </c>
      <c r="F640" t="s">
        <v>215</v>
      </c>
      <c r="G640" t="s">
        <v>231</v>
      </c>
      <c r="H640" t="s">
        <v>225</v>
      </c>
      <c r="I640" t="s">
        <v>254</v>
      </c>
      <c r="J640" t="s">
        <v>219</v>
      </c>
      <c r="K640" t="s">
        <v>292</v>
      </c>
      <c r="L640" t="s">
        <v>221</v>
      </c>
      <c r="M640" s="48">
        <v>42166</v>
      </c>
      <c r="N640">
        <v>4.6090000000000009</v>
      </c>
      <c r="O640">
        <v>11.253000000000002</v>
      </c>
      <c r="P640">
        <v>1.4415274463007159</v>
      </c>
      <c r="Q640">
        <v>0.08</v>
      </c>
      <c r="R640">
        <v>12.153240000000002</v>
      </c>
    </row>
    <row r="641" spans="2:18" x14ac:dyDescent="0.3">
      <c r="B641" t="s">
        <v>1627</v>
      </c>
      <c r="C641" s="48">
        <v>42161</v>
      </c>
      <c r="D641" t="s">
        <v>1628</v>
      </c>
      <c r="E641" t="s">
        <v>230</v>
      </c>
      <c r="F641" t="s">
        <v>230</v>
      </c>
      <c r="G641" t="s">
        <v>244</v>
      </c>
      <c r="H641" t="s">
        <v>281</v>
      </c>
      <c r="I641" t="s">
        <v>233</v>
      </c>
      <c r="J641" t="s">
        <v>238</v>
      </c>
      <c r="K641" t="s">
        <v>220</v>
      </c>
      <c r="L641" t="s">
        <v>221</v>
      </c>
      <c r="M641" s="48">
        <v>42170</v>
      </c>
      <c r="N641">
        <v>68.64</v>
      </c>
      <c r="O641">
        <v>171.58900000000003</v>
      </c>
      <c r="P641">
        <v>1.4998397435897439</v>
      </c>
      <c r="Q641">
        <v>0.08</v>
      </c>
      <c r="R641">
        <v>185.31612000000004</v>
      </c>
    </row>
    <row r="642" spans="2:18" x14ac:dyDescent="0.3">
      <c r="B642" t="s">
        <v>1630</v>
      </c>
      <c r="C642" s="48">
        <v>42161</v>
      </c>
      <c r="D642" t="s">
        <v>347</v>
      </c>
      <c r="E642" t="s">
        <v>230</v>
      </c>
      <c r="F642" t="s">
        <v>230</v>
      </c>
      <c r="G642" t="s">
        <v>216</v>
      </c>
      <c r="H642" t="s">
        <v>331</v>
      </c>
      <c r="I642" t="s">
        <v>266</v>
      </c>
      <c r="J642" t="s">
        <v>238</v>
      </c>
      <c r="K642" t="s">
        <v>588</v>
      </c>
      <c r="L642" t="s">
        <v>221</v>
      </c>
      <c r="M642" s="48">
        <v>42169</v>
      </c>
      <c r="N642">
        <v>415.78900000000004</v>
      </c>
      <c r="O642">
        <v>659.98900000000003</v>
      </c>
      <c r="P642">
        <v>0.58731712479166109</v>
      </c>
      <c r="Q642">
        <v>0.08</v>
      </c>
      <c r="R642">
        <v>712.78812000000005</v>
      </c>
    </row>
    <row r="643" spans="2:18" x14ac:dyDescent="0.3">
      <c r="B643" t="s">
        <v>1631</v>
      </c>
      <c r="C643" s="48">
        <v>42163</v>
      </c>
      <c r="D643" t="s">
        <v>1632</v>
      </c>
      <c r="E643" t="s">
        <v>230</v>
      </c>
      <c r="F643" t="s">
        <v>230</v>
      </c>
      <c r="G643" t="s">
        <v>231</v>
      </c>
      <c r="H643" t="s">
        <v>445</v>
      </c>
      <c r="I643" t="s">
        <v>233</v>
      </c>
      <c r="J643" t="s">
        <v>219</v>
      </c>
      <c r="K643" t="s">
        <v>220</v>
      </c>
      <c r="L643" t="s">
        <v>221</v>
      </c>
      <c r="M643" s="48">
        <v>42172</v>
      </c>
      <c r="N643">
        <v>109.32900000000001</v>
      </c>
      <c r="O643">
        <v>179.22300000000001</v>
      </c>
      <c r="P643">
        <v>0.63929972834289162</v>
      </c>
      <c r="Q643">
        <v>0.08</v>
      </c>
      <c r="R643">
        <v>193.56084000000001</v>
      </c>
    </row>
    <row r="644" spans="2:18" x14ac:dyDescent="0.3">
      <c r="B644" t="s">
        <v>1634</v>
      </c>
      <c r="C644" s="48">
        <v>42163</v>
      </c>
      <c r="D644" t="s">
        <v>474</v>
      </c>
      <c r="E644" t="s">
        <v>214</v>
      </c>
      <c r="F644" t="s">
        <v>215</v>
      </c>
      <c r="G644" t="s">
        <v>231</v>
      </c>
      <c r="H644" t="s">
        <v>225</v>
      </c>
      <c r="I644" t="s">
        <v>254</v>
      </c>
      <c r="J644" t="s">
        <v>219</v>
      </c>
      <c r="K644" t="s">
        <v>220</v>
      </c>
      <c r="L644" t="s">
        <v>221</v>
      </c>
      <c r="M644" s="48">
        <v>42174</v>
      </c>
      <c r="N644">
        <v>3.8720000000000003</v>
      </c>
      <c r="O644">
        <v>6.2480000000000002</v>
      </c>
      <c r="P644">
        <v>0.61363636363636354</v>
      </c>
      <c r="Q644">
        <v>0.08</v>
      </c>
      <c r="R644">
        <v>6.7478400000000009</v>
      </c>
    </row>
    <row r="645" spans="2:18" x14ac:dyDescent="0.3">
      <c r="B645" t="s">
        <v>1635</v>
      </c>
      <c r="C645" s="48">
        <v>42164</v>
      </c>
      <c r="D645" t="s">
        <v>1636</v>
      </c>
      <c r="E645" t="s">
        <v>230</v>
      </c>
      <c r="F645" t="s">
        <v>230</v>
      </c>
      <c r="G645" t="s">
        <v>244</v>
      </c>
      <c r="H645" t="s">
        <v>281</v>
      </c>
      <c r="I645" t="s">
        <v>254</v>
      </c>
      <c r="J645" t="s">
        <v>219</v>
      </c>
      <c r="K645" t="s">
        <v>292</v>
      </c>
      <c r="L645" t="s">
        <v>221</v>
      </c>
      <c r="M645" s="48">
        <v>42171</v>
      </c>
      <c r="N645">
        <v>3.8610000000000002</v>
      </c>
      <c r="O645">
        <v>9.4270000000000014</v>
      </c>
      <c r="P645">
        <v>1.4415954415954417</v>
      </c>
      <c r="Q645">
        <v>0.08</v>
      </c>
      <c r="R645">
        <v>10.181160000000002</v>
      </c>
    </row>
    <row r="646" spans="2:18" x14ac:dyDescent="0.3">
      <c r="B646" t="s">
        <v>1638</v>
      </c>
      <c r="C646" s="48">
        <v>42164</v>
      </c>
      <c r="D646" t="s">
        <v>1378</v>
      </c>
      <c r="E646" t="s">
        <v>230</v>
      </c>
      <c r="F646" t="s">
        <v>230</v>
      </c>
      <c r="G646" t="s">
        <v>244</v>
      </c>
      <c r="H646" t="s">
        <v>258</v>
      </c>
      <c r="I646" t="s">
        <v>218</v>
      </c>
      <c r="J646" t="s">
        <v>219</v>
      </c>
      <c r="K646" t="s">
        <v>226</v>
      </c>
      <c r="L646" t="s">
        <v>234</v>
      </c>
      <c r="M646" s="48">
        <v>42173</v>
      </c>
      <c r="N646">
        <v>1.0230000000000001</v>
      </c>
      <c r="O646">
        <v>1.7600000000000002</v>
      </c>
      <c r="P646">
        <v>0.72043010752688175</v>
      </c>
      <c r="Q646">
        <v>0.08</v>
      </c>
      <c r="R646">
        <v>1.9008000000000003</v>
      </c>
    </row>
    <row r="647" spans="2:18" x14ac:dyDescent="0.3">
      <c r="B647" t="s">
        <v>1639</v>
      </c>
      <c r="C647" s="48">
        <v>42166</v>
      </c>
      <c r="D647" t="s">
        <v>543</v>
      </c>
      <c r="E647" t="s">
        <v>230</v>
      </c>
      <c r="F647" t="s">
        <v>230</v>
      </c>
      <c r="G647" t="s">
        <v>231</v>
      </c>
      <c r="H647" t="s">
        <v>245</v>
      </c>
      <c r="I647" t="s">
        <v>266</v>
      </c>
      <c r="J647" t="s">
        <v>305</v>
      </c>
      <c r="K647" t="s">
        <v>292</v>
      </c>
      <c r="L647" t="s">
        <v>221</v>
      </c>
      <c r="M647" s="48">
        <v>42176</v>
      </c>
      <c r="N647">
        <v>6.0500000000000007</v>
      </c>
      <c r="O647">
        <v>13.442000000000002</v>
      </c>
      <c r="P647">
        <v>1.2218181818181819</v>
      </c>
      <c r="Q647">
        <v>0.08</v>
      </c>
      <c r="R647">
        <v>14.517360000000004</v>
      </c>
    </row>
    <row r="648" spans="2:18" x14ac:dyDescent="0.3">
      <c r="B648" t="s">
        <v>1640</v>
      </c>
      <c r="C648" s="48">
        <v>42167</v>
      </c>
      <c r="D648" t="s">
        <v>1641</v>
      </c>
      <c r="E648" t="s">
        <v>214</v>
      </c>
      <c r="F648" t="s">
        <v>215</v>
      </c>
      <c r="G648" t="s">
        <v>216</v>
      </c>
      <c r="H648" t="s">
        <v>225</v>
      </c>
      <c r="I648" t="s">
        <v>218</v>
      </c>
      <c r="J648" t="s">
        <v>219</v>
      </c>
      <c r="K648" t="s">
        <v>226</v>
      </c>
      <c r="L648" t="s">
        <v>221</v>
      </c>
      <c r="M648" s="48">
        <v>42175</v>
      </c>
      <c r="N648">
        <v>1.4410000000000003</v>
      </c>
      <c r="O648">
        <v>3.1240000000000001</v>
      </c>
      <c r="P648">
        <v>1.1679389312977095</v>
      </c>
      <c r="Q648">
        <v>0.08</v>
      </c>
      <c r="R648">
        <v>3.3739200000000005</v>
      </c>
    </row>
    <row r="649" spans="2:18" x14ac:dyDescent="0.3">
      <c r="B649" t="s">
        <v>1642</v>
      </c>
      <c r="C649" s="48">
        <v>42173</v>
      </c>
      <c r="D649" t="s">
        <v>1643</v>
      </c>
      <c r="E649" t="s">
        <v>214</v>
      </c>
      <c r="F649" t="s">
        <v>215</v>
      </c>
      <c r="G649" t="s">
        <v>265</v>
      </c>
      <c r="H649" t="s">
        <v>225</v>
      </c>
      <c r="I649" t="s">
        <v>266</v>
      </c>
      <c r="J649" t="s">
        <v>219</v>
      </c>
      <c r="K649" t="s">
        <v>220</v>
      </c>
      <c r="L649" t="s">
        <v>221</v>
      </c>
      <c r="M649" s="48">
        <v>42182</v>
      </c>
      <c r="N649">
        <v>5.0490000000000004</v>
      </c>
      <c r="O649">
        <v>8.0080000000000009</v>
      </c>
      <c r="P649">
        <v>0.58605664488017439</v>
      </c>
      <c r="Q649">
        <v>0.08</v>
      </c>
      <c r="R649">
        <v>8.6486400000000021</v>
      </c>
    </row>
    <row r="650" spans="2:18" x14ac:dyDescent="0.3">
      <c r="B650" t="s">
        <v>1644</v>
      </c>
      <c r="C650" s="48">
        <v>42174</v>
      </c>
      <c r="D650" t="s">
        <v>1645</v>
      </c>
      <c r="E650" t="s">
        <v>230</v>
      </c>
      <c r="F650" t="s">
        <v>230</v>
      </c>
      <c r="G650" t="s">
        <v>231</v>
      </c>
      <c r="H650" t="s">
        <v>312</v>
      </c>
      <c r="I650" t="s">
        <v>250</v>
      </c>
      <c r="J650" t="s">
        <v>219</v>
      </c>
      <c r="K650" t="s">
        <v>220</v>
      </c>
      <c r="L650" t="s">
        <v>221</v>
      </c>
      <c r="M650" s="48">
        <v>42183</v>
      </c>
      <c r="N650">
        <v>2.4750000000000001</v>
      </c>
      <c r="O650">
        <v>4.0590000000000002</v>
      </c>
      <c r="P650">
        <v>0.64</v>
      </c>
      <c r="Q650">
        <v>0.08</v>
      </c>
      <c r="R650">
        <v>4.3837200000000003</v>
      </c>
    </row>
    <row r="651" spans="2:18" x14ac:dyDescent="0.3">
      <c r="B651" t="s">
        <v>1649</v>
      </c>
      <c r="C651" s="48">
        <v>42178</v>
      </c>
      <c r="D651" t="s">
        <v>1650</v>
      </c>
      <c r="E651" t="s">
        <v>230</v>
      </c>
      <c r="F651" t="s">
        <v>230</v>
      </c>
      <c r="G651" t="s">
        <v>244</v>
      </c>
      <c r="H651" t="s">
        <v>274</v>
      </c>
      <c r="I651" t="s">
        <v>218</v>
      </c>
      <c r="J651" t="s">
        <v>219</v>
      </c>
      <c r="K651" t="s">
        <v>220</v>
      </c>
      <c r="L651" t="s">
        <v>234</v>
      </c>
      <c r="M651" s="48">
        <v>42186</v>
      </c>
      <c r="N651">
        <v>1.298</v>
      </c>
      <c r="O651">
        <v>2.0680000000000001</v>
      </c>
      <c r="P651">
        <v>0.59322033898305082</v>
      </c>
      <c r="Q651">
        <v>0.08</v>
      </c>
      <c r="R651">
        <v>2.2334400000000003</v>
      </c>
    </row>
    <row r="652" spans="2:18" x14ac:dyDescent="0.3">
      <c r="B652" t="s">
        <v>1652</v>
      </c>
      <c r="C652" s="48">
        <v>42180</v>
      </c>
      <c r="D652" t="s">
        <v>1653</v>
      </c>
      <c r="E652" t="s">
        <v>214</v>
      </c>
      <c r="F652" t="s">
        <v>215</v>
      </c>
      <c r="G652" t="s">
        <v>231</v>
      </c>
      <c r="H652" t="s">
        <v>225</v>
      </c>
      <c r="I652" t="s">
        <v>250</v>
      </c>
      <c r="J652" t="s">
        <v>219</v>
      </c>
      <c r="K652" t="s">
        <v>220</v>
      </c>
      <c r="L652" t="s">
        <v>221</v>
      </c>
      <c r="M652" s="48">
        <v>42189</v>
      </c>
      <c r="N652">
        <v>4.0150000000000006</v>
      </c>
      <c r="O652">
        <v>6.5780000000000012</v>
      </c>
      <c r="P652">
        <v>0.63835616438356169</v>
      </c>
      <c r="Q652">
        <v>0.08</v>
      </c>
      <c r="R652">
        <v>7.1042400000000017</v>
      </c>
    </row>
    <row r="653" spans="2:18" x14ac:dyDescent="0.3">
      <c r="B653" t="s">
        <v>1654</v>
      </c>
      <c r="C653" s="48">
        <v>42180</v>
      </c>
      <c r="D653" t="s">
        <v>1655</v>
      </c>
      <c r="E653" t="s">
        <v>214</v>
      </c>
      <c r="F653" t="s">
        <v>215</v>
      </c>
      <c r="G653" t="s">
        <v>231</v>
      </c>
      <c r="H653" t="s">
        <v>225</v>
      </c>
      <c r="I653" t="s">
        <v>218</v>
      </c>
      <c r="J653" t="s">
        <v>219</v>
      </c>
      <c r="K653" t="s">
        <v>226</v>
      </c>
      <c r="L653" t="s">
        <v>221</v>
      </c>
      <c r="M653" s="48">
        <v>42187</v>
      </c>
      <c r="N653">
        <v>1.6830000000000003</v>
      </c>
      <c r="O653">
        <v>3.0579999999999998</v>
      </c>
      <c r="P653">
        <v>0.81699346405228723</v>
      </c>
      <c r="Q653">
        <v>0.08</v>
      </c>
      <c r="R653">
        <v>3.3026400000000002</v>
      </c>
    </row>
    <row r="654" spans="2:18" x14ac:dyDescent="0.3">
      <c r="B654" t="s">
        <v>1656</v>
      </c>
      <c r="C654" s="48">
        <v>42180</v>
      </c>
      <c r="D654" t="s">
        <v>1624</v>
      </c>
      <c r="E654" t="s">
        <v>230</v>
      </c>
      <c r="F654" t="s">
        <v>230</v>
      </c>
      <c r="G654" t="s">
        <v>231</v>
      </c>
      <c r="H654" t="s">
        <v>245</v>
      </c>
      <c r="I654" t="s">
        <v>266</v>
      </c>
      <c r="J654" t="s">
        <v>219</v>
      </c>
      <c r="K654" t="s">
        <v>220</v>
      </c>
      <c r="L654" t="s">
        <v>221</v>
      </c>
      <c r="M654" s="48">
        <v>42189</v>
      </c>
      <c r="N654">
        <v>2.3980000000000006</v>
      </c>
      <c r="O654">
        <v>3.8720000000000003</v>
      </c>
      <c r="P654">
        <v>0.61467889908256856</v>
      </c>
      <c r="Q654">
        <v>0.08</v>
      </c>
      <c r="R654">
        <v>4.1817600000000006</v>
      </c>
    </row>
    <row r="655" spans="2:18" x14ac:dyDescent="0.3">
      <c r="B655" t="s">
        <v>1657</v>
      </c>
      <c r="C655" s="48">
        <v>42181</v>
      </c>
      <c r="D655" t="s">
        <v>825</v>
      </c>
      <c r="E655" t="s">
        <v>230</v>
      </c>
      <c r="F655" t="s">
        <v>230</v>
      </c>
      <c r="G655" t="s">
        <v>265</v>
      </c>
      <c r="H655" t="s">
        <v>312</v>
      </c>
      <c r="I655" t="s">
        <v>250</v>
      </c>
      <c r="J655" t="s">
        <v>219</v>
      </c>
      <c r="K655" t="s">
        <v>220</v>
      </c>
      <c r="L655" t="s">
        <v>234</v>
      </c>
      <c r="M655" s="48">
        <v>42190</v>
      </c>
      <c r="N655">
        <v>2.6950000000000003</v>
      </c>
      <c r="O655">
        <v>4.2790000000000008</v>
      </c>
      <c r="P655">
        <v>0.58775510204081649</v>
      </c>
      <c r="Q655">
        <v>0.08</v>
      </c>
      <c r="R655">
        <v>4.6213200000000008</v>
      </c>
    </row>
    <row r="656" spans="2:18" x14ac:dyDescent="0.3">
      <c r="B656" t="s">
        <v>1658</v>
      </c>
      <c r="C656" s="48">
        <v>42181</v>
      </c>
      <c r="D656" t="s">
        <v>809</v>
      </c>
      <c r="E656" t="s">
        <v>230</v>
      </c>
      <c r="F656" t="s">
        <v>230</v>
      </c>
      <c r="G656" t="s">
        <v>231</v>
      </c>
      <c r="H656" t="s">
        <v>270</v>
      </c>
      <c r="I656" t="s">
        <v>250</v>
      </c>
      <c r="J656" t="s">
        <v>219</v>
      </c>
      <c r="K656" t="s">
        <v>220</v>
      </c>
      <c r="L656" t="s">
        <v>221</v>
      </c>
      <c r="M656" s="48">
        <v>42190</v>
      </c>
      <c r="N656">
        <v>2.0240000000000005</v>
      </c>
      <c r="O656">
        <v>3.1680000000000001</v>
      </c>
      <c r="P656">
        <v>0.56521739130434756</v>
      </c>
      <c r="Q656">
        <v>0.08</v>
      </c>
      <c r="R656">
        <v>3.4214400000000005</v>
      </c>
    </row>
    <row r="657" spans="2:18" x14ac:dyDescent="0.3">
      <c r="B657" t="s">
        <v>1659</v>
      </c>
      <c r="C657" s="48">
        <v>42181</v>
      </c>
      <c r="D657" t="s">
        <v>1660</v>
      </c>
      <c r="E657" t="s">
        <v>230</v>
      </c>
      <c r="F657" t="s">
        <v>230</v>
      </c>
      <c r="G657" t="s">
        <v>231</v>
      </c>
      <c r="H657" t="s">
        <v>281</v>
      </c>
      <c r="I657" t="s">
        <v>266</v>
      </c>
      <c r="J657" t="s">
        <v>238</v>
      </c>
      <c r="K657" t="s">
        <v>220</v>
      </c>
      <c r="L657" t="s">
        <v>221</v>
      </c>
      <c r="M657" s="48">
        <v>42189</v>
      </c>
      <c r="N657">
        <v>7.1610000000000005</v>
      </c>
      <c r="O657">
        <v>34.078000000000003</v>
      </c>
      <c r="P657">
        <v>3.7588325652841781</v>
      </c>
      <c r="Q657">
        <v>0.08</v>
      </c>
      <c r="R657">
        <v>36.804240000000007</v>
      </c>
    </row>
    <row r="658" spans="2:18" x14ac:dyDescent="0.3">
      <c r="B658" t="s">
        <v>1662</v>
      </c>
      <c r="C658" s="48">
        <v>42182</v>
      </c>
      <c r="D658" t="s">
        <v>1663</v>
      </c>
      <c r="E658" t="s">
        <v>230</v>
      </c>
      <c r="F658" t="s">
        <v>230</v>
      </c>
      <c r="G658" t="s">
        <v>216</v>
      </c>
      <c r="H658" t="s">
        <v>281</v>
      </c>
      <c r="I658" t="s">
        <v>254</v>
      </c>
      <c r="J658" t="s">
        <v>219</v>
      </c>
      <c r="K658" t="s">
        <v>220</v>
      </c>
      <c r="L658" t="s">
        <v>221</v>
      </c>
      <c r="M658" s="48">
        <v>42193</v>
      </c>
      <c r="N658">
        <v>2.0240000000000005</v>
      </c>
      <c r="O658">
        <v>3.1680000000000001</v>
      </c>
      <c r="P658">
        <v>0.56521739130434756</v>
      </c>
      <c r="Q658">
        <v>0.08</v>
      </c>
      <c r="R658">
        <v>3.4214400000000005</v>
      </c>
    </row>
    <row r="659" spans="2:18" x14ac:dyDescent="0.3">
      <c r="B659" t="s">
        <v>1665</v>
      </c>
      <c r="C659" s="48">
        <v>42185</v>
      </c>
      <c r="D659" t="s">
        <v>1666</v>
      </c>
      <c r="E659" t="s">
        <v>230</v>
      </c>
      <c r="F659" t="s">
        <v>230</v>
      </c>
      <c r="G659" t="s">
        <v>216</v>
      </c>
      <c r="H659" t="s">
        <v>270</v>
      </c>
      <c r="I659" t="s">
        <v>254</v>
      </c>
      <c r="J659" t="s">
        <v>305</v>
      </c>
      <c r="K659" t="s">
        <v>292</v>
      </c>
      <c r="L659" t="s">
        <v>221</v>
      </c>
      <c r="M659" s="48">
        <v>42199</v>
      </c>
      <c r="N659">
        <v>6.0500000000000007</v>
      </c>
      <c r="O659">
        <v>13.442000000000002</v>
      </c>
      <c r="P659">
        <v>1.2218181818181819</v>
      </c>
      <c r="Q659">
        <v>0.08</v>
      </c>
      <c r="R659">
        <v>14.517360000000004</v>
      </c>
    </row>
    <row r="660" spans="2:18" x14ac:dyDescent="0.3">
      <c r="B660" t="s">
        <v>1668</v>
      </c>
      <c r="C660" s="48">
        <v>42185</v>
      </c>
      <c r="D660" t="s">
        <v>1669</v>
      </c>
      <c r="E660" t="s">
        <v>230</v>
      </c>
      <c r="F660" t="s">
        <v>230</v>
      </c>
      <c r="G660" t="s">
        <v>216</v>
      </c>
      <c r="H660" t="s">
        <v>312</v>
      </c>
      <c r="I660" t="s">
        <v>233</v>
      </c>
      <c r="J660" t="s">
        <v>219</v>
      </c>
      <c r="K660" t="s">
        <v>226</v>
      </c>
      <c r="L660" t="s">
        <v>221</v>
      </c>
      <c r="M660" s="48">
        <v>42194</v>
      </c>
      <c r="N660">
        <v>12.221</v>
      </c>
      <c r="O660">
        <v>21.824000000000002</v>
      </c>
      <c r="P660">
        <v>0.78577857785778593</v>
      </c>
      <c r="Q660">
        <v>0.08</v>
      </c>
      <c r="R660">
        <v>23.569920000000003</v>
      </c>
    </row>
    <row r="661" spans="2:18" x14ac:dyDescent="0.3">
      <c r="B661" t="s">
        <v>1671</v>
      </c>
      <c r="C661" s="48">
        <v>42187</v>
      </c>
      <c r="D661" t="s">
        <v>1672</v>
      </c>
      <c r="E661" t="s">
        <v>230</v>
      </c>
      <c r="F661" t="s">
        <v>230</v>
      </c>
      <c r="G661" t="s">
        <v>231</v>
      </c>
      <c r="H661" t="s">
        <v>274</v>
      </c>
      <c r="I661" t="s">
        <v>266</v>
      </c>
      <c r="J661" t="s">
        <v>305</v>
      </c>
      <c r="K661" t="s">
        <v>292</v>
      </c>
      <c r="L661" t="s">
        <v>221</v>
      </c>
      <c r="M661" s="48">
        <v>42194</v>
      </c>
      <c r="N661">
        <v>12.518000000000002</v>
      </c>
      <c r="O661">
        <v>20.515000000000001</v>
      </c>
      <c r="P661">
        <v>0.63884007029876955</v>
      </c>
      <c r="Q661">
        <v>0.08</v>
      </c>
      <c r="R661">
        <v>22.156200000000002</v>
      </c>
    </row>
    <row r="662" spans="2:18" x14ac:dyDescent="0.3">
      <c r="B662" t="s">
        <v>1674</v>
      </c>
      <c r="C662" s="48">
        <v>42187</v>
      </c>
      <c r="D662" t="s">
        <v>1616</v>
      </c>
      <c r="E662" t="s">
        <v>214</v>
      </c>
      <c r="F662" t="s">
        <v>215</v>
      </c>
      <c r="G662" t="s">
        <v>231</v>
      </c>
      <c r="H662" t="s">
        <v>217</v>
      </c>
      <c r="I662" t="s">
        <v>218</v>
      </c>
      <c r="J662" t="s">
        <v>219</v>
      </c>
      <c r="K662" t="s">
        <v>220</v>
      </c>
      <c r="L662" t="s">
        <v>221</v>
      </c>
      <c r="M662" s="48">
        <v>42195</v>
      </c>
      <c r="N662">
        <v>3.0140000000000007</v>
      </c>
      <c r="O662">
        <v>4.9390000000000009</v>
      </c>
      <c r="P662">
        <v>0.63868613138686126</v>
      </c>
      <c r="Q662">
        <v>0.08</v>
      </c>
      <c r="R662">
        <v>5.3341200000000013</v>
      </c>
    </row>
    <row r="663" spans="2:18" x14ac:dyDescent="0.3">
      <c r="B663" t="s">
        <v>1675</v>
      </c>
      <c r="C663" s="48">
        <v>42188</v>
      </c>
      <c r="D663" t="s">
        <v>796</v>
      </c>
      <c r="E663" t="s">
        <v>230</v>
      </c>
      <c r="F663" t="s">
        <v>230</v>
      </c>
      <c r="G663" t="s">
        <v>216</v>
      </c>
      <c r="H663" t="s">
        <v>274</v>
      </c>
      <c r="I663" t="s">
        <v>233</v>
      </c>
      <c r="J663" t="s">
        <v>238</v>
      </c>
      <c r="K663" t="s">
        <v>332</v>
      </c>
      <c r="L663" t="s">
        <v>221</v>
      </c>
      <c r="M663" s="48">
        <v>42197</v>
      </c>
      <c r="N663">
        <v>9.7020000000000017</v>
      </c>
      <c r="O663">
        <v>23.088999999999999</v>
      </c>
      <c r="P663">
        <v>1.3798185941043077</v>
      </c>
      <c r="Q663">
        <v>0.08</v>
      </c>
      <c r="R663">
        <v>24.936119999999999</v>
      </c>
    </row>
    <row r="664" spans="2:18" x14ac:dyDescent="0.3">
      <c r="B664" t="s">
        <v>1676</v>
      </c>
      <c r="C664" s="48">
        <v>42192</v>
      </c>
      <c r="D664" t="s">
        <v>1506</v>
      </c>
      <c r="E664" t="s">
        <v>230</v>
      </c>
      <c r="F664" t="s">
        <v>230</v>
      </c>
      <c r="G664" t="s">
        <v>216</v>
      </c>
      <c r="H664" t="s">
        <v>270</v>
      </c>
      <c r="I664" t="s">
        <v>266</v>
      </c>
      <c r="J664" t="s">
        <v>305</v>
      </c>
      <c r="K664" t="s">
        <v>588</v>
      </c>
      <c r="L664" t="s">
        <v>221</v>
      </c>
      <c r="M664" s="48">
        <v>42200</v>
      </c>
      <c r="N664">
        <v>61.776000000000003</v>
      </c>
      <c r="O664">
        <v>150.678</v>
      </c>
      <c r="P664">
        <v>1.4391025641025639</v>
      </c>
      <c r="Q664">
        <v>0.08</v>
      </c>
      <c r="R664">
        <v>162.73224000000002</v>
      </c>
    </row>
    <row r="665" spans="2:18" x14ac:dyDescent="0.3">
      <c r="B665" t="s">
        <v>1677</v>
      </c>
      <c r="C665" s="48">
        <v>42194</v>
      </c>
      <c r="D665" t="s">
        <v>1375</v>
      </c>
      <c r="E665" t="s">
        <v>230</v>
      </c>
      <c r="F665" t="s">
        <v>230</v>
      </c>
      <c r="G665" t="s">
        <v>265</v>
      </c>
      <c r="H665" t="s">
        <v>342</v>
      </c>
      <c r="I665" t="s">
        <v>250</v>
      </c>
      <c r="J665" t="s">
        <v>219</v>
      </c>
      <c r="K665" t="s">
        <v>226</v>
      </c>
      <c r="L665" t="s">
        <v>221</v>
      </c>
      <c r="M665" s="48">
        <v>42203</v>
      </c>
      <c r="N665">
        <v>1.034</v>
      </c>
      <c r="O665">
        <v>2.0680000000000001</v>
      </c>
      <c r="P665">
        <v>1</v>
      </c>
      <c r="Q665">
        <v>0.08</v>
      </c>
      <c r="R665">
        <v>2.2334400000000003</v>
      </c>
    </row>
    <row r="666" spans="2:18" x14ac:dyDescent="0.3">
      <c r="B666" t="s">
        <v>1678</v>
      </c>
      <c r="C666" s="48">
        <v>42195</v>
      </c>
      <c r="D666" t="s">
        <v>1679</v>
      </c>
      <c r="E666" t="s">
        <v>230</v>
      </c>
      <c r="F666" t="s">
        <v>230</v>
      </c>
      <c r="G666" t="s">
        <v>216</v>
      </c>
      <c r="H666" t="s">
        <v>342</v>
      </c>
      <c r="I666" t="s">
        <v>254</v>
      </c>
      <c r="J666" t="s">
        <v>219</v>
      </c>
      <c r="K666" t="s">
        <v>220</v>
      </c>
      <c r="L666" t="s">
        <v>221</v>
      </c>
      <c r="M666" s="48">
        <v>42204</v>
      </c>
      <c r="N666">
        <v>12.144</v>
      </c>
      <c r="O666">
        <v>18.678000000000001</v>
      </c>
      <c r="P666">
        <v>0.53804347826086962</v>
      </c>
      <c r="Q666">
        <v>0.08</v>
      </c>
      <c r="R666">
        <v>20.172240000000002</v>
      </c>
    </row>
    <row r="667" spans="2:18" x14ac:dyDescent="0.3">
      <c r="B667" t="s">
        <v>1681</v>
      </c>
      <c r="C667" s="48">
        <v>42197</v>
      </c>
      <c r="D667" t="s">
        <v>434</v>
      </c>
      <c r="E667" t="s">
        <v>230</v>
      </c>
      <c r="F667" t="s">
        <v>230</v>
      </c>
      <c r="G667" t="s">
        <v>265</v>
      </c>
      <c r="H667" t="s">
        <v>274</v>
      </c>
      <c r="I667" t="s">
        <v>254</v>
      </c>
      <c r="J667" t="s">
        <v>219</v>
      </c>
      <c r="K667" t="s">
        <v>226</v>
      </c>
      <c r="L667" t="s">
        <v>234</v>
      </c>
      <c r="M667" s="48">
        <v>42209</v>
      </c>
      <c r="N667">
        <v>3.8280000000000003</v>
      </c>
      <c r="O667">
        <v>5.9729999999999999</v>
      </c>
      <c r="P667">
        <v>0.56034482758620674</v>
      </c>
      <c r="Q667">
        <v>0.08</v>
      </c>
      <c r="R667">
        <v>6.4508400000000004</v>
      </c>
    </row>
    <row r="668" spans="2:18" x14ac:dyDescent="0.3">
      <c r="B668" t="s">
        <v>1682</v>
      </c>
      <c r="C668" s="48">
        <v>42198</v>
      </c>
      <c r="D668" t="s">
        <v>1683</v>
      </c>
      <c r="E668" t="s">
        <v>230</v>
      </c>
      <c r="F668" t="s">
        <v>230</v>
      </c>
      <c r="G668" t="s">
        <v>244</v>
      </c>
      <c r="H668" t="s">
        <v>258</v>
      </c>
      <c r="I668" t="s">
        <v>254</v>
      </c>
      <c r="J668" t="s">
        <v>219</v>
      </c>
      <c r="K668" t="s">
        <v>226</v>
      </c>
      <c r="L668" t="s">
        <v>221</v>
      </c>
      <c r="M668" s="48">
        <v>42209</v>
      </c>
      <c r="N668">
        <v>5.742</v>
      </c>
      <c r="O668">
        <v>10.835000000000001</v>
      </c>
      <c r="P668">
        <v>0.88697318007662851</v>
      </c>
      <c r="Q668">
        <v>0.08</v>
      </c>
      <c r="R668">
        <v>11.701800000000002</v>
      </c>
    </row>
    <row r="669" spans="2:18" x14ac:dyDescent="0.3">
      <c r="B669" t="s">
        <v>1685</v>
      </c>
      <c r="C669" s="48">
        <v>42199</v>
      </c>
      <c r="D669" t="s">
        <v>998</v>
      </c>
      <c r="E669" t="s">
        <v>214</v>
      </c>
      <c r="F669" t="s">
        <v>215</v>
      </c>
      <c r="G669" t="s">
        <v>231</v>
      </c>
      <c r="H669" t="s">
        <v>225</v>
      </c>
      <c r="I669" t="s">
        <v>254</v>
      </c>
      <c r="J669" t="s">
        <v>219</v>
      </c>
      <c r="K669" t="s">
        <v>226</v>
      </c>
      <c r="L669" t="s">
        <v>221</v>
      </c>
      <c r="M669" s="48">
        <v>42210</v>
      </c>
      <c r="N669">
        <v>1.0120000000000002</v>
      </c>
      <c r="O669">
        <v>1.9910000000000003</v>
      </c>
      <c r="P669">
        <v>0.96739130434782594</v>
      </c>
      <c r="Q669">
        <v>0.08</v>
      </c>
      <c r="R669">
        <v>2.1502800000000004</v>
      </c>
    </row>
    <row r="670" spans="2:18" x14ac:dyDescent="0.3">
      <c r="B670" t="s">
        <v>1686</v>
      </c>
      <c r="C670" s="48">
        <v>42200</v>
      </c>
      <c r="D670" t="s">
        <v>1687</v>
      </c>
      <c r="E670" t="s">
        <v>230</v>
      </c>
      <c r="F670" t="s">
        <v>230</v>
      </c>
      <c r="G670" t="s">
        <v>265</v>
      </c>
      <c r="H670" t="s">
        <v>281</v>
      </c>
      <c r="I670" t="s">
        <v>218</v>
      </c>
      <c r="J670" t="s">
        <v>219</v>
      </c>
      <c r="K670" t="s">
        <v>226</v>
      </c>
      <c r="L670" t="s">
        <v>221</v>
      </c>
      <c r="M670" s="48">
        <v>42207</v>
      </c>
      <c r="N670">
        <v>2.6510000000000002</v>
      </c>
      <c r="O670">
        <v>4.0810000000000004</v>
      </c>
      <c r="P670">
        <v>0.53941908713692943</v>
      </c>
      <c r="Q670">
        <v>0.08</v>
      </c>
      <c r="R670">
        <v>4.4074800000000005</v>
      </c>
    </row>
    <row r="671" spans="2:18" x14ac:dyDescent="0.3">
      <c r="B671" t="s">
        <v>1689</v>
      </c>
      <c r="C671" s="48">
        <v>42201</v>
      </c>
      <c r="D671" t="s">
        <v>682</v>
      </c>
      <c r="E671" t="s">
        <v>230</v>
      </c>
      <c r="F671" t="s">
        <v>230</v>
      </c>
      <c r="G671" t="s">
        <v>231</v>
      </c>
      <c r="H671" t="s">
        <v>270</v>
      </c>
      <c r="I671" t="s">
        <v>218</v>
      </c>
      <c r="J671" t="s">
        <v>219</v>
      </c>
      <c r="K671" t="s">
        <v>292</v>
      </c>
      <c r="L671" t="s">
        <v>221</v>
      </c>
      <c r="M671" s="48">
        <v>42210</v>
      </c>
      <c r="N671">
        <v>2.75</v>
      </c>
      <c r="O671">
        <v>6.2480000000000002</v>
      </c>
      <c r="P671">
        <v>1.272</v>
      </c>
      <c r="Q671">
        <v>0.08</v>
      </c>
      <c r="R671">
        <v>6.7478400000000009</v>
      </c>
    </row>
    <row r="672" spans="2:18" x14ac:dyDescent="0.3">
      <c r="B672" t="s">
        <v>1690</v>
      </c>
      <c r="C672" s="48">
        <v>42201</v>
      </c>
      <c r="D672" t="s">
        <v>236</v>
      </c>
      <c r="E672" t="s">
        <v>214</v>
      </c>
      <c r="F672" t="s">
        <v>215</v>
      </c>
      <c r="G672" t="s">
        <v>231</v>
      </c>
      <c r="H672" t="s">
        <v>217</v>
      </c>
      <c r="I672" t="s">
        <v>218</v>
      </c>
      <c r="J672" t="s">
        <v>219</v>
      </c>
      <c r="K672" t="s">
        <v>220</v>
      </c>
      <c r="L672" t="s">
        <v>221</v>
      </c>
      <c r="M672" s="48">
        <v>42210</v>
      </c>
      <c r="N672">
        <v>2.4859999999999998</v>
      </c>
      <c r="O672">
        <v>3.9380000000000006</v>
      </c>
      <c r="P672">
        <v>0.58407079646017734</v>
      </c>
      <c r="Q672">
        <v>0.08</v>
      </c>
      <c r="R672">
        <v>4.2530400000000013</v>
      </c>
    </row>
    <row r="673" spans="2:18" x14ac:dyDescent="0.3">
      <c r="B673" t="s">
        <v>1691</v>
      </c>
      <c r="C673" s="48">
        <v>42202</v>
      </c>
      <c r="D673" t="s">
        <v>326</v>
      </c>
      <c r="E673" t="s">
        <v>214</v>
      </c>
      <c r="F673" t="s">
        <v>215</v>
      </c>
      <c r="G673" t="s">
        <v>265</v>
      </c>
      <c r="H673" t="s">
        <v>225</v>
      </c>
      <c r="I673" t="s">
        <v>250</v>
      </c>
      <c r="J673" t="s">
        <v>219</v>
      </c>
      <c r="K673" t="s">
        <v>220</v>
      </c>
      <c r="L673" t="s">
        <v>221</v>
      </c>
      <c r="M673" s="48">
        <v>42210</v>
      </c>
      <c r="N673">
        <v>3.8500000000000005</v>
      </c>
      <c r="O673">
        <v>6.3140000000000009</v>
      </c>
      <c r="P673">
        <v>0.64</v>
      </c>
      <c r="Q673">
        <v>0.08</v>
      </c>
      <c r="R673">
        <v>6.8191200000000016</v>
      </c>
    </row>
    <row r="674" spans="2:18" x14ac:dyDescent="0.3">
      <c r="B674" t="s">
        <v>1692</v>
      </c>
      <c r="C674" s="48">
        <v>42203</v>
      </c>
      <c r="D674" t="s">
        <v>625</v>
      </c>
      <c r="E674" t="s">
        <v>230</v>
      </c>
      <c r="F674" t="s">
        <v>230</v>
      </c>
      <c r="G674" t="s">
        <v>244</v>
      </c>
      <c r="H674" t="s">
        <v>312</v>
      </c>
      <c r="I674" t="s">
        <v>233</v>
      </c>
      <c r="J674" t="s">
        <v>219</v>
      </c>
      <c r="K674" t="s">
        <v>292</v>
      </c>
      <c r="L674" t="s">
        <v>221</v>
      </c>
      <c r="M674" s="48">
        <v>42213</v>
      </c>
      <c r="N674">
        <v>4.51</v>
      </c>
      <c r="O674">
        <v>10.241000000000001</v>
      </c>
      <c r="P674">
        <v>1.2707317073170736</v>
      </c>
      <c r="Q674">
        <v>0.08</v>
      </c>
      <c r="R674">
        <v>11.060280000000002</v>
      </c>
    </row>
    <row r="675" spans="2:18" x14ac:dyDescent="0.3">
      <c r="B675" t="s">
        <v>1693</v>
      </c>
      <c r="C675" s="48">
        <v>42206</v>
      </c>
      <c r="D675" t="s">
        <v>1694</v>
      </c>
      <c r="E675" t="s">
        <v>230</v>
      </c>
      <c r="F675" t="s">
        <v>230</v>
      </c>
      <c r="G675" t="s">
        <v>216</v>
      </c>
      <c r="H675" t="s">
        <v>274</v>
      </c>
      <c r="I675" t="s">
        <v>254</v>
      </c>
      <c r="J675" t="s">
        <v>238</v>
      </c>
      <c r="K675" t="s">
        <v>220</v>
      </c>
      <c r="L675" t="s">
        <v>221</v>
      </c>
      <c r="M675" s="48">
        <v>42220</v>
      </c>
      <c r="N675">
        <v>35.222000000000008</v>
      </c>
      <c r="O675">
        <v>167.72800000000001</v>
      </c>
      <c r="P675">
        <v>3.7620237351655206</v>
      </c>
      <c r="Q675">
        <v>0.08</v>
      </c>
      <c r="R675">
        <v>181.14624000000003</v>
      </c>
    </row>
    <row r="676" spans="2:18" x14ac:dyDescent="0.3">
      <c r="B676" t="s">
        <v>1696</v>
      </c>
      <c r="C676" s="48">
        <v>42206</v>
      </c>
      <c r="D676" t="s">
        <v>1697</v>
      </c>
      <c r="E676" t="s">
        <v>230</v>
      </c>
      <c r="F676" t="s">
        <v>230</v>
      </c>
      <c r="G676" t="s">
        <v>231</v>
      </c>
      <c r="H676" t="s">
        <v>274</v>
      </c>
      <c r="I676" t="s">
        <v>266</v>
      </c>
      <c r="J676" t="s">
        <v>219</v>
      </c>
      <c r="K676" t="s">
        <v>226</v>
      </c>
      <c r="L676" t="s">
        <v>234</v>
      </c>
      <c r="M676" s="48">
        <v>42214</v>
      </c>
      <c r="N676">
        <v>3.6520000000000001</v>
      </c>
      <c r="O676">
        <v>5.6980000000000004</v>
      </c>
      <c r="P676">
        <v>0.56024096385542177</v>
      </c>
      <c r="Q676">
        <v>0.08</v>
      </c>
      <c r="R676">
        <v>6.1538400000000006</v>
      </c>
    </row>
    <row r="677" spans="2:18" x14ac:dyDescent="0.3">
      <c r="B677" t="s">
        <v>1699</v>
      </c>
      <c r="C677" s="48">
        <v>42206</v>
      </c>
      <c r="D677" t="s">
        <v>471</v>
      </c>
      <c r="E677" t="s">
        <v>214</v>
      </c>
      <c r="F677" t="s">
        <v>215</v>
      </c>
      <c r="G677" t="s">
        <v>244</v>
      </c>
      <c r="H677" t="s">
        <v>225</v>
      </c>
      <c r="I677" t="s">
        <v>233</v>
      </c>
      <c r="J677" t="s">
        <v>219</v>
      </c>
      <c r="K677" t="s">
        <v>220</v>
      </c>
      <c r="L677" t="s">
        <v>221</v>
      </c>
      <c r="M677" s="48">
        <v>42214</v>
      </c>
      <c r="N677">
        <v>1.298</v>
      </c>
      <c r="O677">
        <v>2.0680000000000001</v>
      </c>
      <c r="P677">
        <v>0.59322033898305082</v>
      </c>
      <c r="Q677">
        <v>0.08</v>
      </c>
      <c r="R677">
        <v>2.2334400000000003</v>
      </c>
    </row>
    <row r="678" spans="2:18" x14ac:dyDescent="0.3">
      <c r="B678" t="s">
        <v>1700</v>
      </c>
      <c r="C678" s="48">
        <v>42207</v>
      </c>
      <c r="D678" t="s">
        <v>1701</v>
      </c>
      <c r="E678" t="s">
        <v>214</v>
      </c>
      <c r="F678" t="s">
        <v>215</v>
      </c>
      <c r="G678" t="s">
        <v>216</v>
      </c>
      <c r="H678" t="s">
        <v>225</v>
      </c>
      <c r="I678" t="s">
        <v>218</v>
      </c>
      <c r="J678" t="s">
        <v>219</v>
      </c>
      <c r="K678" t="s">
        <v>220</v>
      </c>
      <c r="L678" t="s">
        <v>221</v>
      </c>
      <c r="M678" s="48">
        <v>42216</v>
      </c>
      <c r="N678">
        <v>1.3089999999999999</v>
      </c>
      <c r="O678">
        <v>2.1779999999999999</v>
      </c>
      <c r="P678">
        <v>0.66386554621848737</v>
      </c>
      <c r="Q678">
        <v>0.08</v>
      </c>
      <c r="R678">
        <v>2.3522400000000001</v>
      </c>
    </row>
    <row r="679" spans="2:18" x14ac:dyDescent="0.3">
      <c r="B679" t="s">
        <v>1702</v>
      </c>
      <c r="C679" s="48">
        <v>42207</v>
      </c>
      <c r="D679" t="s">
        <v>1086</v>
      </c>
      <c r="E679" t="s">
        <v>230</v>
      </c>
      <c r="F679" t="s">
        <v>230</v>
      </c>
      <c r="G679" t="s">
        <v>231</v>
      </c>
      <c r="H679" t="s">
        <v>281</v>
      </c>
      <c r="I679" t="s">
        <v>218</v>
      </c>
      <c r="J679" t="s">
        <v>219</v>
      </c>
      <c r="K679" t="s">
        <v>226</v>
      </c>
      <c r="L679" t="s">
        <v>221</v>
      </c>
      <c r="M679" s="48">
        <v>42216</v>
      </c>
      <c r="N679">
        <v>1.9360000000000002</v>
      </c>
      <c r="O679">
        <v>3.234</v>
      </c>
      <c r="P679">
        <v>0.6704545454545453</v>
      </c>
      <c r="Q679">
        <v>0.08</v>
      </c>
      <c r="R679">
        <v>3.4927200000000003</v>
      </c>
    </row>
    <row r="680" spans="2:18" x14ac:dyDescent="0.3">
      <c r="B680" t="s">
        <v>1707</v>
      </c>
      <c r="C680" s="48">
        <v>42208</v>
      </c>
      <c r="D680" t="s">
        <v>1567</v>
      </c>
      <c r="E680" t="s">
        <v>214</v>
      </c>
      <c r="F680" t="s">
        <v>215</v>
      </c>
      <c r="G680" t="s">
        <v>216</v>
      </c>
      <c r="H680" t="s">
        <v>217</v>
      </c>
      <c r="I680" t="s">
        <v>233</v>
      </c>
      <c r="J680" t="s">
        <v>219</v>
      </c>
      <c r="K680" t="s">
        <v>220</v>
      </c>
      <c r="L680" t="s">
        <v>221</v>
      </c>
      <c r="M680" s="48">
        <v>42218</v>
      </c>
      <c r="N680">
        <v>2.1779999999999999</v>
      </c>
      <c r="O680">
        <v>3.4650000000000003</v>
      </c>
      <c r="P680">
        <v>0.59090909090909105</v>
      </c>
      <c r="Q680">
        <v>0.08</v>
      </c>
      <c r="R680">
        <v>3.7422000000000004</v>
      </c>
    </row>
    <row r="681" spans="2:18" x14ac:dyDescent="0.3">
      <c r="B681" t="s">
        <v>1708</v>
      </c>
      <c r="C681" s="48">
        <v>42209</v>
      </c>
      <c r="D681" t="s">
        <v>347</v>
      </c>
      <c r="E681" t="s">
        <v>230</v>
      </c>
      <c r="F681" t="s">
        <v>230</v>
      </c>
      <c r="G681" t="s">
        <v>244</v>
      </c>
      <c r="H681" t="s">
        <v>331</v>
      </c>
      <c r="I681" t="s">
        <v>250</v>
      </c>
      <c r="J681" t="s">
        <v>219</v>
      </c>
      <c r="K681" t="s">
        <v>220</v>
      </c>
      <c r="L681" t="s">
        <v>234</v>
      </c>
      <c r="M681" s="48">
        <v>42217</v>
      </c>
      <c r="N681">
        <v>5.0490000000000004</v>
      </c>
      <c r="O681">
        <v>8.0080000000000009</v>
      </c>
      <c r="P681">
        <v>0.58605664488017439</v>
      </c>
      <c r="Q681">
        <v>0.08</v>
      </c>
      <c r="R681">
        <v>8.6486400000000021</v>
      </c>
    </row>
    <row r="682" spans="2:18" x14ac:dyDescent="0.3">
      <c r="B682" t="s">
        <v>1709</v>
      </c>
      <c r="C682" s="48">
        <v>42209</v>
      </c>
      <c r="D682" t="s">
        <v>1254</v>
      </c>
      <c r="E682" t="s">
        <v>230</v>
      </c>
      <c r="F682" t="s">
        <v>230</v>
      </c>
      <c r="G682" t="s">
        <v>231</v>
      </c>
      <c r="H682" t="s">
        <v>281</v>
      </c>
      <c r="I682" t="s">
        <v>218</v>
      </c>
      <c r="J682" t="s">
        <v>219</v>
      </c>
      <c r="K682" t="s">
        <v>220</v>
      </c>
      <c r="L682" t="s">
        <v>221</v>
      </c>
      <c r="M682" s="48">
        <v>42216</v>
      </c>
      <c r="N682">
        <v>4.9830000000000005</v>
      </c>
      <c r="O682">
        <v>8.0300000000000011</v>
      </c>
      <c r="P682">
        <v>0.61147902869757176</v>
      </c>
      <c r="Q682">
        <v>0.08</v>
      </c>
      <c r="R682">
        <v>8.6724000000000014</v>
      </c>
    </row>
    <row r="683" spans="2:18" x14ac:dyDescent="0.3">
      <c r="B683" t="s">
        <v>1712</v>
      </c>
      <c r="C683" s="48">
        <v>42212</v>
      </c>
      <c r="D683" t="s">
        <v>1713</v>
      </c>
      <c r="E683" t="s">
        <v>214</v>
      </c>
      <c r="F683" t="s">
        <v>215</v>
      </c>
      <c r="G683" t="s">
        <v>231</v>
      </c>
      <c r="H683" t="s">
        <v>225</v>
      </c>
      <c r="I683" t="s">
        <v>218</v>
      </c>
      <c r="J683" t="s">
        <v>219</v>
      </c>
      <c r="K683" t="s">
        <v>226</v>
      </c>
      <c r="L683" t="s">
        <v>221</v>
      </c>
      <c r="M683" s="48">
        <v>42221</v>
      </c>
      <c r="N683">
        <v>1.6830000000000003</v>
      </c>
      <c r="O683">
        <v>3.0579999999999998</v>
      </c>
      <c r="P683">
        <v>0.81699346405228723</v>
      </c>
      <c r="Q683">
        <v>0.08</v>
      </c>
      <c r="R683">
        <v>3.3026400000000002</v>
      </c>
    </row>
    <row r="684" spans="2:18" x14ac:dyDescent="0.3">
      <c r="B684" t="s">
        <v>1714</v>
      </c>
      <c r="C684" s="48">
        <v>42212</v>
      </c>
      <c r="D684" t="s">
        <v>1715</v>
      </c>
      <c r="E684" t="s">
        <v>230</v>
      </c>
      <c r="F684" t="s">
        <v>230</v>
      </c>
      <c r="G684" t="s">
        <v>216</v>
      </c>
      <c r="H684" t="s">
        <v>331</v>
      </c>
      <c r="I684" t="s">
        <v>266</v>
      </c>
      <c r="J684" t="s">
        <v>219</v>
      </c>
      <c r="K684" t="s">
        <v>220</v>
      </c>
      <c r="L684" t="s">
        <v>221</v>
      </c>
      <c r="M684" s="48">
        <v>42220</v>
      </c>
      <c r="N684">
        <v>59.719000000000001</v>
      </c>
      <c r="O684">
        <v>99.528000000000006</v>
      </c>
      <c r="P684">
        <v>0.66660526800515751</v>
      </c>
      <c r="Q684">
        <v>0.08</v>
      </c>
      <c r="R684">
        <v>107.49024000000001</v>
      </c>
    </row>
    <row r="685" spans="2:18" x14ac:dyDescent="0.3">
      <c r="B685" t="s">
        <v>1717</v>
      </c>
      <c r="C685" s="48">
        <v>42213</v>
      </c>
      <c r="D685" t="s">
        <v>1718</v>
      </c>
      <c r="E685" t="s">
        <v>230</v>
      </c>
      <c r="F685" t="s">
        <v>230</v>
      </c>
      <c r="G685" t="s">
        <v>216</v>
      </c>
      <c r="H685" t="s">
        <v>281</v>
      </c>
      <c r="I685" t="s">
        <v>218</v>
      </c>
      <c r="J685" t="s">
        <v>219</v>
      </c>
      <c r="K685" t="s">
        <v>220</v>
      </c>
      <c r="L685" t="s">
        <v>234</v>
      </c>
      <c r="M685" s="48">
        <v>42221</v>
      </c>
      <c r="N685">
        <v>2.5190000000000001</v>
      </c>
      <c r="O685">
        <v>4.0590000000000002</v>
      </c>
      <c r="P685">
        <v>0.611353711790393</v>
      </c>
      <c r="Q685">
        <v>0.08</v>
      </c>
      <c r="R685">
        <v>4.3837200000000003</v>
      </c>
    </row>
    <row r="686" spans="2:18" x14ac:dyDescent="0.3">
      <c r="B686" t="s">
        <v>1720</v>
      </c>
      <c r="C686" s="48">
        <v>42213</v>
      </c>
      <c r="D686" t="s">
        <v>917</v>
      </c>
      <c r="E686" t="s">
        <v>230</v>
      </c>
      <c r="F686" t="s">
        <v>230</v>
      </c>
      <c r="G686" t="s">
        <v>216</v>
      </c>
      <c r="H686" t="s">
        <v>270</v>
      </c>
      <c r="I686" t="s">
        <v>250</v>
      </c>
      <c r="J686" t="s">
        <v>238</v>
      </c>
      <c r="K686" t="s">
        <v>220</v>
      </c>
      <c r="L686" t="s">
        <v>234</v>
      </c>
      <c r="M686" s="48">
        <v>42221</v>
      </c>
      <c r="N686">
        <v>16.170000000000002</v>
      </c>
      <c r="O686">
        <v>32.989000000000004</v>
      </c>
      <c r="P686">
        <v>1.0401360544217688</v>
      </c>
      <c r="Q686">
        <v>0.08</v>
      </c>
      <c r="R686">
        <v>35.62812000000001</v>
      </c>
    </row>
    <row r="687" spans="2:18" x14ac:dyDescent="0.3">
      <c r="B687" t="s">
        <v>1721</v>
      </c>
      <c r="C687" s="48">
        <v>42215</v>
      </c>
      <c r="D687" t="s">
        <v>548</v>
      </c>
      <c r="E687" t="s">
        <v>230</v>
      </c>
      <c r="F687" t="s">
        <v>230</v>
      </c>
      <c r="G687" t="s">
        <v>216</v>
      </c>
      <c r="H687" t="s">
        <v>274</v>
      </c>
      <c r="I687" t="s">
        <v>233</v>
      </c>
      <c r="J687" t="s">
        <v>238</v>
      </c>
      <c r="K687" t="s">
        <v>220</v>
      </c>
      <c r="L687" t="s">
        <v>221</v>
      </c>
      <c r="M687" s="48">
        <v>42224</v>
      </c>
      <c r="N687">
        <v>46.321000000000005</v>
      </c>
      <c r="O687">
        <v>89.078000000000017</v>
      </c>
      <c r="P687">
        <v>0.92305865590121128</v>
      </c>
      <c r="Q687">
        <v>0.08</v>
      </c>
      <c r="R687">
        <v>96.204240000000027</v>
      </c>
    </row>
    <row r="688" spans="2:18" x14ac:dyDescent="0.3">
      <c r="B688" t="s">
        <v>1722</v>
      </c>
      <c r="C688" s="48">
        <v>42216</v>
      </c>
      <c r="D688" t="s">
        <v>1723</v>
      </c>
      <c r="E688" t="s">
        <v>230</v>
      </c>
      <c r="F688" t="s">
        <v>230</v>
      </c>
      <c r="G688" t="s">
        <v>216</v>
      </c>
      <c r="H688" t="s">
        <v>245</v>
      </c>
      <c r="I688" t="s">
        <v>266</v>
      </c>
      <c r="J688" t="s">
        <v>238</v>
      </c>
      <c r="K688" t="s">
        <v>588</v>
      </c>
      <c r="L688" t="s">
        <v>221</v>
      </c>
      <c r="M688" s="48">
        <v>42225</v>
      </c>
      <c r="N688">
        <v>237.60000000000002</v>
      </c>
      <c r="O688">
        <v>494.98900000000003</v>
      </c>
      <c r="P688">
        <v>1.0832870370370369</v>
      </c>
      <c r="Q688">
        <v>0.08</v>
      </c>
      <c r="R688">
        <v>534.58812000000012</v>
      </c>
    </row>
    <row r="689" spans="2:18" x14ac:dyDescent="0.3">
      <c r="B689" t="s">
        <v>1725</v>
      </c>
      <c r="C689" s="48">
        <v>42216</v>
      </c>
      <c r="D689" t="s">
        <v>1726</v>
      </c>
      <c r="E689" t="s">
        <v>214</v>
      </c>
      <c r="F689" t="s">
        <v>215</v>
      </c>
      <c r="G689" t="s">
        <v>244</v>
      </c>
      <c r="H689" t="s">
        <v>225</v>
      </c>
      <c r="I689" t="s">
        <v>266</v>
      </c>
      <c r="J689" t="s">
        <v>219</v>
      </c>
      <c r="K689" t="s">
        <v>220</v>
      </c>
      <c r="L689" t="s">
        <v>221</v>
      </c>
      <c r="M689" s="48">
        <v>42225</v>
      </c>
      <c r="N689">
        <v>13.629000000000001</v>
      </c>
      <c r="O689">
        <v>21.978000000000002</v>
      </c>
      <c r="P689">
        <v>0.61259079903147695</v>
      </c>
      <c r="Q689">
        <v>0.08</v>
      </c>
      <c r="R689">
        <v>23.736240000000002</v>
      </c>
    </row>
    <row r="690" spans="2:18" x14ac:dyDescent="0.3">
      <c r="B690" t="s">
        <v>1727</v>
      </c>
      <c r="C690" s="48">
        <v>42217</v>
      </c>
      <c r="D690" t="s">
        <v>1393</v>
      </c>
      <c r="E690" t="s">
        <v>230</v>
      </c>
      <c r="F690" t="s">
        <v>230</v>
      </c>
      <c r="G690" t="s">
        <v>231</v>
      </c>
      <c r="H690" t="s">
        <v>342</v>
      </c>
      <c r="I690" t="s">
        <v>254</v>
      </c>
      <c r="J690" t="s">
        <v>219</v>
      </c>
      <c r="K690" t="s">
        <v>220</v>
      </c>
      <c r="L690" t="s">
        <v>221</v>
      </c>
      <c r="M690" s="48">
        <v>42229</v>
      </c>
      <c r="N690">
        <v>1.4630000000000003</v>
      </c>
      <c r="O690">
        <v>2.2880000000000003</v>
      </c>
      <c r="P690">
        <v>0.56390977443609003</v>
      </c>
      <c r="Q690">
        <v>0.08</v>
      </c>
      <c r="R690">
        <v>2.4710400000000003</v>
      </c>
    </row>
    <row r="691" spans="2:18" x14ac:dyDescent="0.3">
      <c r="B691" t="s">
        <v>1728</v>
      </c>
      <c r="C691" s="48">
        <v>42221</v>
      </c>
      <c r="D691" t="s">
        <v>1523</v>
      </c>
      <c r="E691" t="s">
        <v>230</v>
      </c>
      <c r="F691" t="s">
        <v>230</v>
      </c>
      <c r="G691" t="s">
        <v>231</v>
      </c>
      <c r="H691" t="s">
        <v>232</v>
      </c>
      <c r="I691" t="s">
        <v>233</v>
      </c>
      <c r="J691" t="s">
        <v>219</v>
      </c>
      <c r="K691" t="s">
        <v>226</v>
      </c>
      <c r="L691" t="s">
        <v>221</v>
      </c>
      <c r="M691" s="48">
        <v>42229</v>
      </c>
      <c r="N691">
        <v>2.8490000000000002</v>
      </c>
      <c r="O691">
        <v>4.3780000000000001</v>
      </c>
      <c r="P691">
        <v>0.53667953667953661</v>
      </c>
      <c r="Q691">
        <v>0.08</v>
      </c>
      <c r="R691">
        <v>4.7282400000000004</v>
      </c>
    </row>
    <row r="692" spans="2:18" x14ac:dyDescent="0.3">
      <c r="B692" t="s">
        <v>1729</v>
      </c>
      <c r="C692" s="48">
        <v>42222</v>
      </c>
      <c r="D692" t="s">
        <v>787</v>
      </c>
      <c r="E692" t="s">
        <v>214</v>
      </c>
      <c r="F692" t="s">
        <v>215</v>
      </c>
      <c r="G692" t="s">
        <v>231</v>
      </c>
      <c r="H692" t="s">
        <v>217</v>
      </c>
      <c r="I692" t="s">
        <v>218</v>
      </c>
      <c r="J692" t="s">
        <v>219</v>
      </c>
      <c r="K692" t="s">
        <v>220</v>
      </c>
      <c r="L692" t="s">
        <v>234</v>
      </c>
      <c r="M692" s="48">
        <v>42230</v>
      </c>
      <c r="N692">
        <v>5.8630000000000004</v>
      </c>
      <c r="O692">
        <v>9.4600000000000009</v>
      </c>
      <c r="P692">
        <v>0.61350844277673544</v>
      </c>
      <c r="Q692">
        <v>0.08</v>
      </c>
      <c r="R692">
        <v>10.216800000000001</v>
      </c>
    </row>
    <row r="693" spans="2:18" x14ac:dyDescent="0.3">
      <c r="B693" t="s">
        <v>1734</v>
      </c>
      <c r="C693" s="48">
        <v>42225</v>
      </c>
      <c r="D693" t="s">
        <v>1133</v>
      </c>
      <c r="E693" t="s">
        <v>230</v>
      </c>
      <c r="F693" t="s">
        <v>230</v>
      </c>
      <c r="G693" t="s">
        <v>244</v>
      </c>
      <c r="H693" t="s">
        <v>331</v>
      </c>
      <c r="I693" t="s">
        <v>218</v>
      </c>
      <c r="J693" t="s">
        <v>238</v>
      </c>
      <c r="K693" t="s">
        <v>588</v>
      </c>
      <c r="L693" t="s">
        <v>221</v>
      </c>
      <c r="M693" s="48">
        <v>42233</v>
      </c>
      <c r="N693">
        <v>415.78900000000004</v>
      </c>
      <c r="O693">
        <v>659.98900000000003</v>
      </c>
      <c r="P693">
        <v>0.58731712479166109</v>
      </c>
      <c r="Q693">
        <v>0.08</v>
      </c>
      <c r="R693">
        <v>712.78812000000005</v>
      </c>
    </row>
    <row r="694" spans="2:18" x14ac:dyDescent="0.3">
      <c r="B694" t="s">
        <v>1735</v>
      </c>
      <c r="C694" s="48">
        <v>42225</v>
      </c>
      <c r="D694" t="s">
        <v>1384</v>
      </c>
      <c r="E694" t="s">
        <v>230</v>
      </c>
      <c r="F694" t="s">
        <v>230</v>
      </c>
      <c r="G694" t="s">
        <v>265</v>
      </c>
      <c r="H694" t="s">
        <v>445</v>
      </c>
      <c r="I694" t="s">
        <v>218</v>
      </c>
      <c r="J694" t="s">
        <v>219</v>
      </c>
      <c r="K694" t="s">
        <v>226</v>
      </c>
      <c r="L694" t="s">
        <v>221</v>
      </c>
      <c r="M694" s="48">
        <v>42235</v>
      </c>
      <c r="N694">
        <v>1.9360000000000002</v>
      </c>
      <c r="O694">
        <v>3.234</v>
      </c>
      <c r="P694">
        <v>0.6704545454545453</v>
      </c>
      <c r="Q694">
        <v>0.08</v>
      </c>
      <c r="R694">
        <v>3.4927200000000003</v>
      </c>
    </row>
    <row r="695" spans="2:18" x14ac:dyDescent="0.3">
      <c r="B695" t="s">
        <v>1736</v>
      </c>
      <c r="C695" s="48">
        <v>42225</v>
      </c>
      <c r="D695" t="s">
        <v>1737</v>
      </c>
      <c r="E695" t="s">
        <v>230</v>
      </c>
      <c r="F695" t="s">
        <v>230</v>
      </c>
      <c r="G695" t="s">
        <v>244</v>
      </c>
      <c r="H695" t="s">
        <v>245</v>
      </c>
      <c r="I695" t="s">
        <v>218</v>
      </c>
      <c r="J695" t="s">
        <v>238</v>
      </c>
      <c r="K695" t="s">
        <v>220</v>
      </c>
      <c r="L695" t="s">
        <v>234</v>
      </c>
      <c r="M695" s="48">
        <v>42233</v>
      </c>
      <c r="N695">
        <v>11.077000000000002</v>
      </c>
      <c r="O695">
        <v>17.578000000000003</v>
      </c>
      <c r="P695">
        <v>0.58689175769612711</v>
      </c>
      <c r="Q695">
        <v>0.08</v>
      </c>
      <c r="R695">
        <v>18.984240000000003</v>
      </c>
    </row>
    <row r="696" spans="2:18" x14ac:dyDescent="0.3">
      <c r="B696" t="s">
        <v>1739</v>
      </c>
      <c r="C696" s="48">
        <v>42226</v>
      </c>
      <c r="D696" t="s">
        <v>375</v>
      </c>
      <c r="E696" t="s">
        <v>230</v>
      </c>
      <c r="F696" t="s">
        <v>230</v>
      </c>
      <c r="G696" t="s">
        <v>231</v>
      </c>
      <c r="H696" t="s">
        <v>312</v>
      </c>
      <c r="I696" t="s">
        <v>266</v>
      </c>
      <c r="J696" t="s">
        <v>238</v>
      </c>
      <c r="K696" t="s">
        <v>220</v>
      </c>
      <c r="L696" t="s">
        <v>221</v>
      </c>
      <c r="M696" s="48">
        <v>42236</v>
      </c>
      <c r="N696">
        <v>7.1610000000000005</v>
      </c>
      <c r="O696">
        <v>34.078000000000003</v>
      </c>
      <c r="P696">
        <v>3.7588325652841781</v>
      </c>
      <c r="Q696">
        <v>0.08</v>
      </c>
      <c r="R696">
        <v>36.804240000000007</v>
      </c>
    </row>
    <row r="697" spans="2:18" x14ac:dyDescent="0.3">
      <c r="B697" t="s">
        <v>1740</v>
      </c>
      <c r="C697" s="48">
        <v>42228</v>
      </c>
      <c r="D697" t="s">
        <v>1741</v>
      </c>
      <c r="E697" t="s">
        <v>214</v>
      </c>
      <c r="F697" t="s">
        <v>215</v>
      </c>
      <c r="G697" t="s">
        <v>231</v>
      </c>
      <c r="H697" t="s">
        <v>225</v>
      </c>
      <c r="I697" t="s">
        <v>250</v>
      </c>
      <c r="J697" t="s">
        <v>219</v>
      </c>
      <c r="K697" t="s">
        <v>226</v>
      </c>
      <c r="L697" t="s">
        <v>221</v>
      </c>
      <c r="M697" s="48">
        <v>42237</v>
      </c>
      <c r="N697">
        <v>4.125</v>
      </c>
      <c r="O697">
        <v>7.7880000000000011</v>
      </c>
      <c r="P697">
        <v>0.88800000000000023</v>
      </c>
      <c r="Q697">
        <v>0.08</v>
      </c>
      <c r="R697">
        <v>8.4110400000000016</v>
      </c>
    </row>
    <row r="698" spans="2:18" x14ac:dyDescent="0.3">
      <c r="B698" t="s">
        <v>1742</v>
      </c>
      <c r="C698" s="48">
        <v>42229</v>
      </c>
      <c r="D698" t="s">
        <v>465</v>
      </c>
      <c r="E698" t="s">
        <v>230</v>
      </c>
      <c r="F698" t="s">
        <v>230</v>
      </c>
      <c r="G698" t="s">
        <v>244</v>
      </c>
      <c r="H698" t="s">
        <v>331</v>
      </c>
      <c r="I698" t="s">
        <v>218</v>
      </c>
      <c r="J698" t="s">
        <v>219</v>
      </c>
      <c r="K698" t="s">
        <v>220</v>
      </c>
      <c r="L698" t="s">
        <v>234</v>
      </c>
      <c r="M698" s="48">
        <v>42238</v>
      </c>
      <c r="N698">
        <v>3.8500000000000005</v>
      </c>
      <c r="O698">
        <v>6.3140000000000009</v>
      </c>
      <c r="P698">
        <v>0.64</v>
      </c>
      <c r="Q698">
        <v>0.08</v>
      </c>
      <c r="R698">
        <v>6.8191200000000016</v>
      </c>
    </row>
    <row r="699" spans="2:18" x14ac:dyDescent="0.3">
      <c r="B699" t="s">
        <v>1743</v>
      </c>
      <c r="C699" s="48">
        <v>42235</v>
      </c>
      <c r="D699" t="s">
        <v>1723</v>
      </c>
      <c r="E699" t="s">
        <v>230</v>
      </c>
      <c r="F699" t="s">
        <v>230</v>
      </c>
      <c r="G699" t="s">
        <v>216</v>
      </c>
      <c r="H699" t="s">
        <v>245</v>
      </c>
      <c r="I699" t="s">
        <v>266</v>
      </c>
      <c r="J699" t="s">
        <v>219</v>
      </c>
      <c r="K699" t="s">
        <v>220</v>
      </c>
      <c r="L699" t="s">
        <v>221</v>
      </c>
      <c r="M699" s="48">
        <v>42244</v>
      </c>
      <c r="N699">
        <v>2.3980000000000006</v>
      </c>
      <c r="O699">
        <v>3.8720000000000003</v>
      </c>
      <c r="P699">
        <v>0.61467889908256856</v>
      </c>
      <c r="Q699">
        <v>0.08</v>
      </c>
      <c r="R699">
        <v>4.1817600000000006</v>
      </c>
    </row>
    <row r="700" spans="2:18" x14ac:dyDescent="0.3">
      <c r="B700" t="s">
        <v>1744</v>
      </c>
      <c r="C700" s="48">
        <v>42236</v>
      </c>
      <c r="D700" t="s">
        <v>1679</v>
      </c>
      <c r="E700" t="s">
        <v>230</v>
      </c>
      <c r="F700" t="s">
        <v>230</v>
      </c>
      <c r="G700" t="s">
        <v>216</v>
      </c>
      <c r="H700" t="s">
        <v>342</v>
      </c>
      <c r="I700" t="s">
        <v>254</v>
      </c>
      <c r="J700" t="s">
        <v>238</v>
      </c>
      <c r="K700" t="s">
        <v>220</v>
      </c>
      <c r="L700" t="s">
        <v>221</v>
      </c>
      <c r="M700" s="48">
        <v>42248</v>
      </c>
      <c r="N700">
        <v>11.077000000000002</v>
      </c>
      <c r="O700">
        <v>17.578000000000003</v>
      </c>
      <c r="P700">
        <v>0.58689175769612711</v>
      </c>
      <c r="Q700">
        <v>0.08</v>
      </c>
      <c r="R700">
        <v>18.984240000000003</v>
      </c>
    </row>
    <row r="701" spans="2:18" x14ac:dyDescent="0.3">
      <c r="B701" t="s">
        <v>1745</v>
      </c>
      <c r="C701" s="48">
        <v>42237</v>
      </c>
      <c r="D701" t="s">
        <v>1746</v>
      </c>
      <c r="E701" t="s">
        <v>214</v>
      </c>
      <c r="F701" t="s">
        <v>215</v>
      </c>
      <c r="G701" t="s">
        <v>265</v>
      </c>
      <c r="H701" t="s">
        <v>217</v>
      </c>
      <c r="I701" t="s">
        <v>254</v>
      </c>
      <c r="J701" t="s">
        <v>219</v>
      </c>
      <c r="K701" t="s">
        <v>220</v>
      </c>
      <c r="L701" t="s">
        <v>234</v>
      </c>
      <c r="M701" s="48">
        <v>42251</v>
      </c>
      <c r="N701">
        <v>3.883</v>
      </c>
      <c r="O701">
        <v>9.4819999999999993</v>
      </c>
      <c r="P701">
        <v>1.441926345609065</v>
      </c>
      <c r="Q701">
        <v>0.08</v>
      </c>
      <c r="R701">
        <v>10.24056</v>
      </c>
    </row>
    <row r="702" spans="2:18" x14ac:dyDescent="0.3">
      <c r="B702" t="s">
        <v>1748</v>
      </c>
      <c r="C702" s="48">
        <v>42238</v>
      </c>
      <c r="D702" t="s">
        <v>1112</v>
      </c>
      <c r="E702" t="s">
        <v>214</v>
      </c>
      <c r="F702" t="s">
        <v>215</v>
      </c>
      <c r="G702" t="s">
        <v>265</v>
      </c>
      <c r="H702" t="s">
        <v>225</v>
      </c>
      <c r="I702" t="s">
        <v>218</v>
      </c>
      <c r="J702" t="s">
        <v>219</v>
      </c>
      <c r="K702" t="s">
        <v>220</v>
      </c>
      <c r="L702" t="s">
        <v>234</v>
      </c>
      <c r="M702" s="48">
        <v>42246</v>
      </c>
      <c r="N702">
        <v>92.64200000000001</v>
      </c>
      <c r="O702">
        <v>231.60500000000002</v>
      </c>
      <c r="P702">
        <v>1.5</v>
      </c>
      <c r="Q702">
        <v>0.08</v>
      </c>
      <c r="R702">
        <v>250.13340000000002</v>
      </c>
    </row>
    <row r="703" spans="2:18" x14ac:dyDescent="0.3">
      <c r="B703" t="s">
        <v>1749</v>
      </c>
      <c r="C703" s="48">
        <v>42238</v>
      </c>
      <c r="D703" t="s">
        <v>1750</v>
      </c>
      <c r="E703" t="s">
        <v>230</v>
      </c>
      <c r="F703" t="s">
        <v>230</v>
      </c>
      <c r="G703" t="s">
        <v>231</v>
      </c>
      <c r="H703" t="s">
        <v>312</v>
      </c>
      <c r="I703" t="s">
        <v>254</v>
      </c>
      <c r="J703" t="s">
        <v>219</v>
      </c>
      <c r="K703" t="s">
        <v>226</v>
      </c>
      <c r="L703" t="s">
        <v>221</v>
      </c>
      <c r="M703" s="48">
        <v>42249</v>
      </c>
      <c r="N703">
        <v>1.1990000000000003</v>
      </c>
      <c r="O703">
        <v>2.0020000000000002</v>
      </c>
      <c r="P703">
        <v>0.66972477064220159</v>
      </c>
      <c r="Q703">
        <v>0.08</v>
      </c>
      <c r="R703">
        <v>2.1621600000000005</v>
      </c>
    </row>
    <row r="704" spans="2:18" x14ac:dyDescent="0.3">
      <c r="B704" t="s">
        <v>1752</v>
      </c>
      <c r="C704" s="48">
        <v>42238</v>
      </c>
      <c r="D704" t="s">
        <v>725</v>
      </c>
      <c r="E704" t="s">
        <v>230</v>
      </c>
      <c r="F704" t="s">
        <v>230</v>
      </c>
      <c r="G704" t="s">
        <v>265</v>
      </c>
      <c r="H704" t="s">
        <v>232</v>
      </c>
      <c r="I704" t="s">
        <v>233</v>
      </c>
      <c r="J704" t="s">
        <v>219</v>
      </c>
      <c r="K704" t="s">
        <v>292</v>
      </c>
      <c r="L704" t="s">
        <v>221</v>
      </c>
      <c r="M704" s="48">
        <v>42247</v>
      </c>
      <c r="N704">
        <v>18.480000000000004</v>
      </c>
      <c r="O704">
        <v>45.067</v>
      </c>
      <c r="P704">
        <v>1.4386904761904757</v>
      </c>
      <c r="Q704">
        <v>0.08</v>
      </c>
      <c r="R704">
        <v>48.672360000000005</v>
      </c>
    </row>
    <row r="705" spans="2:18" x14ac:dyDescent="0.3">
      <c r="B705" t="s">
        <v>1753</v>
      </c>
      <c r="C705" s="48">
        <v>42240</v>
      </c>
      <c r="D705" t="s">
        <v>344</v>
      </c>
      <c r="E705" t="s">
        <v>214</v>
      </c>
      <c r="F705" t="s">
        <v>215</v>
      </c>
      <c r="G705" t="s">
        <v>231</v>
      </c>
      <c r="H705" t="s">
        <v>217</v>
      </c>
      <c r="I705" t="s">
        <v>250</v>
      </c>
      <c r="J705" t="s">
        <v>219</v>
      </c>
      <c r="K705" t="s">
        <v>220</v>
      </c>
      <c r="L705" t="s">
        <v>221</v>
      </c>
      <c r="M705" s="48">
        <v>42249</v>
      </c>
      <c r="N705">
        <v>57.244000000000007</v>
      </c>
      <c r="O705">
        <v>92.323000000000022</v>
      </c>
      <c r="P705">
        <v>0.61279784780937763</v>
      </c>
      <c r="Q705">
        <v>0.08</v>
      </c>
      <c r="R705">
        <v>99.708840000000023</v>
      </c>
    </row>
    <row r="706" spans="2:18" x14ac:dyDescent="0.3">
      <c r="B706" t="s">
        <v>1754</v>
      </c>
      <c r="C706" s="48">
        <v>42240</v>
      </c>
      <c r="D706" t="s">
        <v>314</v>
      </c>
      <c r="E706" t="s">
        <v>230</v>
      </c>
      <c r="F706" t="s">
        <v>230</v>
      </c>
      <c r="G706" t="s">
        <v>231</v>
      </c>
      <c r="H706" t="s">
        <v>281</v>
      </c>
      <c r="I706" t="s">
        <v>266</v>
      </c>
      <c r="J706" t="s">
        <v>219</v>
      </c>
      <c r="K706" t="s">
        <v>220</v>
      </c>
      <c r="L706" t="s">
        <v>221</v>
      </c>
      <c r="M706" s="48">
        <v>42248</v>
      </c>
      <c r="N706">
        <v>2.5190000000000001</v>
      </c>
      <c r="O706">
        <v>4.0590000000000002</v>
      </c>
      <c r="P706">
        <v>0.611353711790393</v>
      </c>
      <c r="Q706">
        <v>0.08</v>
      </c>
      <c r="R706">
        <v>4.3837200000000003</v>
      </c>
    </row>
    <row r="707" spans="2:18" x14ac:dyDescent="0.3">
      <c r="B707" t="s">
        <v>1755</v>
      </c>
      <c r="C707" s="48">
        <v>42241</v>
      </c>
      <c r="D707" t="s">
        <v>1718</v>
      </c>
      <c r="E707" t="s">
        <v>230</v>
      </c>
      <c r="F707" t="s">
        <v>230</v>
      </c>
      <c r="G707" t="s">
        <v>231</v>
      </c>
      <c r="H707" t="s">
        <v>281</v>
      </c>
      <c r="I707" t="s">
        <v>218</v>
      </c>
      <c r="J707" t="s">
        <v>219</v>
      </c>
      <c r="K707" t="s">
        <v>292</v>
      </c>
      <c r="L707" t="s">
        <v>234</v>
      </c>
      <c r="M707" s="48">
        <v>42249</v>
      </c>
      <c r="N707">
        <v>5.7090000000000005</v>
      </c>
      <c r="O707">
        <v>14.278000000000002</v>
      </c>
      <c r="P707">
        <v>1.5009633911368019</v>
      </c>
      <c r="Q707">
        <v>0.08</v>
      </c>
      <c r="R707">
        <v>15.420240000000003</v>
      </c>
    </row>
    <row r="708" spans="2:18" x14ac:dyDescent="0.3">
      <c r="B708" t="s">
        <v>1756</v>
      </c>
      <c r="C708" s="48">
        <v>42242</v>
      </c>
      <c r="D708" t="s">
        <v>774</v>
      </c>
      <c r="E708" t="s">
        <v>230</v>
      </c>
      <c r="F708" t="s">
        <v>230</v>
      </c>
      <c r="G708" t="s">
        <v>265</v>
      </c>
      <c r="H708" t="s">
        <v>245</v>
      </c>
      <c r="I708" t="s">
        <v>233</v>
      </c>
      <c r="J708" t="s">
        <v>219</v>
      </c>
      <c r="K708" t="s">
        <v>220</v>
      </c>
      <c r="L708" t="s">
        <v>221</v>
      </c>
      <c r="M708" s="48">
        <v>42251</v>
      </c>
      <c r="N708">
        <v>2.1339999999999999</v>
      </c>
      <c r="O708">
        <v>3.3880000000000003</v>
      </c>
      <c r="P708">
        <v>0.58762886597938169</v>
      </c>
      <c r="Q708">
        <v>0.08</v>
      </c>
      <c r="R708">
        <v>3.6590400000000005</v>
      </c>
    </row>
    <row r="709" spans="2:18" x14ac:dyDescent="0.3">
      <c r="B709" t="s">
        <v>1114</v>
      </c>
      <c r="C709" s="48">
        <v>42244</v>
      </c>
      <c r="D709" t="s">
        <v>1757</v>
      </c>
      <c r="E709" t="s">
        <v>230</v>
      </c>
      <c r="F709" t="s">
        <v>230</v>
      </c>
      <c r="G709" t="s">
        <v>231</v>
      </c>
      <c r="H709" t="s">
        <v>232</v>
      </c>
      <c r="I709" t="s">
        <v>250</v>
      </c>
      <c r="J709" t="s">
        <v>238</v>
      </c>
      <c r="K709" t="s">
        <v>220</v>
      </c>
      <c r="L709" t="s">
        <v>221</v>
      </c>
      <c r="M709" s="48">
        <v>42253</v>
      </c>
      <c r="N709">
        <v>45.408000000000008</v>
      </c>
      <c r="O709">
        <v>105.589</v>
      </c>
      <c r="P709">
        <v>1.3253391472868212</v>
      </c>
      <c r="Q709">
        <v>0.08</v>
      </c>
      <c r="R709">
        <v>114.03612000000001</v>
      </c>
    </row>
    <row r="710" spans="2:18" x14ac:dyDescent="0.3">
      <c r="B710" t="s">
        <v>1759</v>
      </c>
      <c r="C710" s="48">
        <v>42245</v>
      </c>
      <c r="D710" t="s">
        <v>1760</v>
      </c>
      <c r="E710" t="s">
        <v>230</v>
      </c>
      <c r="F710" t="s">
        <v>230</v>
      </c>
      <c r="G710" t="s">
        <v>244</v>
      </c>
      <c r="H710" t="s">
        <v>331</v>
      </c>
      <c r="I710" t="s">
        <v>254</v>
      </c>
      <c r="J710" t="s">
        <v>219</v>
      </c>
      <c r="K710" t="s">
        <v>220</v>
      </c>
      <c r="L710" t="s">
        <v>221</v>
      </c>
      <c r="M710" s="48">
        <v>42252</v>
      </c>
      <c r="N710">
        <v>3.74</v>
      </c>
      <c r="O710">
        <v>5.9400000000000013</v>
      </c>
      <c r="P710">
        <v>0.5882352941176473</v>
      </c>
      <c r="Q710">
        <v>0.08</v>
      </c>
      <c r="R710">
        <v>6.4152000000000022</v>
      </c>
    </row>
    <row r="711" spans="2:18" x14ac:dyDescent="0.3">
      <c r="B711" t="s">
        <v>1762</v>
      </c>
      <c r="C711" s="48">
        <v>42245</v>
      </c>
      <c r="D711" t="s">
        <v>1763</v>
      </c>
      <c r="E711" t="s">
        <v>214</v>
      </c>
      <c r="F711" t="s">
        <v>215</v>
      </c>
      <c r="G711" t="s">
        <v>216</v>
      </c>
      <c r="H711" t="s">
        <v>217</v>
      </c>
      <c r="I711" t="s">
        <v>233</v>
      </c>
      <c r="J711" t="s">
        <v>219</v>
      </c>
      <c r="K711" t="s">
        <v>220</v>
      </c>
      <c r="L711" t="s">
        <v>221</v>
      </c>
      <c r="M711" s="48">
        <v>42253</v>
      </c>
      <c r="N711">
        <v>4.9060000000000006</v>
      </c>
      <c r="O711">
        <v>11.979000000000001</v>
      </c>
      <c r="P711">
        <v>1.4417040358744393</v>
      </c>
      <c r="Q711">
        <v>0.08</v>
      </c>
      <c r="R711">
        <v>12.937320000000001</v>
      </c>
    </row>
    <row r="712" spans="2:18" x14ac:dyDescent="0.3">
      <c r="B712" t="s">
        <v>1765</v>
      </c>
      <c r="C712" s="48">
        <v>42247</v>
      </c>
      <c r="D712" t="s">
        <v>1246</v>
      </c>
      <c r="E712" t="s">
        <v>230</v>
      </c>
      <c r="F712" t="s">
        <v>230</v>
      </c>
      <c r="G712" t="s">
        <v>216</v>
      </c>
      <c r="H712" t="s">
        <v>274</v>
      </c>
      <c r="I712" t="s">
        <v>250</v>
      </c>
      <c r="J712" t="s">
        <v>238</v>
      </c>
      <c r="K712" t="s">
        <v>220</v>
      </c>
      <c r="L712" t="s">
        <v>221</v>
      </c>
      <c r="M712" s="48">
        <v>42257</v>
      </c>
      <c r="N712">
        <v>66.649000000000015</v>
      </c>
      <c r="O712">
        <v>111.07800000000002</v>
      </c>
      <c r="P712">
        <v>0.66661165208780315</v>
      </c>
      <c r="Q712">
        <v>0.08</v>
      </c>
      <c r="R712">
        <v>119.96424000000003</v>
      </c>
    </row>
    <row r="713" spans="2:18" x14ac:dyDescent="0.3">
      <c r="B713" t="s">
        <v>1766</v>
      </c>
      <c r="C713" s="48">
        <v>42247</v>
      </c>
      <c r="D713" t="s">
        <v>712</v>
      </c>
      <c r="E713" t="s">
        <v>230</v>
      </c>
      <c r="F713" t="s">
        <v>230</v>
      </c>
      <c r="G713" t="s">
        <v>231</v>
      </c>
      <c r="H713" t="s">
        <v>232</v>
      </c>
      <c r="I713" t="s">
        <v>250</v>
      </c>
      <c r="J713" t="s">
        <v>238</v>
      </c>
      <c r="K713" t="s">
        <v>220</v>
      </c>
      <c r="L713" t="s">
        <v>221</v>
      </c>
      <c r="M713" s="48">
        <v>42256</v>
      </c>
      <c r="N713">
        <v>172.15</v>
      </c>
      <c r="O713">
        <v>331.06700000000006</v>
      </c>
      <c r="P713">
        <v>0.92313099041533575</v>
      </c>
      <c r="Q713">
        <v>0.08</v>
      </c>
      <c r="R713">
        <v>357.55236000000008</v>
      </c>
    </row>
    <row r="714" spans="2:18" x14ac:dyDescent="0.3">
      <c r="B714" t="s">
        <v>1767</v>
      </c>
      <c r="C714" s="48">
        <v>42248</v>
      </c>
      <c r="D714" t="s">
        <v>649</v>
      </c>
      <c r="E714" t="s">
        <v>230</v>
      </c>
      <c r="F714" t="s">
        <v>230</v>
      </c>
      <c r="G714" t="s">
        <v>231</v>
      </c>
      <c r="H714" t="s">
        <v>270</v>
      </c>
      <c r="I714" t="s">
        <v>254</v>
      </c>
      <c r="J714" t="s">
        <v>219</v>
      </c>
      <c r="K714" t="s">
        <v>220</v>
      </c>
      <c r="L714" t="s">
        <v>221</v>
      </c>
      <c r="M714" s="48">
        <v>42259</v>
      </c>
      <c r="N714">
        <v>4.9060000000000006</v>
      </c>
      <c r="O714">
        <v>11.979000000000001</v>
      </c>
      <c r="P714">
        <v>1.4417040358744393</v>
      </c>
      <c r="Q714">
        <v>0.08</v>
      </c>
      <c r="R714">
        <v>12.937320000000001</v>
      </c>
    </row>
    <row r="715" spans="2:18" x14ac:dyDescent="0.3">
      <c r="B715" t="s">
        <v>1768</v>
      </c>
      <c r="C715" s="48">
        <v>42249</v>
      </c>
      <c r="D715" t="s">
        <v>1769</v>
      </c>
      <c r="E715" t="s">
        <v>230</v>
      </c>
      <c r="F715" t="s">
        <v>230</v>
      </c>
      <c r="G715" t="s">
        <v>265</v>
      </c>
      <c r="H715" t="s">
        <v>331</v>
      </c>
      <c r="I715" t="s">
        <v>250</v>
      </c>
      <c r="J715" t="s">
        <v>219</v>
      </c>
      <c r="K715" t="s">
        <v>220</v>
      </c>
      <c r="L715" t="s">
        <v>221</v>
      </c>
      <c r="M715" s="48">
        <v>42259</v>
      </c>
      <c r="N715">
        <v>4.2240000000000002</v>
      </c>
      <c r="O715">
        <v>6.9300000000000006</v>
      </c>
      <c r="P715">
        <v>0.64062500000000011</v>
      </c>
      <c r="Q715">
        <v>0.08</v>
      </c>
      <c r="R715">
        <v>7.4844000000000008</v>
      </c>
    </row>
    <row r="716" spans="2:18" x14ac:dyDescent="0.3">
      <c r="B716" t="s">
        <v>1771</v>
      </c>
      <c r="C716" s="48">
        <v>42249</v>
      </c>
      <c r="D716" t="s">
        <v>1772</v>
      </c>
      <c r="E716" t="s">
        <v>214</v>
      </c>
      <c r="F716" t="s">
        <v>215</v>
      </c>
      <c r="G716" t="s">
        <v>244</v>
      </c>
      <c r="H716" t="s">
        <v>225</v>
      </c>
      <c r="I716" t="s">
        <v>250</v>
      </c>
      <c r="J716" t="s">
        <v>238</v>
      </c>
      <c r="K716" t="s">
        <v>239</v>
      </c>
      <c r="L716" t="s">
        <v>240</v>
      </c>
      <c r="M716" s="48">
        <v>42258</v>
      </c>
      <c r="N716">
        <v>82.5</v>
      </c>
      <c r="O716">
        <v>133.06700000000001</v>
      </c>
      <c r="P716">
        <v>0.61293333333333344</v>
      </c>
      <c r="Q716">
        <v>0.08</v>
      </c>
      <c r="R716">
        <v>143.71236000000002</v>
      </c>
    </row>
    <row r="717" spans="2:18" x14ac:dyDescent="0.3">
      <c r="B717" t="s">
        <v>1774</v>
      </c>
      <c r="C717" s="48">
        <v>42251</v>
      </c>
      <c r="D717" t="s">
        <v>395</v>
      </c>
      <c r="E717" t="s">
        <v>230</v>
      </c>
      <c r="F717" t="s">
        <v>230</v>
      </c>
      <c r="G717" t="s">
        <v>231</v>
      </c>
      <c r="H717" t="s">
        <v>270</v>
      </c>
      <c r="I717" t="s">
        <v>233</v>
      </c>
      <c r="J717" t="s">
        <v>238</v>
      </c>
      <c r="K717" t="s">
        <v>220</v>
      </c>
      <c r="L717" t="s">
        <v>221</v>
      </c>
      <c r="M717" s="48">
        <v>42259</v>
      </c>
      <c r="N717">
        <v>66.649000000000015</v>
      </c>
      <c r="O717">
        <v>111.07800000000002</v>
      </c>
      <c r="P717">
        <v>0.66661165208780315</v>
      </c>
      <c r="Q717">
        <v>0.08</v>
      </c>
      <c r="R717">
        <v>119.96424000000003</v>
      </c>
    </row>
    <row r="718" spans="2:18" x14ac:dyDescent="0.3">
      <c r="B718" t="s">
        <v>1775</v>
      </c>
      <c r="C718" s="48">
        <v>42252</v>
      </c>
      <c r="D718" t="s">
        <v>1776</v>
      </c>
      <c r="E718" t="s">
        <v>230</v>
      </c>
      <c r="F718" t="s">
        <v>230</v>
      </c>
      <c r="G718" t="s">
        <v>265</v>
      </c>
      <c r="H718" t="s">
        <v>232</v>
      </c>
      <c r="I718" t="s">
        <v>218</v>
      </c>
      <c r="J718" t="s">
        <v>219</v>
      </c>
      <c r="K718" t="s">
        <v>292</v>
      </c>
      <c r="L718" t="s">
        <v>221</v>
      </c>
      <c r="M718" s="48">
        <v>42261</v>
      </c>
      <c r="N718">
        <v>5.2690000000000001</v>
      </c>
      <c r="O718">
        <v>13.167000000000002</v>
      </c>
      <c r="P718">
        <v>1.4989561586638833</v>
      </c>
      <c r="Q718">
        <v>0.08</v>
      </c>
      <c r="R718">
        <v>14.220360000000003</v>
      </c>
    </row>
    <row r="719" spans="2:18" x14ac:dyDescent="0.3">
      <c r="B719" t="s">
        <v>1778</v>
      </c>
      <c r="C719" s="48">
        <v>42253</v>
      </c>
      <c r="D719" t="s">
        <v>459</v>
      </c>
      <c r="E719" t="s">
        <v>230</v>
      </c>
      <c r="F719" t="s">
        <v>230</v>
      </c>
      <c r="G719" t="s">
        <v>231</v>
      </c>
      <c r="H719" t="s">
        <v>331</v>
      </c>
      <c r="I719" t="s">
        <v>218</v>
      </c>
      <c r="J719" t="s">
        <v>219</v>
      </c>
      <c r="K719" t="s">
        <v>226</v>
      </c>
      <c r="L719" t="s">
        <v>221</v>
      </c>
      <c r="M719" s="48">
        <v>42262</v>
      </c>
      <c r="N719">
        <v>3.6520000000000001</v>
      </c>
      <c r="O719">
        <v>5.6980000000000004</v>
      </c>
      <c r="P719">
        <v>0.56024096385542177</v>
      </c>
      <c r="Q719">
        <v>0.08</v>
      </c>
      <c r="R719">
        <v>6.1538400000000006</v>
      </c>
    </row>
    <row r="720" spans="2:18" x14ac:dyDescent="0.3">
      <c r="B720" t="s">
        <v>1779</v>
      </c>
      <c r="C720" s="48">
        <v>42253</v>
      </c>
      <c r="D720" t="s">
        <v>326</v>
      </c>
      <c r="E720" t="s">
        <v>214</v>
      </c>
      <c r="F720" t="s">
        <v>215</v>
      </c>
      <c r="G720" t="s">
        <v>265</v>
      </c>
      <c r="H720" t="s">
        <v>225</v>
      </c>
      <c r="I720" t="s">
        <v>218</v>
      </c>
      <c r="J720" t="s">
        <v>219</v>
      </c>
      <c r="K720" t="s">
        <v>226</v>
      </c>
      <c r="L720" t="s">
        <v>221</v>
      </c>
      <c r="M720" s="48">
        <v>42262</v>
      </c>
      <c r="N720">
        <v>0.26400000000000001</v>
      </c>
      <c r="O720">
        <v>1.3860000000000001</v>
      </c>
      <c r="P720">
        <v>4.25</v>
      </c>
      <c r="Q720">
        <v>0.08</v>
      </c>
      <c r="R720">
        <v>1.4968800000000002</v>
      </c>
    </row>
    <row r="721" spans="2:18" x14ac:dyDescent="0.3">
      <c r="B721" t="s">
        <v>1780</v>
      </c>
      <c r="C721" s="48">
        <v>42255</v>
      </c>
      <c r="D721" t="s">
        <v>1102</v>
      </c>
      <c r="E721" t="s">
        <v>230</v>
      </c>
      <c r="F721" t="s">
        <v>230</v>
      </c>
      <c r="G721" t="s">
        <v>231</v>
      </c>
      <c r="H721" t="s">
        <v>342</v>
      </c>
      <c r="I721" t="s">
        <v>233</v>
      </c>
      <c r="J721" t="s">
        <v>219</v>
      </c>
      <c r="K721" t="s">
        <v>220</v>
      </c>
      <c r="L721" t="s">
        <v>234</v>
      </c>
      <c r="M721" s="48">
        <v>42263</v>
      </c>
      <c r="N721">
        <v>2.4750000000000001</v>
      </c>
      <c r="O721">
        <v>4.0590000000000002</v>
      </c>
      <c r="P721">
        <v>0.64</v>
      </c>
      <c r="Q721">
        <v>0.08</v>
      </c>
      <c r="R721">
        <v>4.3837200000000003</v>
      </c>
    </row>
    <row r="722" spans="2:18" x14ac:dyDescent="0.3">
      <c r="B722" t="s">
        <v>1781</v>
      </c>
      <c r="C722" s="48">
        <v>42256</v>
      </c>
      <c r="D722" t="s">
        <v>1782</v>
      </c>
      <c r="E722" t="s">
        <v>230</v>
      </c>
      <c r="F722" t="s">
        <v>230</v>
      </c>
      <c r="G722" t="s">
        <v>244</v>
      </c>
      <c r="H722" t="s">
        <v>245</v>
      </c>
      <c r="I722" t="s">
        <v>266</v>
      </c>
      <c r="J722" t="s">
        <v>219</v>
      </c>
      <c r="K722" t="s">
        <v>226</v>
      </c>
      <c r="L722" t="s">
        <v>234</v>
      </c>
      <c r="M722" s="48">
        <v>42263</v>
      </c>
      <c r="N722">
        <v>1.9360000000000002</v>
      </c>
      <c r="O722">
        <v>3.234</v>
      </c>
      <c r="P722">
        <v>0.6704545454545453</v>
      </c>
      <c r="Q722">
        <v>0.08</v>
      </c>
      <c r="R722">
        <v>3.4927200000000003</v>
      </c>
    </row>
    <row r="723" spans="2:18" x14ac:dyDescent="0.3">
      <c r="B723" t="s">
        <v>1784</v>
      </c>
      <c r="C723" s="48">
        <v>42257</v>
      </c>
      <c r="D723" t="s">
        <v>944</v>
      </c>
      <c r="E723" t="s">
        <v>214</v>
      </c>
      <c r="F723" t="s">
        <v>215</v>
      </c>
      <c r="G723" t="s">
        <v>265</v>
      </c>
      <c r="H723" t="s">
        <v>225</v>
      </c>
      <c r="I723" t="s">
        <v>266</v>
      </c>
      <c r="J723" t="s">
        <v>219</v>
      </c>
      <c r="K723" t="s">
        <v>226</v>
      </c>
      <c r="L723" t="s">
        <v>221</v>
      </c>
      <c r="M723" s="48">
        <v>42265</v>
      </c>
      <c r="N723">
        <v>0.95700000000000007</v>
      </c>
      <c r="O723">
        <v>1.9910000000000003</v>
      </c>
      <c r="P723">
        <v>1.0804597701149428</v>
      </c>
      <c r="Q723">
        <v>0.08</v>
      </c>
      <c r="R723">
        <v>2.1502800000000004</v>
      </c>
    </row>
    <row r="724" spans="2:18" x14ac:dyDescent="0.3">
      <c r="B724" t="s">
        <v>1785</v>
      </c>
      <c r="C724" s="48">
        <v>42260</v>
      </c>
      <c r="D724" t="s">
        <v>1786</v>
      </c>
      <c r="E724" t="s">
        <v>230</v>
      </c>
      <c r="F724" t="s">
        <v>230</v>
      </c>
      <c r="G724" t="s">
        <v>231</v>
      </c>
      <c r="H724" t="s">
        <v>270</v>
      </c>
      <c r="I724" t="s">
        <v>233</v>
      </c>
      <c r="J724" t="s">
        <v>219</v>
      </c>
      <c r="K724" t="s">
        <v>226</v>
      </c>
      <c r="L724" t="s">
        <v>221</v>
      </c>
      <c r="M724" s="48">
        <v>42269</v>
      </c>
      <c r="N724">
        <v>1.0230000000000001</v>
      </c>
      <c r="O724">
        <v>1.6280000000000001</v>
      </c>
      <c r="P724">
        <v>0.59139784946236551</v>
      </c>
      <c r="Q724">
        <v>0.08</v>
      </c>
      <c r="R724">
        <v>1.7582400000000002</v>
      </c>
    </row>
    <row r="725" spans="2:18" x14ac:dyDescent="0.3">
      <c r="B725" t="s">
        <v>1788</v>
      </c>
      <c r="C725" s="48">
        <v>42261</v>
      </c>
      <c r="D725" t="s">
        <v>510</v>
      </c>
      <c r="E725" t="s">
        <v>230</v>
      </c>
      <c r="F725" t="s">
        <v>230</v>
      </c>
      <c r="G725" t="s">
        <v>231</v>
      </c>
      <c r="H725" t="s">
        <v>274</v>
      </c>
      <c r="I725" t="s">
        <v>254</v>
      </c>
      <c r="J725" t="s">
        <v>219</v>
      </c>
      <c r="K725" t="s">
        <v>292</v>
      </c>
      <c r="L725" t="s">
        <v>234</v>
      </c>
      <c r="M725" s="48">
        <v>42273</v>
      </c>
      <c r="N725">
        <v>3.8610000000000002</v>
      </c>
      <c r="O725">
        <v>9.4270000000000014</v>
      </c>
      <c r="P725">
        <v>1.4415954415954417</v>
      </c>
      <c r="Q725">
        <v>0.08</v>
      </c>
      <c r="R725">
        <v>10.181160000000002</v>
      </c>
    </row>
    <row r="726" spans="2:18" x14ac:dyDescent="0.3">
      <c r="B726" t="s">
        <v>1789</v>
      </c>
      <c r="C726" s="48">
        <v>42262</v>
      </c>
      <c r="D726" t="s">
        <v>1776</v>
      </c>
      <c r="E726" t="s">
        <v>230</v>
      </c>
      <c r="F726" t="s">
        <v>230</v>
      </c>
      <c r="G726" t="s">
        <v>265</v>
      </c>
      <c r="H726" t="s">
        <v>232</v>
      </c>
      <c r="I726" t="s">
        <v>266</v>
      </c>
      <c r="J726" t="s">
        <v>219</v>
      </c>
      <c r="K726" t="s">
        <v>226</v>
      </c>
      <c r="L726" t="s">
        <v>221</v>
      </c>
      <c r="M726" s="48">
        <v>42269</v>
      </c>
      <c r="N726">
        <v>2.0020000000000002</v>
      </c>
      <c r="O726">
        <v>3.278</v>
      </c>
      <c r="P726">
        <v>0.63736263736263721</v>
      </c>
      <c r="Q726">
        <v>0.08</v>
      </c>
      <c r="R726">
        <v>3.5402400000000003</v>
      </c>
    </row>
    <row r="727" spans="2:18" x14ac:dyDescent="0.3">
      <c r="B727" t="s">
        <v>1790</v>
      </c>
      <c r="C727" s="48">
        <v>42270</v>
      </c>
      <c r="D727" t="s">
        <v>507</v>
      </c>
      <c r="E727" t="s">
        <v>214</v>
      </c>
      <c r="F727" t="s">
        <v>215</v>
      </c>
      <c r="G727" t="s">
        <v>216</v>
      </c>
      <c r="H727" t="s">
        <v>225</v>
      </c>
      <c r="I727" t="s">
        <v>266</v>
      </c>
      <c r="J727" t="s">
        <v>219</v>
      </c>
      <c r="K727" t="s">
        <v>220</v>
      </c>
      <c r="L727" t="s">
        <v>221</v>
      </c>
      <c r="M727" s="48">
        <v>42278</v>
      </c>
      <c r="N727">
        <v>15.004000000000001</v>
      </c>
      <c r="O727">
        <v>23.078000000000003</v>
      </c>
      <c r="P727">
        <v>0.5381231671554253</v>
      </c>
      <c r="Q727">
        <v>0.08</v>
      </c>
      <c r="R727">
        <v>24.924240000000005</v>
      </c>
    </row>
    <row r="728" spans="2:18" x14ac:dyDescent="0.3">
      <c r="B728" t="s">
        <v>1791</v>
      </c>
      <c r="C728" s="48">
        <v>42270</v>
      </c>
      <c r="D728" t="s">
        <v>1792</v>
      </c>
      <c r="E728" t="s">
        <v>214</v>
      </c>
      <c r="F728" t="s">
        <v>215</v>
      </c>
      <c r="G728" t="s">
        <v>231</v>
      </c>
      <c r="H728" t="s">
        <v>225</v>
      </c>
      <c r="I728" t="s">
        <v>233</v>
      </c>
      <c r="J728" t="s">
        <v>219</v>
      </c>
      <c r="K728" t="s">
        <v>220</v>
      </c>
      <c r="L728" t="s">
        <v>221</v>
      </c>
      <c r="M728" s="48">
        <v>42279</v>
      </c>
      <c r="N728">
        <v>2.3980000000000006</v>
      </c>
      <c r="O728">
        <v>3.8720000000000003</v>
      </c>
      <c r="P728">
        <v>0.61467889908256856</v>
      </c>
      <c r="Q728">
        <v>0.08</v>
      </c>
      <c r="R728">
        <v>4.1817600000000006</v>
      </c>
    </row>
    <row r="729" spans="2:18" x14ac:dyDescent="0.3">
      <c r="B729" t="s">
        <v>1794</v>
      </c>
      <c r="C729" s="48">
        <v>42271</v>
      </c>
      <c r="D729" t="s">
        <v>924</v>
      </c>
      <c r="E729" t="s">
        <v>230</v>
      </c>
      <c r="F729" t="s">
        <v>230</v>
      </c>
      <c r="G729" t="s">
        <v>231</v>
      </c>
      <c r="H729" t="s">
        <v>274</v>
      </c>
      <c r="I729" t="s">
        <v>218</v>
      </c>
      <c r="J729" t="s">
        <v>219</v>
      </c>
      <c r="K729" t="s">
        <v>220</v>
      </c>
      <c r="L729" t="s">
        <v>221</v>
      </c>
      <c r="M729" s="48">
        <v>42280</v>
      </c>
      <c r="N729">
        <v>3.74</v>
      </c>
      <c r="O729">
        <v>5.9400000000000013</v>
      </c>
      <c r="P729">
        <v>0.5882352941176473</v>
      </c>
      <c r="Q729">
        <v>0.08</v>
      </c>
      <c r="R729">
        <v>6.4152000000000022</v>
      </c>
    </row>
    <row r="730" spans="2:18" x14ac:dyDescent="0.3">
      <c r="B730" t="s">
        <v>1795</v>
      </c>
      <c r="C730" s="48">
        <v>42272</v>
      </c>
      <c r="D730" t="s">
        <v>1796</v>
      </c>
      <c r="E730" t="s">
        <v>230</v>
      </c>
      <c r="F730" t="s">
        <v>230</v>
      </c>
      <c r="G730" t="s">
        <v>265</v>
      </c>
      <c r="H730" t="s">
        <v>274</v>
      </c>
      <c r="I730" t="s">
        <v>266</v>
      </c>
      <c r="J730" t="s">
        <v>219</v>
      </c>
      <c r="K730" t="s">
        <v>220</v>
      </c>
      <c r="L730" t="s">
        <v>221</v>
      </c>
      <c r="M730" s="48">
        <v>42281</v>
      </c>
      <c r="N730">
        <v>13.629000000000001</v>
      </c>
      <c r="O730">
        <v>21.978000000000002</v>
      </c>
      <c r="P730">
        <v>0.61259079903147695</v>
      </c>
      <c r="Q730">
        <v>0.08</v>
      </c>
      <c r="R730">
        <v>23.736240000000002</v>
      </c>
    </row>
    <row r="731" spans="2:18" x14ac:dyDescent="0.3">
      <c r="B731" t="s">
        <v>1798</v>
      </c>
      <c r="C731" s="48">
        <v>42272</v>
      </c>
      <c r="D731" t="s">
        <v>1526</v>
      </c>
      <c r="E731" t="s">
        <v>214</v>
      </c>
      <c r="F731" t="s">
        <v>215</v>
      </c>
      <c r="G731" t="s">
        <v>231</v>
      </c>
      <c r="H731" t="s">
        <v>217</v>
      </c>
      <c r="I731" t="s">
        <v>254</v>
      </c>
      <c r="J731" t="s">
        <v>219</v>
      </c>
      <c r="K731" t="s">
        <v>220</v>
      </c>
      <c r="L731" t="s">
        <v>221</v>
      </c>
      <c r="M731" s="48">
        <v>42279</v>
      </c>
      <c r="N731">
        <v>13.629000000000001</v>
      </c>
      <c r="O731">
        <v>21.978000000000002</v>
      </c>
      <c r="P731">
        <v>0.61259079903147695</v>
      </c>
      <c r="Q731">
        <v>0.08</v>
      </c>
      <c r="R731">
        <v>23.736240000000002</v>
      </c>
    </row>
    <row r="732" spans="2:18" x14ac:dyDescent="0.3">
      <c r="B732" t="s">
        <v>1799</v>
      </c>
      <c r="C732" s="48">
        <v>42273</v>
      </c>
      <c r="D732" t="s">
        <v>1800</v>
      </c>
      <c r="E732" t="s">
        <v>230</v>
      </c>
      <c r="F732" t="s">
        <v>230</v>
      </c>
      <c r="G732" t="s">
        <v>216</v>
      </c>
      <c r="H732" t="s">
        <v>274</v>
      </c>
      <c r="I732" t="s">
        <v>266</v>
      </c>
      <c r="J732" t="s">
        <v>219</v>
      </c>
      <c r="K732" t="s">
        <v>226</v>
      </c>
      <c r="L732" t="s">
        <v>221</v>
      </c>
      <c r="M732" s="48">
        <v>42282</v>
      </c>
      <c r="N732">
        <v>4.125</v>
      </c>
      <c r="O732">
        <v>7.7880000000000011</v>
      </c>
      <c r="P732">
        <v>0.88800000000000023</v>
      </c>
      <c r="Q732">
        <v>0.08</v>
      </c>
      <c r="R732">
        <v>8.4110400000000016</v>
      </c>
    </row>
    <row r="733" spans="2:18" x14ac:dyDescent="0.3">
      <c r="B733" t="s">
        <v>1802</v>
      </c>
      <c r="C733" s="48">
        <v>42274</v>
      </c>
      <c r="D733" t="s">
        <v>1387</v>
      </c>
      <c r="E733" t="s">
        <v>214</v>
      </c>
      <c r="F733" t="s">
        <v>215</v>
      </c>
      <c r="G733" t="s">
        <v>265</v>
      </c>
      <c r="H733" t="s">
        <v>225</v>
      </c>
      <c r="I733" t="s">
        <v>250</v>
      </c>
      <c r="J733" t="s">
        <v>219</v>
      </c>
      <c r="K733" t="s">
        <v>220</v>
      </c>
      <c r="L733" t="s">
        <v>234</v>
      </c>
      <c r="M733" s="48">
        <v>42282</v>
      </c>
      <c r="N733">
        <v>3.8500000000000005</v>
      </c>
      <c r="O733">
        <v>6.3140000000000009</v>
      </c>
      <c r="P733">
        <v>0.64</v>
      </c>
      <c r="Q733">
        <v>0.08</v>
      </c>
      <c r="R733">
        <v>6.8191200000000016</v>
      </c>
    </row>
    <row r="734" spans="2:18" x14ac:dyDescent="0.3">
      <c r="B734" t="s">
        <v>1803</v>
      </c>
      <c r="C734" s="48">
        <v>42276</v>
      </c>
      <c r="D734" t="s">
        <v>1804</v>
      </c>
      <c r="E734" t="s">
        <v>230</v>
      </c>
      <c r="F734" t="s">
        <v>230</v>
      </c>
      <c r="G734" t="s">
        <v>231</v>
      </c>
      <c r="H734" t="s">
        <v>245</v>
      </c>
      <c r="I734" t="s">
        <v>254</v>
      </c>
      <c r="J734" t="s">
        <v>219</v>
      </c>
      <c r="K734" t="s">
        <v>226</v>
      </c>
      <c r="L734" t="s">
        <v>221</v>
      </c>
      <c r="M734" s="48">
        <v>42292</v>
      </c>
      <c r="N734">
        <v>1.1550000000000002</v>
      </c>
      <c r="O734">
        <v>2.145</v>
      </c>
      <c r="P734">
        <v>0.85714285714285676</v>
      </c>
      <c r="Q734">
        <v>0.08</v>
      </c>
      <c r="R734">
        <v>2.3166000000000002</v>
      </c>
    </row>
    <row r="735" spans="2:18" x14ac:dyDescent="0.3">
      <c r="B735" t="s">
        <v>1806</v>
      </c>
      <c r="C735" s="48">
        <v>42284</v>
      </c>
      <c r="D735" t="s">
        <v>1807</v>
      </c>
      <c r="E735" t="s">
        <v>230</v>
      </c>
      <c r="F735" t="s">
        <v>230</v>
      </c>
      <c r="G735" t="s">
        <v>244</v>
      </c>
      <c r="H735" t="s">
        <v>274</v>
      </c>
      <c r="I735" t="s">
        <v>218</v>
      </c>
      <c r="J735" t="s">
        <v>238</v>
      </c>
      <c r="K735" t="s">
        <v>239</v>
      </c>
      <c r="L735" t="s">
        <v>240</v>
      </c>
      <c r="M735" s="48">
        <v>42293</v>
      </c>
      <c r="N735">
        <v>347.17100000000005</v>
      </c>
      <c r="O735">
        <v>551.06700000000012</v>
      </c>
      <c r="P735">
        <v>0.58730711954627557</v>
      </c>
      <c r="Q735">
        <v>0.08</v>
      </c>
      <c r="R735">
        <v>595.15236000000016</v>
      </c>
    </row>
    <row r="736" spans="2:18" x14ac:dyDescent="0.3">
      <c r="B736" t="s">
        <v>1809</v>
      </c>
      <c r="C736" s="48">
        <v>42287</v>
      </c>
      <c r="D736" t="s">
        <v>1810</v>
      </c>
      <c r="E736" t="s">
        <v>230</v>
      </c>
      <c r="F736" t="s">
        <v>230</v>
      </c>
      <c r="G736" t="s">
        <v>231</v>
      </c>
      <c r="H736" t="s">
        <v>331</v>
      </c>
      <c r="I736" t="s">
        <v>218</v>
      </c>
      <c r="J736" t="s">
        <v>219</v>
      </c>
      <c r="K736" t="s">
        <v>220</v>
      </c>
      <c r="L736" t="s">
        <v>221</v>
      </c>
      <c r="M736" s="48">
        <v>42296</v>
      </c>
      <c r="N736">
        <v>1.298</v>
      </c>
      <c r="O736">
        <v>2.0680000000000001</v>
      </c>
      <c r="P736">
        <v>0.59322033898305082</v>
      </c>
      <c r="Q736">
        <v>0.08</v>
      </c>
      <c r="R736">
        <v>2.2334400000000003</v>
      </c>
    </row>
    <row r="737" spans="2:18" x14ac:dyDescent="0.3">
      <c r="B737" t="s">
        <v>1812</v>
      </c>
      <c r="C737" s="48">
        <v>42288</v>
      </c>
      <c r="D737" t="s">
        <v>1053</v>
      </c>
      <c r="E737" t="s">
        <v>230</v>
      </c>
      <c r="F737" t="s">
        <v>230</v>
      </c>
      <c r="G737" t="s">
        <v>265</v>
      </c>
      <c r="H737" t="s">
        <v>249</v>
      </c>
      <c r="I737" t="s">
        <v>254</v>
      </c>
      <c r="J737" t="s">
        <v>238</v>
      </c>
      <c r="K737" t="s">
        <v>239</v>
      </c>
      <c r="L737" t="s">
        <v>240</v>
      </c>
      <c r="M737" s="48">
        <v>42297</v>
      </c>
      <c r="N737">
        <v>306.88900000000001</v>
      </c>
      <c r="O737">
        <v>494.98900000000003</v>
      </c>
      <c r="P737">
        <v>0.61292519445141413</v>
      </c>
      <c r="Q737">
        <v>0.08</v>
      </c>
      <c r="R737">
        <v>534.58812000000012</v>
      </c>
    </row>
    <row r="738" spans="2:18" x14ac:dyDescent="0.3">
      <c r="B738" t="s">
        <v>1817</v>
      </c>
      <c r="C738" s="48">
        <v>42290</v>
      </c>
      <c r="D738" t="s">
        <v>1818</v>
      </c>
      <c r="E738" t="s">
        <v>214</v>
      </c>
      <c r="F738" t="s">
        <v>215</v>
      </c>
      <c r="G738" t="s">
        <v>265</v>
      </c>
      <c r="H738" t="s">
        <v>225</v>
      </c>
      <c r="I738" t="s">
        <v>233</v>
      </c>
      <c r="J738" t="s">
        <v>219</v>
      </c>
      <c r="K738" t="s">
        <v>220</v>
      </c>
      <c r="L738" t="s">
        <v>221</v>
      </c>
      <c r="M738" s="48">
        <v>42298</v>
      </c>
      <c r="N738">
        <v>3.74</v>
      </c>
      <c r="O738">
        <v>5.9400000000000013</v>
      </c>
      <c r="P738">
        <v>0.5882352941176473</v>
      </c>
      <c r="Q738">
        <v>0.08</v>
      </c>
      <c r="R738">
        <v>6.4152000000000022</v>
      </c>
    </row>
    <row r="739" spans="2:18" x14ac:dyDescent="0.3">
      <c r="B739" t="s">
        <v>1820</v>
      </c>
      <c r="C739" s="48">
        <v>42295</v>
      </c>
      <c r="D739" t="s">
        <v>1821</v>
      </c>
      <c r="E739" t="s">
        <v>230</v>
      </c>
      <c r="F739" t="s">
        <v>230</v>
      </c>
      <c r="G739" t="s">
        <v>216</v>
      </c>
      <c r="H739" t="s">
        <v>245</v>
      </c>
      <c r="I739" t="s">
        <v>254</v>
      </c>
      <c r="J739" t="s">
        <v>219</v>
      </c>
      <c r="K739" t="s">
        <v>220</v>
      </c>
      <c r="L739" t="s">
        <v>221</v>
      </c>
      <c r="M739" s="48">
        <v>42306</v>
      </c>
      <c r="N739">
        <v>1.3089999999999999</v>
      </c>
      <c r="O739">
        <v>2.1779999999999999</v>
      </c>
      <c r="P739">
        <v>0.66386554621848737</v>
      </c>
      <c r="Q739">
        <v>0.08</v>
      </c>
      <c r="R739">
        <v>2.3522400000000001</v>
      </c>
    </row>
    <row r="740" spans="2:18" x14ac:dyDescent="0.3">
      <c r="B740" t="s">
        <v>1823</v>
      </c>
      <c r="C740" s="48">
        <v>42296</v>
      </c>
      <c r="D740" t="s">
        <v>422</v>
      </c>
      <c r="E740" t="s">
        <v>230</v>
      </c>
      <c r="F740" t="s">
        <v>230</v>
      </c>
      <c r="G740" t="s">
        <v>216</v>
      </c>
      <c r="H740" t="s">
        <v>312</v>
      </c>
      <c r="I740" t="s">
        <v>250</v>
      </c>
      <c r="J740" t="s">
        <v>219</v>
      </c>
      <c r="K740" t="s">
        <v>226</v>
      </c>
      <c r="L740" t="s">
        <v>234</v>
      </c>
      <c r="M740" s="48">
        <v>42305</v>
      </c>
      <c r="N740">
        <v>2.343</v>
      </c>
      <c r="O740">
        <v>3.8390000000000004</v>
      </c>
      <c r="P740">
        <v>0.63849765258215985</v>
      </c>
      <c r="Q740">
        <v>0.08</v>
      </c>
      <c r="R740">
        <v>4.1461200000000007</v>
      </c>
    </row>
    <row r="741" spans="2:18" x14ac:dyDescent="0.3">
      <c r="B741" t="s">
        <v>1824</v>
      </c>
      <c r="C741" s="48">
        <v>42296</v>
      </c>
      <c r="D741" t="s">
        <v>1825</v>
      </c>
      <c r="E741" t="s">
        <v>230</v>
      </c>
      <c r="F741" t="s">
        <v>230</v>
      </c>
      <c r="G741" t="s">
        <v>231</v>
      </c>
      <c r="H741" t="s">
        <v>232</v>
      </c>
      <c r="I741" t="s">
        <v>218</v>
      </c>
      <c r="J741" t="s">
        <v>219</v>
      </c>
      <c r="K741" t="s">
        <v>220</v>
      </c>
      <c r="L741" t="s">
        <v>221</v>
      </c>
      <c r="M741" s="48">
        <v>42305</v>
      </c>
      <c r="N741">
        <v>1.298</v>
      </c>
      <c r="O741">
        <v>2.0680000000000001</v>
      </c>
      <c r="P741">
        <v>0.59322033898305082</v>
      </c>
      <c r="Q741">
        <v>0.08</v>
      </c>
      <c r="R741">
        <v>2.2334400000000003</v>
      </c>
    </row>
    <row r="742" spans="2:18" x14ac:dyDescent="0.3">
      <c r="B742" t="s">
        <v>1827</v>
      </c>
      <c r="C742" s="48">
        <v>42299</v>
      </c>
      <c r="D742" t="s">
        <v>1704</v>
      </c>
      <c r="E742" t="s">
        <v>214</v>
      </c>
      <c r="F742" t="s">
        <v>215</v>
      </c>
      <c r="G742" t="s">
        <v>244</v>
      </c>
      <c r="H742" t="s">
        <v>217</v>
      </c>
      <c r="I742" t="s">
        <v>233</v>
      </c>
      <c r="J742" t="s">
        <v>219</v>
      </c>
      <c r="K742" t="s">
        <v>220</v>
      </c>
      <c r="L742" t="s">
        <v>221</v>
      </c>
      <c r="M742" s="48">
        <v>42308</v>
      </c>
      <c r="N742">
        <v>4.9830000000000005</v>
      </c>
      <c r="O742">
        <v>8.0300000000000011</v>
      </c>
      <c r="P742">
        <v>0.61147902869757176</v>
      </c>
      <c r="Q742">
        <v>0.08</v>
      </c>
      <c r="R742">
        <v>8.6724000000000014</v>
      </c>
    </row>
    <row r="743" spans="2:18" x14ac:dyDescent="0.3">
      <c r="B743" t="s">
        <v>1828</v>
      </c>
      <c r="C743" s="48">
        <v>42299</v>
      </c>
      <c r="D743" t="s">
        <v>1829</v>
      </c>
      <c r="E743" t="s">
        <v>230</v>
      </c>
      <c r="F743" t="s">
        <v>230</v>
      </c>
      <c r="G743" t="s">
        <v>265</v>
      </c>
      <c r="H743" t="s">
        <v>270</v>
      </c>
      <c r="I743" t="s">
        <v>218</v>
      </c>
      <c r="J743" t="s">
        <v>219</v>
      </c>
      <c r="K743" t="s">
        <v>220</v>
      </c>
      <c r="L743" t="s">
        <v>221</v>
      </c>
      <c r="M743" s="48">
        <v>42308</v>
      </c>
      <c r="N743">
        <v>2.4750000000000001</v>
      </c>
      <c r="O743">
        <v>4.0590000000000002</v>
      </c>
      <c r="P743">
        <v>0.64</v>
      </c>
      <c r="Q743">
        <v>0.08</v>
      </c>
      <c r="R743">
        <v>4.3837200000000003</v>
      </c>
    </row>
    <row r="744" spans="2:18" x14ac:dyDescent="0.3">
      <c r="B744" t="s">
        <v>1831</v>
      </c>
      <c r="C744" s="48">
        <v>42303</v>
      </c>
      <c r="D744" t="s">
        <v>353</v>
      </c>
      <c r="E744" t="s">
        <v>214</v>
      </c>
      <c r="F744" t="s">
        <v>215</v>
      </c>
      <c r="G744" t="s">
        <v>231</v>
      </c>
      <c r="H744" t="s">
        <v>217</v>
      </c>
      <c r="I744" t="s">
        <v>266</v>
      </c>
      <c r="J744" t="s">
        <v>238</v>
      </c>
      <c r="K744" t="s">
        <v>332</v>
      </c>
      <c r="L744" t="s">
        <v>221</v>
      </c>
      <c r="M744" s="48">
        <v>42312</v>
      </c>
      <c r="N744">
        <v>8.7119999999999997</v>
      </c>
      <c r="O744">
        <v>14.289000000000001</v>
      </c>
      <c r="P744">
        <v>0.64015151515151536</v>
      </c>
      <c r="Q744">
        <v>0.08</v>
      </c>
      <c r="R744">
        <v>15.432120000000003</v>
      </c>
    </row>
    <row r="745" spans="2:18" x14ac:dyDescent="0.3">
      <c r="B745" t="s">
        <v>1832</v>
      </c>
      <c r="C745" s="48">
        <v>42306</v>
      </c>
      <c r="D745" t="s">
        <v>1833</v>
      </c>
      <c r="E745" t="s">
        <v>230</v>
      </c>
      <c r="F745" t="s">
        <v>230</v>
      </c>
      <c r="G745" t="s">
        <v>216</v>
      </c>
      <c r="H745" t="s">
        <v>331</v>
      </c>
      <c r="I745" t="s">
        <v>218</v>
      </c>
      <c r="J745" t="s">
        <v>219</v>
      </c>
      <c r="K745" t="s">
        <v>220</v>
      </c>
      <c r="L745" t="s">
        <v>221</v>
      </c>
      <c r="M745" s="48">
        <v>42313</v>
      </c>
      <c r="N745">
        <v>196.71300000000002</v>
      </c>
      <c r="O745">
        <v>457.46800000000002</v>
      </c>
      <c r="P745">
        <v>1.3255605882681876</v>
      </c>
      <c r="Q745">
        <v>0.08</v>
      </c>
      <c r="R745">
        <v>494.06544000000002</v>
      </c>
    </row>
    <row r="746" spans="2:18" x14ac:dyDescent="0.3">
      <c r="B746" t="s">
        <v>1835</v>
      </c>
      <c r="C746" s="48">
        <v>42306</v>
      </c>
      <c r="D746" t="s">
        <v>1836</v>
      </c>
      <c r="E746" t="s">
        <v>230</v>
      </c>
      <c r="F746" t="s">
        <v>230</v>
      </c>
      <c r="G746" t="s">
        <v>231</v>
      </c>
      <c r="H746" t="s">
        <v>342</v>
      </c>
      <c r="I746" t="s">
        <v>218</v>
      </c>
      <c r="J746" t="s">
        <v>238</v>
      </c>
      <c r="K746" t="s">
        <v>220</v>
      </c>
      <c r="L746" t="s">
        <v>221</v>
      </c>
      <c r="M746" s="48">
        <v>42314</v>
      </c>
      <c r="N746">
        <v>172.15</v>
      </c>
      <c r="O746">
        <v>331.06700000000006</v>
      </c>
      <c r="P746">
        <v>0.92313099041533575</v>
      </c>
      <c r="Q746">
        <v>0.08</v>
      </c>
      <c r="R746">
        <v>357.55236000000008</v>
      </c>
    </row>
    <row r="747" spans="2:18" x14ac:dyDescent="0.3">
      <c r="B747" t="s">
        <v>1840</v>
      </c>
      <c r="C747" s="48">
        <v>42312</v>
      </c>
      <c r="D747" t="s">
        <v>1841</v>
      </c>
      <c r="E747" t="s">
        <v>214</v>
      </c>
      <c r="F747" t="s">
        <v>215</v>
      </c>
      <c r="G747" t="s">
        <v>231</v>
      </c>
      <c r="H747" t="s">
        <v>225</v>
      </c>
      <c r="I747" t="s">
        <v>218</v>
      </c>
      <c r="J747" t="s">
        <v>238</v>
      </c>
      <c r="K747" t="s">
        <v>220</v>
      </c>
      <c r="L747" t="s">
        <v>234</v>
      </c>
      <c r="M747" s="48">
        <v>42319</v>
      </c>
      <c r="N747">
        <v>16.170000000000002</v>
      </c>
      <c r="O747">
        <v>32.989000000000004</v>
      </c>
      <c r="P747">
        <v>1.0401360544217688</v>
      </c>
      <c r="Q747">
        <v>0.08</v>
      </c>
      <c r="R747">
        <v>35.62812000000001</v>
      </c>
    </row>
    <row r="748" spans="2:18" x14ac:dyDescent="0.3">
      <c r="B748" t="s">
        <v>1843</v>
      </c>
      <c r="C748" s="48">
        <v>42312</v>
      </c>
      <c r="D748" t="s">
        <v>501</v>
      </c>
      <c r="E748" t="s">
        <v>230</v>
      </c>
      <c r="F748" t="s">
        <v>230</v>
      </c>
      <c r="G748" t="s">
        <v>265</v>
      </c>
      <c r="H748" t="s">
        <v>331</v>
      </c>
      <c r="I748" t="s">
        <v>254</v>
      </c>
      <c r="J748" t="s">
        <v>219</v>
      </c>
      <c r="K748" t="s">
        <v>220</v>
      </c>
      <c r="L748" t="s">
        <v>221</v>
      </c>
      <c r="M748" s="48">
        <v>42326</v>
      </c>
      <c r="N748">
        <v>59.719000000000001</v>
      </c>
      <c r="O748">
        <v>99.528000000000006</v>
      </c>
      <c r="P748">
        <v>0.66660526800515751</v>
      </c>
      <c r="Q748">
        <v>0.08</v>
      </c>
      <c r="R748">
        <v>107.49024000000001</v>
      </c>
    </row>
    <row r="749" spans="2:18" x14ac:dyDescent="0.3">
      <c r="B749" t="s">
        <v>1844</v>
      </c>
      <c r="C749" s="48">
        <v>42313</v>
      </c>
      <c r="D749" t="s">
        <v>1571</v>
      </c>
      <c r="E749" t="s">
        <v>214</v>
      </c>
      <c r="F749" t="s">
        <v>215</v>
      </c>
      <c r="G749" t="s">
        <v>231</v>
      </c>
      <c r="H749" t="s">
        <v>225</v>
      </c>
      <c r="I749" t="s">
        <v>233</v>
      </c>
      <c r="J749" t="s">
        <v>219</v>
      </c>
      <c r="K749" t="s">
        <v>226</v>
      </c>
      <c r="L749" t="s">
        <v>221</v>
      </c>
      <c r="M749" s="48">
        <v>42321</v>
      </c>
      <c r="N749">
        <v>3.8170000000000006</v>
      </c>
      <c r="O749">
        <v>7.3479999999999999</v>
      </c>
      <c r="P749">
        <v>0.92507204610950977</v>
      </c>
      <c r="Q749">
        <v>0.08</v>
      </c>
      <c r="R749">
        <v>7.9358400000000007</v>
      </c>
    </row>
    <row r="750" spans="2:18" x14ac:dyDescent="0.3">
      <c r="B750" t="s">
        <v>1845</v>
      </c>
      <c r="C750" s="48">
        <v>42316</v>
      </c>
      <c r="D750" t="s">
        <v>761</v>
      </c>
      <c r="E750" t="s">
        <v>230</v>
      </c>
      <c r="F750" t="s">
        <v>230</v>
      </c>
      <c r="G750" t="s">
        <v>231</v>
      </c>
      <c r="H750" t="s">
        <v>445</v>
      </c>
      <c r="I750" t="s">
        <v>254</v>
      </c>
      <c r="J750" t="s">
        <v>219</v>
      </c>
      <c r="K750" t="s">
        <v>226</v>
      </c>
      <c r="L750" t="s">
        <v>221</v>
      </c>
      <c r="M750" s="48">
        <v>42327</v>
      </c>
      <c r="N750">
        <v>1.0230000000000001</v>
      </c>
      <c r="O750">
        <v>1.6280000000000001</v>
      </c>
      <c r="P750">
        <v>0.59139784946236551</v>
      </c>
      <c r="Q750">
        <v>0.08</v>
      </c>
      <c r="R750">
        <v>1.7582400000000002</v>
      </c>
    </row>
    <row r="751" spans="2:18" x14ac:dyDescent="0.3">
      <c r="B751" t="s">
        <v>1846</v>
      </c>
      <c r="C751" s="48">
        <v>42316</v>
      </c>
      <c r="D751" t="s">
        <v>1573</v>
      </c>
      <c r="E751" t="s">
        <v>230</v>
      </c>
      <c r="F751" t="s">
        <v>230</v>
      </c>
      <c r="G751" t="s">
        <v>231</v>
      </c>
      <c r="H751" t="s">
        <v>274</v>
      </c>
      <c r="I751" t="s">
        <v>250</v>
      </c>
      <c r="J751" t="s">
        <v>219</v>
      </c>
      <c r="K751" t="s">
        <v>220</v>
      </c>
      <c r="L751" t="s">
        <v>221</v>
      </c>
      <c r="M751" s="48">
        <v>42323</v>
      </c>
      <c r="N751">
        <v>4.4330000000000007</v>
      </c>
      <c r="O751">
        <v>10.318000000000001</v>
      </c>
      <c r="P751">
        <v>1.3275434243176178</v>
      </c>
      <c r="Q751">
        <v>0.08</v>
      </c>
      <c r="R751">
        <v>11.143440000000002</v>
      </c>
    </row>
    <row r="752" spans="2:18" x14ac:dyDescent="0.3">
      <c r="B752" t="s">
        <v>1847</v>
      </c>
      <c r="C752" s="48">
        <v>42317</v>
      </c>
      <c r="D752" t="s">
        <v>1731</v>
      </c>
      <c r="E752" t="s">
        <v>230</v>
      </c>
      <c r="F752" t="s">
        <v>230</v>
      </c>
      <c r="G752" t="s">
        <v>216</v>
      </c>
      <c r="H752" t="s">
        <v>445</v>
      </c>
      <c r="I752" t="s">
        <v>218</v>
      </c>
      <c r="J752" t="s">
        <v>219</v>
      </c>
      <c r="K752" t="s">
        <v>220</v>
      </c>
      <c r="L752" t="s">
        <v>221</v>
      </c>
      <c r="M752" s="48">
        <v>42326</v>
      </c>
      <c r="N752">
        <v>1.7490000000000003</v>
      </c>
      <c r="O752">
        <v>2.871</v>
      </c>
      <c r="P752">
        <v>0.64150943396226379</v>
      </c>
      <c r="Q752">
        <v>0.08</v>
      </c>
      <c r="R752">
        <v>3.1006800000000001</v>
      </c>
    </row>
    <row r="753" spans="2:18" x14ac:dyDescent="0.3">
      <c r="B753" t="s">
        <v>1848</v>
      </c>
      <c r="C753" s="48">
        <v>42318</v>
      </c>
      <c r="D753" t="s">
        <v>1387</v>
      </c>
      <c r="E753" t="s">
        <v>214</v>
      </c>
      <c r="F753" t="s">
        <v>215</v>
      </c>
      <c r="G753" t="s">
        <v>265</v>
      </c>
      <c r="H753" t="s">
        <v>225</v>
      </c>
      <c r="I753" t="s">
        <v>266</v>
      </c>
      <c r="J753" t="s">
        <v>219</v>
      </c>
      <c r="K753" t="s">
        <v>292</v>
      </c>
      <c r="L753" t="s">
        <v>221</v>
      </c>
      <c r="M753" s="48">
        <v>42327</v>
      </c>
      <c r="N753">
        <v>4.6090000000000009</v>
      </c>
      <c r="O753">
        <v>11.253000000000002</v>
      </c>
      <c r="P753">
        <v>1.4415274463007159</v>
      </c>
      <c r="Q753">
        <v>0.08</v>
      </c>
      <c r="R753">
        <v>12.153240000000002</v>
      </c>
    </row>
    <row r="754" spans="2:18" x14ac:dyDescent="0.3">
      <c r="B754" t="s">
        <v>1849</v>
      </c>
      <c r="C754" s="48">
        <v>42321</v>
      </c>
      <c r="D754" t="s">
        <v>1850</v>
      </c>
      <c r="E754" t="s">
        <v>214</v>
      </c>
      <c r="F754" t="s">
        <v>215</v>
      </c>
      <c r="G754" t="s">
        <v>231</v>
      </c>
      <c r="H754" t="s">
        <v>217</v>
      </c>
      <c r="I754" t="s">
        <v>254</v>
      </c>
      <c r="J754" t="s">
        <v>219</v>
      </c>
      <c r="K754" t="s">
        <v>226</v>
      </c>
      <c r="L754" t="s">
        <v>221</v>
      </c>
      <c r="M754" s="48">
        <v>42337</v>
      </c>
      <c r="N754">
        <v>4.3450000000000006</v>
      </c>
      <c r="O754">
        <v>6.6880000000000006</v>
      </c>
      <c r="P754">
        <v>0.5392405063291138</v>
      </c>
      <c r="Q754">
        <v>0.08</v>
      </c>
      <c r="R754">
        <v>7.223040000000001</v>
      </c>
    </row>
    <row r="755" spans="2:18" x14ac:dyDescent="0.3">
      <c r="B755" t="s">
        <v>1852</v>
      </c>
      <c r="C755" s="48">
        <v>42322</v>
      </c>
      <c r="D755" t="s">
        <v>392</v>
      </c>
      <c r="E755" t="s">
        <v>230</v>
      </c>
      <c r="F755" t="s">
        <v>230</v>
      </c>
      <c r="G755" t="s">
        <v>244</v>
      </c>
      <c r="H755" t="s">
        <v>274</v>
      </c>
      <c r="I755" t="s">
        <v>233</v>
      </c>
      <c r="J755" t="s">
        <v>219</v>
      </c>
      <c r="K755" t="s">
        <v>226</v>
      </c>
      <c r="L755" t="s">
        <v>221</v>
      </c>
      <c r="M755" s="48">
        <v>42330</v>
      </c>
      <c r="N755">
        <v>4.2679999999999998</v>
      </c>
      <c r="O755">
        <v>7.117</v>
      </c>
      <c r="P755">
        <v>0.66752577319587636</v>
      </c>
      <c r="Q755">
        <v>0.08</v>
      </c>
      <c r="R755">
        <v>7.6863600000000005</v>
      </c>
    </row>
    <row r="756" spans="2:18" x14ac:dyDescent="0.3">
      <c r="B756" t="s">
        <v>1853</v>
      </c>
      <c r="C756" s="48">
        <v>42323</v>
      </c>
      <c r="D756" t="s">
        <v>1854</v>
      </c>
      <c r="E756" t="s">
        <v>230</v>
      </c>
      <c r="F756" t="s">
        <v>230</v>
      </c>
      <c r="G756" t="s">
        <v>265</v>
      </c>
      <c r="H756" t="s">
        <v>258</v>
      </c>
      <c r="I756" t="s">
        <v>233</v>
      </c>
      <c r="J756" t="s">
        <v>219</v>
      </c>
      <c r="K756" t="s">
        <v>292</v>
      </c>
      <c r="L756" t="s">
        <v>221</v>
      </c>
      <c r="M756" s="48">
        <v>42332</v>
      </c>
      <c r="N756">
        <v>4.6090000000000009</v>
      </c>
      <c r="O756">
        <v>11.253000000000002</v>
      </c>
      <c r="P756">
        <v>1.4415274463007159</v>
      </c>
      <c r="Q756">
        <v>0.08</v>
      </c>
      <c r="R756">
        <v>12.153240000000002</v>
      </c>
    </row>
    <row r="757" spans="2:18" x14ac:dyDescent="0.3">
      <c r="B757" t="s">
        <v>1856</v>
      </c>
      <c r="C757" s="48">
        <v>42323</v>
      </c>
      <c r="D757" t="s">
        <v>1829</v>
      </c>
      <c r="E757" t="s">
        <v>230</v>
      </c>
      <c r="F757" t="s">
        <v>230</v>
      </c>
      <c r="G757" t="s">
        <v>265</v>
      </c>
      <c r="H757" t="s">
        <v>270</v>
      </c>
      <c r="I757" t="s">
        <v>254</v>
      </c>
      <c r="J757" t="s">
        <v>219</v>
      </c>
      <c r="K757" t="s">
        <v>220</v>
      </c>
      <c r="L757" t="s">
        <v>221</v>
      </c>
      <c r="M757" s="48">
        <v>42337</v>
      </c>
      <c r="N757">
        <v>4.9060000000000006</v>
      </c>
      <c r="O757">
        <v>11.979000000000001</v>
      </c>
      <c r="P757">
        <v>1.4417040358744393</v>
      </c>
      <c r="Q757">
        <v>0.08</v>
      </c>
      <c r="R757">
        <v>12.937320000000001</v>
      </c>
    </row>
    <row r="758" spans="2:18" x14ac:dyDescent="0.3">
      <c r="B758" t="s">
        <v>1857</v>
      </c>
      <c r="C758" s="48">
        <v>42326</v>
      </c>
      <c r="D758" t="s">
        <v>1718</v>
      </c>
      <c r="E758" t="s">
        <v>230</v>
      </c>
      <c r="F758" t="s">
        <v>230</v>
      </c>
      <c r="G758" t="s">
        <v>216</v>
      </c>
      <c r="H758" t="s">
        <v>281</v>
      </c>
      <c r="I758" t="s">
        <v>218</v>
      </c>
      <c r="J758" t="s">
        <v>219</v>
      </c>
      <c r="K758" t="s">
        <v>220</v>
      </c>
      <c r="L758" t="s">
        <v>221</v>
      </c>
      <c r="M758" s="48">
        <v>42335</v>
      </c>
      <c r="N758">
        <v>2.1339999999999999</v>
      </c>
      <c r="O758">
        <v>3.3880000000000003</v>
      </c>
      <c r="P758">
        <v>0.58762886597938169</v>
      </c>
      <c r="Q758">
        <v>0.08</v>
      </c>
      <c r="R758">
        <v>3.6590400000000005</v>
      </c>
    </row>
    <row r="759" spans="2:18" x14ac:dyDescent="0.3">
      <c r="B759" t="s">
        <v>1858</v>
      </c>
      <c r="C759" s="48">
        <v>42328</v>
      </c>
      <c r="D759" t="s">
        <v>1390</v>
      </c>
      <c r="E759" t="s">
        <v>230</v>
      </c>
      <c r="F759" t="s">
        <v>230</v>
      </c>
      <c r="G759" t="s">
        <v>231</v>
      </c>
      <c r="H759" t="s">
        <v>274</v>
      </c>
      <c r="I759" t="s">
        <v>250</v>
      </c>
      <c r="J759" t="s">
        <v>219</v>
      </c>
      <c r="K759" t="s">
        <v>226</v>
      </c>
      <c r="L759" t="s">
        <v>221</v>
      </c>
      <c r="M759" s="48">
        <v>42336</v>
      </c>
      <c r="N759">
        <v>1.6830000000000003</v>
      </c>
      <c r="O759">
        <v>3.0579999999999998</v>
      </c>
      <c r="P759">
        <v>0.81699346405228723</v>
      </c>
      <c r="Q759">
        <v>0.08</v>
      </c>
      <c r="R759">
        <v>3.3026400000000002</v>
      </c>
    </row>
    <row r="760" spans="2:18" x14ac:dyDescent="0.3">
      <c r="B760" t="s">
        <v>1859</v>
      </c>
      <c r="C760" s="48">
        <v>42330</v>
      </c>
      <c r="D760" t="s">
        <v>815</v>
      </c>
      <c r="E760" t="s">
        <v>214</v>
      </c>
      <c r="F760" t="s">
        <v>215</v>
      </c>
      <c r="G760" t="s">
        <v>265</v>
      </c>
      <c r="H760" t="s">
        <v>217</v>
      </c>
      <c r="I760" t="s">
        <v>254</v>
      </c>
      <c r="J760" t="s">
        <v>238</v>
      </c>
      <c r="K760" t="s">
        <v>220</v>
      </c>
      <c r="L760" t="s">
        <v>221</v>
      </c>
      <c r="M760" s="48">
        <v>42337</v>
      </c>
      <c r="N760">
        <v>43.604000000000006</v>
      </c>
      <c r="O760">
        <v>167.72800000000001</v>
      </c>
      <c r="P760">
        <v>2.8466195761856703</v>
      </c>
      <c r="Q760">
        <v>0.08</v>
      </c>
      <c r="R760">
        <v>181.14624000000003</v>
      </c>
    </row>
    <row r="761" spans="2:18" x14ac:dyDescent="0.3">
      <c r="B761" t="s">
        <v>1860</v>
      </c>
      <c r="C761" s="48">
        <v>42334</v>
      </c>
      <c r="D761" t="s">
        <v>1861</v>
      </c>
      <c r="E761" t="s">
        <v>230</v>
      </c>
      <c r="F761" t="s">
        <v>230</v>
      </c>
      <c r="G761" t="s">
        <v>265</v>
      </c>
      <c r="H761" t="s">
        <v>232</v>
      </c>
      <c r="I761" t="s">
        <v>233</v>
      </c>
      <c r="J761" t="s">
        <v>219</v>
      </c>
      <c r="K761" t="s">
        <v>226</v>
      </c>
      <c r="L761" t="s">
        <v>221</v>
      </c>
      <c r="M761" s="48">
        <v>42343</v>
      </c>
      <c r="N761">
        <v>4.2679999999999998</v>
      </c>
      <c r="O761">
        <v>7.117</v>
      </c>
      <c r="P761">
        <v>0.66752577319587636</v>
      </c>
      <c r="Q761">
        <v>0.08</v>
      </c>
      <c r="R761">
        <v>7.6863600000000005</v>
      </c>
    </row>
    <row r="762" spans="2:18" x14ac:dyDescent="0.3">
      <c r="B762" t="s">
        <v>1863</v>
      </c>
      <c r="C762" s="48">
        <v>42334</v>
      </c>
      <c r="D762" t="s">
        <v>1472</v>
      </c>
      <c r="E762" t="s">
        <v>230</v>
      </c>
      <c r="F762" t="s">
        <v>230</v>
      </c>
      <c r="G762" t="s">
        <v>231</v>
      </c>
      <c r="H762" t="s">
        <v>331</v>
      </c>
      <c r="I762" t="s">
        <v>233</v>
      </c>
      <c r="J762" t="s">
        <v>219</v>
      </c>
      <c r="K762" t="s">
        <v>226</v>
      </c>
      <c r="L762" t="s">
        <v>221</v>
      </c>
      <c r="M762" s="48">
        <v>42344</v>
      </c>
      <c r="N762">
        <v>2.8490000000000002</v>
      </c>
      <c r="O762">
        <v>4.3780000000000001</v>
      </c>
      <c r="P762">
        <v>0.53667953667953661</v>
      </c>
      <c r="Q762">
        <v>0.08</v>
      </c>
      <c r="R762">
        <v>4.7282400000000004</v>
      </c>
    </row>
    <row r="763" spans="2:18" x14ac:dyDescent="0.3">
      <c r="B763" t="s">
        <v>1864</v>
      </c>
      <c r="C763" s="48">
        <v>42336</v>
      </c>
      <c r="D763" t="s">
        <v>709</v>
      </c>
      <c r="E763" t="s">
        <v>214</v>
      </c>
      <c r="F763" t="s">
        <v>215</v>
      </c>
      <c r="G763" t="s">
        <v>231</v>
      </c>
      <c r="H763" t="s">
        <v>217</v>
      </c>
      <c r="I763" t="s">
        <v>218</v>
      </c>
      <c r="J763" t="s">
        <v>219</v>
      </c>
      <c r="K763" t="s">
        <v>220</v>
      </c>
      <c r="L763" t="s">
        <v>221</v>
      </c>
      <c r="M763" s="48">
        <v>42344</v>
      </c>
      <c r="N763">
        <v>39.622000000000007</v>
      </c>
      <c r="O763">
        <v>63.910000000000004</v>
      </c>
      <c r="P763">
        <v>0.6129927817878954</v>
      </c>
      <c r="Q763">
        <v>0.08</v>
      </c>
      <c r="R763">
        <v>69.022800000000004</v>
      </c>
    </row>
    <row r="764" spans="2:18" x14ac:dyDescent="0.3">
      <c r="B764" t="s">
        <v>1865</v>
      </c>
      <c r="C764" s="48">
        <v>42336</v>
      </c>
      <c r="D764" t="s">
        <v>1866</v>
      </c>
      <c r="E764" t="s">
        <v>230</v>
      </c>
      <c r="F764" t="s">
        <v>230</v>
      </c>
      <c r="G764" t="s">
        <v>231</v>
      </c>
      <c r="H764" t="s">
        <v>331</v>
      </c>
      <c r="I764" t="s">
        <v>266</v>
      </c>
      <c r="J764" t="s">
        <v>219</v>
      </c>
      <c r="K764" t="s">
        <v>226</v>
      </c>
      <c r="L764" t="s">
        <v>221</v>
      </c>
      <c r="M764" s="48">
        <v>42344</v>
      </c>
      <c r="N764">
        <v>4.8070000000000004</v>
      </c>
      <c r="O764">
        <v>10.021000000000001</v>
      </c>
      <c r="P764">
        <v>1.0846681922196797</v>
      </c>
      <c r="Q764">
        <v>0.08</v>
      </c>
      <c r="R764">
        <v>10.822680000000002</v>
      </c>
    </row>
    <row r="765" spans="2:18" x14ac:dyDescent="0.3">
      <c r="B765" t="s">
        <v>1868</v>
      </c>
      <c r="C765" s="48">
        <v>42340</v>
      </c>
      <c r="D765" t="s">
        <v>1076</v>
      </c>
      <c r="E765" t="s">
        <v>230</v>
      </c>
      <c r="F765" t="s">
        <v>230</v>
      </c>
      <c r="G765" t="s">
        <v>265</v>
      </c>
      <c r="H765" t="s">
        <v>258</v>
      </c>
      <c r="I765" t="s">
        <v>218</v>
      </c>
      <c r="J765" t="s">
        <v>219</v>
      </c>
      <c r="K765" t="s">
        <v>220</v>
      </c>
      <c r="L765" t="s">
        <v>221</v>
      </c>
      <c r="M765" s="48">
        <v>42348</v>
      </c>
      <c r="N765">
        <v>2.0240000000000005</v>
      </c>
      <c r="O765">
        <v>3.1680000000000001</v>
      </c>
      <c r="P765">
        <v>0.56521739130434756</v>
      </c>
      <c r="Q765">
        <v>0.08</v>
      </c>
      <c r="R765">
        <v>3.4214400000000005</v>
      </c>
    </row>
    <row r="766" spans="2:18" x14ac:dyDescent="0.3">
      <c r="B766" t="s">
        <v>1869</v>
      </c>
      <c r="C766" s="48">
        <v>42342</v>
      </c>
      <c r="D766" t="s">
        <v>1514</v>
      </c>
      <c r="E766" t="s">
        <v>230</v>
      </c>
      <c r="F766" t="s">
        <v>230</v>
      </c>
      <c r="G766" t="s">
        <v>231</v>
      </c>
      <c r="H766" t="s">
        <v>312</v>
      </c>
      <c r="I766" t="s">
        <v>254</v>
      </c>
      <c r="J766" t="s">
        <v>219</v>
      </c>
      <c r="K766" t="s">
        <v>226</v>
      </c>
      <c r="L766" t="s">
        <v>221</v>
      </c>
      <c r="M766" s="48">
        <v>42351</v>
      </c>
      <c r="N766">
        <v>1.2869999999999999</v>
      </c>
      <c r="O766">
        <v>3.0579999999999998</v>
      </c>
      <c r="P766">
        <v>1.3760683760683761</v>
      </c>
      <c r="Q766">
        <v>0.08</v>
      </c>
      <c r="R766">
        <v>3.3026400000000002</v>
      </c>
    </row>
    <row r="767" spans="2:18" x14ac:dyDescent="0.3">
      <c r="B767" t="s">
        <v>1870</v>
      </c>
      <c r="C767" s="48">
        <v>42342</v>
      </c>
      <c r="D767" t="s">
        <v>1871</v>
      </c>
      <c r="E767" t="s">
        <v>230</v>
      </c>
      <c r="F767" t="s">
        <v>230</v>
      </c>
      <c r="G767" t="s">
        <v>231</v>
      </c>
      <c r="H767" t="s">
        <v>245</v>
      </c>
      <c r="I767" t="s">
        <v>266</v>
      </c>
      <c r="J767" t="s">
        <v>219</v>
      </c>
      <c r="K767" t="s">
        <v>220</v>
      </c>
      <c r="L767" t="s">
        <v>221</v>
      </c>
      <c r="M767" s="48">
        <v>42350</v>
      </c>
      <c r="N767">
        <v>1.298</v>
      </c>
      <c r="O767">
        <v>2.0680000000000001</v>
      </c>
      <c r="P767">
        <v>0.59322033898305082</v>
      </c>
      <c r="Q767">
        <v>0.08</v>
      </c>
      <c r="R767">
        <v>2.2334400000000003</v>
      </c>
    </row>
    <row r="768" spans="2:18" x14ac:dyDescent="0.3">
      <c r="B768" t="s">
        <v>1873</v>
      </c>
      <c r="C768" s="48">
        <v>42344</v>
      </c>
      <c r="D768" t="s">
        <v>604</v>
      </c>
      <c r="E768" t="s">
        <v>230</v>
      </c>
      <c r="F768" t="s">
        <v>230</v>
      </c>
      <c r="G768" t="s">
        <v>231</v>
      </c>
      <c r="H768" t="s">
        <v>274</v>
      </c>
      <c r="I768" t="s">
        <v>254</v>
      </c>
      <c r="J768" t="s">
        <v>219</v>
      </c>
      <c r="K768" t="s">
        <v>226</v>
      </c>
      <c r="L768" t="s">
        <v>221</v>
      </c>
      <c r="M768" s="48">
        <v>42355</v>
      </c>
      <c r="N768">
        <v>1.7600000000000002</v>
      </c>
      <c r="O768">
        <v>2.8820000000000006</v>
      </c>
      <c r="P768">
        <v>0.63750000000000007</v>
      </c>
      <c r="Q768">
        <v>0.08</v>
      </c>
      <c r="R768">
        <v>3.1125600000000007</v>
      </c>
    </row>
    <row r="769" spans="2:18" x14ac:dyDescent="0.3">
      <c r="B769" t="s">
        <v>1874</v>
      </c>
      <c r="C769" s="48">
        <v>42345</v>
      </c>
      <c r="D769" t="s">
        <v>323</v>
      </c>
      <c r="E769" t="s">
        <v>214</v>
      </c>
      <c r="F769" t="s">
        <v>215</v>
      </c>
      <c r="G769" t="s">
        <v>231</v>
      </c>
      <c r="H769" t="s">
        <v>225</v>
      </c>
      <c r="I769" t="s">
        <v>218</v>
      </c>
      <c r="J769" t="s">
        <v>219</v>
      </c>
      <c r="K769" t="s">
        <v>226</v>
      </c>
      <c r="L769" t="s">
        <v>221</v>
      </c>
      <c r="M769" s="48">
        <v>42352</v>
      </c>
      <c r="N769">
        <v>1.1990000000000003</v>
      </c>
      <c r="O769">
        <v>2.8600000000000003</v>
      </c>
      <c r="P769">
        <v>1.3853211009174309</v>
      </c>
      <c r="Q769">
        <v>0.08</v>
      </c>
      <c r="R769">
        <v>3.0888000000000004</v>
      </c>
    </row>
    <row r="770" spans="2:18" x14ac:dyDescent="0.3">
      <c r="B770" t="s">
        <v>1875</v>
      </c>
      <c r="C770" s="48">
        <v>42345</v>
      </c>
      <c r="D770" t="s">
        <v>1841</v>
      </c>
      <c r="E770" t="s">
        <v>214</v>
      </c>
      <c r="F770" t="s">
        <v>215</v>
      </c>
      <c r="G770" t="s">
        <v>216</v>
      </c>
      <c r="H770" t="s">
        <v>225</v>
      </c>
      <c r="I770" t="s">
        <v>250</v>
      </c>
      <c r="J770" t="s">
        <v>219</v>
      </c>
      <c r="K770" t="s">
        <v>226</v>
      </c>
      <c r="L770" t="s">
        <v>234</v>
      </c>
      <c r="M770" s="48">
        <v>42353</v>
      </c>
      <c r="N770">
        <v>0.35200000000000004</v>
      </c>
      <c r="O770">
        <v>1.8480000000000001</v>
      </c>
      <c r="P770">
        <v>4.25</v>
      </c>
      <c r="Q770">
        <v>0.08</v>
      </c>
      <c r="R770">
        <v>1.9958400000000003</v>
      </c>
    </row>
    <row r="771" spans="2:18" x14ac:dyDescent="0.3">
      <c r="B771" t="s">
        <v>1876</v>
      </c>
      <c r="C771" s="48">
        <v>42346</v>
      </c>
      <c r="D771" t="s">
        <v>1441</v>
      </c>
      <c r="E771" t="s">
        <v>230</v>
      </c>
      <c r="F771" t="s">
        <v>230</v>
      </c>
      <c r="G771" t="s">
        <v>231</v>
      </c>
      <c r="H771" t="s">
        <v>232</v>
      </c>
      <c r="I771" t="s">
        <v>233</v>
      </c>
      <c r="J771" t="s">
        <v>238</v>
      </c>
      <c r="K771" t="s">
        <v>220</v>
      </c>
      <c r="L771" t="s">
        <v>234</v>
      </c>
      <c r="M771" s="48">
        <v>42355</v>
      </c>
      <c r="N771">
        <v>172.15</v>
      </c>
      <c r="O771">
        <v>331.06700000000006</v>
      </c>
      <c r="P771">
        <v>0.92313099041533575</v>
      </c>
      <c r="Q771">
        <v>0.08</v>
      </c>
      <c r="R771">
        <v>357.55236000000008</v>
      </c>
    </row>
    <row r="772" spans="2:18" x14ac:dyDescent="0.3">
      <c r="B772" t="s">
        <v>1879</v>
      </c>
      <c r="C772" s="48">
        <v>42352</v>
      </c>
      <c r="D772" t="s">
        <v>1378</v>
      </c>
      <c r="E772" t="s">
        <v>230</v>
      </c>
      <c r="F772" t="s">
        <v>230</v>
      </c>
      <c r="G772" t="s">
        <v>244</v>
      </c>
      <c r="H772" t="s">
        <v>258</v>
      </c>
      <c r="I772" t="s">
        <v>250</v>
      </c>
      <c r="J772" t="s">
        <v>219</v>
      </c>
      <c r="K772" t="s">
        <v>220</v>
      </c>
      <c r="L772" t="s">
        <v>221</v>
      </c>
      <c r="M772" s="48">
        <v>42360</v>
      </c>
      <c r="N772">
        <v>109.32900000000001</v>
      </c>
      <c r="O772">
        <v>179.22300000000001</v>
      </c>
      <c r="P772">
        <v>0.63929972834289162</v>
      </c>
      <c r="Q772">
        <v>0.08</v>
      </c>
      <c r="R772">
        <v>193.56084000000001</v>
      </c>
    </row>
    <row r="773" spans="2:18" x14ac:dyDescent="0.3">
      <c r="B773" t="s">
        <v>1880</v>
      </c>
      <c r="C773" s="48">
        <v>42355</v>
      </c>
      <c r="D773" t="s">
        <v>252</v>
      </c>
      <c r="E773" t="s">
        <v>214</v>
      </c>
      <c r="F773" t="s">
        <v>215</v>
      </c>
      <c r="G773" t="s">
        <v>216</v>
      </c>
      <c r="H773" t="s">
        <v>217</v>
      </c>
      <c r="I773" t="s">
        <v>266</v>
      </c>
      <c r="J773" t="s">
        <v>219</v>
      </c>
      <c r="K773" t="s">
        <v>226</v>
      </c>
      <c r="L773" t="s">
        <v>221</v>
      </c>
      <c r="M773" s="48">
        <v>42364</v>
      </c>
      <c r="N773">
        <v>3.6520000000000001</v>
      </c>
      <c r="O773">
        <v>5.6980000000000004</v>
      </c>
      <c r="P773">
        <v>0.56024096385542177</v>
      </c>
      <c r="Q773">
        <v>0.08</v>
      </c>
      <c r="R773">
        <v>6.1538400000000006</v>
      </c>
    </row>
    <row r="774" spans="2:18" x14ac:dyDescent="0.3">
      <c r="B774" t="s">
        <v>1881</v>
      </c>
      <c r="C774" s="48">
        <v>42355</v>
      </c>
      <c r="D774" t="s">
        <v>1337</v>
      </c>
      <c r="E774" t="s">
        <v>230</v>
      </c>
      <c r="F774" t="s">
        <v>230</v>
      </c>
      <c r="G774" t="s">
        <v>231</v>
      </c>
      <c r="H774" t="s">
        <v>281</v>
      </c>
      <c r="I774" t="s">
        <v>233</v>
      </c>
      <c r="J774" t="s">
        <v>219</v>
      </c>
      <c r="K774" t="s">
        <v>220</v>
      </c>
      <c r="L774" t="s">
        <v>221</v>
      </c>
      <c r="M774" s="48">
        <v>42364</v>
      </c>
      <c r="N774">
        <v>4.9060000000000006</v>
      </c>
      <c r="O774">
        <v>11.979000000000001</v>
      </c>
      <c r="P774">
        <v>1.4417040358744393</v>
      </c>
      <c r="Q774">
        <v>0.08</v>
      </c>
      <c r="R774">
        <v>12.937320000000001</v>
      </c>
    </row>
    <row r="775" spans="2:18" x14ac:dyDescent="0.3">
      <c r="B775" t="s">
        <v>1882</v>
      </c>
      <c r="C775" s="48">
        <v>42358</v>
      </c>
      <c r="D775" t="s">
        <v>633</v>
      </c>
      <c r="E775" t="s">
        <v>230</v>
      </c>
      <c r="F775" t="s">
        <v>230</v>
      </c>
      <c r="G775" t="s">
        <v>216</v>
      </c>
      <c r="H775" t="s">
        <v>249</v>
      </c>
      <c r="I775" t="s">
        <v>266</v>
      </c>
      <c r="J775" t="s">
        <v>238</v>
      </c>
      <c r="K775" t="s">
        <v>220</v>
      </c>
      <c r="L775" t="s">
        <v>221</v>
      </c>
      <c r="M775" s="48">
        <v>42367</v>
      </c>
      <c r="N775">
        <v>21.758000000000003</v>
      </c>
      <c r="O775">
        <v>50.589000000000006</v>
      </c>
      <c r="P775">
        <v>1.3250758341759352</v>
      </c>
      <c r="Q775">
        <v>0.08</v>
      </c>
      <c r="R775">
        <v>54.636120000000012</v>
      </c>
    </row>
    <row r="776" spans="2:18" x14ac:dyDescent="0.3">
      <c r="B776" t="s">
        <v>1883</v>
      </c>
      <c r="C776" s="48">
        <v>42360</v>
      </c>
      <c r="D776" t="s">
        <v>784</v>
      </c>
      <c r="E776" t="s">
        <v>230</v>
      </c>
      <c r="F776" t="s">
        <v>230</v>
      </c>
      <c r="G776" t="s">
        <v>231</v>
      </c>
      <c r="H776" t="s">
        <v>258</v>
      </c>
      <c r="I776" t="s">
        <v>233</v>
      </c>
      <c r="J776" t="s">
        <v>219</v>
      </c>
      <c r="K776" t="s">
        <v>220</v>
      </c>
      <c r="L776" t="s">
        <v>221</v>
      </c>
      <c r="M776" s="48">
        <v>42369</v>
      </c>
      <c r="N776">
        <v>1.298</v>
      </c>
      <c r="O776">
        <v>2.0680000000000001</v>
      </c>
      <c r="P776">
        <v>0.59322033898305082</v>
      </c>
      <c r="Q776">
        <v>0.08</v>
      </c>
      <c r="R776">
        <v>2.2334400000000003</v>
      </c>
    </row>
    <row r="777" spans="2:18" x14ac:dyDescent="0.3">
      <c r="B777" t="s">
        <v>1884</v>
      </c>
      <c r="C777" s="48">
        <v>42361</v>
      </c>
      <c r="D777" t="s">
        <v>1144</v>
      </c>
      <c r="E777" t="s">
        <v>230</v>
      </c>
      <c r="F777" t="s">
        <v>230</v>
      </c>
      <c r="G777" t="s">
        <v>231</v>
      </c>
      <c r="H777" t="s">
        <v>232</v>
      </c>
      <c r="I777" t="s">
        <v>254</v>
      </c>
      <c r="J777" t="s">
        <v>238</v>
      </c>
      <c r="K777" t="s">
        <v>588</v>
      </c>
      <c r="L777" t="s">
        <v>221</v>
      </c>
      <c r="M777" s="48">
        <v>42375</v>
      </c>
      <c r="N777">
        <v>415.78900000000004</v>
      </c>
      <c r="O777">
        <v>659.98900000000003</v>
      </c>
      <c r="P777">
        <v>0.58731712479166109</v>
      </c>
      <c r="Q777">
        <v>0.08</v>
      </c>
      <c r="R777">
        <v>712.78812000000005</v>
      </c>
    </row>
    <row r="778" spans="2:18" x14ac:dyDescent="0.3">
      <c r="B778" t="s">
        <v>1885</v>
      </c>
      <c r="C778" s="48">
        <v>42361</v>
      </c>
      <c r="D778" t="s">
        <v>548</v>
      </c>
      <c r="E778" t="s">
        <v>230</v>
      </c>
      <c r="F778" t="s">
        <v>230</v>
      </c>
      <c r="G778" t="s">
        <v>231</v>
      </c>
      <c r="H778" t="s">
        <v>274</v>
      </c>
      <c r="I778" t="s">
        <v>218</v>
      </c>
      <c r="J778" t="s">
        <v>219</v>
      </c>
      <c r="K778" t="s">
        <v>226</v>
      </c>
      <c r="L778" t="s">
        <v>221</v>
      </c>
      <c r="M778" s="48">
        <v>42369</v>
      </c>
      <c r="N778">
        <v>1.1990000000000003</v>
      </c>
      <c r="O778">
        <v>1.8480000000000001</v>
      </c>
      <c r="P778">
        <v>0.54128440366972452</v>
      </c>
      <c r="Q778">
        <v>0.08</v>
      </c>
      <c r="R778">
        <v>1.9958400000000003</v>
      </c>
    </row>
    <row r="779" spans="2:18" x14ac:dyDescent="0.3">
      <c r="B779" t="s">
        <v>1886</v>
      </c>
      <c r="C779" s="48">
        <v>42364</v>
      </c>
      <c r="D779" t="s">
        <v>1887</v>
      </c>
      <c r="E779" t="s">
        <v>214</v>
      </c>
      <c r="F779" t="s">
        <v>215</v>
      </c>
      <c r="G779" t="s">
        <v>216</v>
      </c>
      <c r="H779" t="s">
        <v>217</v>
      </c>
      <c r="I779" t="s">
        <v>218</v>
      </c>
      <c r="J779" t="s">
        <v>238</v>
      </c>
      <c r="K779" t="s">
        <v>332</v>
      </c>
      <c r="L779" t="s">
        <v>221</v>
      </c>
      <c r="M779" s="48">
        <v>42372</v>
      </c>
      <c r="N779">
        <v>9.7020000000000017</v>
      </c>
      <c r="O779">
        <v>23.088999999999999</v>
      </c>
      <c r="P779">
        <v>1.3798185941043077</v>
      </c>
      <c r="Q779">
        <v>0.08</v>
      </c>
      <c r="R779">
        <v>24.936119999999999</v>
      </c>
    </row>
    <row r="780" spans="2:18" x14ac:dyDescent="0.3">
      <c r="B780" t="s">
        <v>1889</v>
      </c>
      <c r="C780" s="48">
        <v>42364</v>
      </c>
      <c r="D780" t="s">
        <v>1056</v>
      </c>
      <c r="E780" t="s">
        <v>230</v>
      </c>
      <c r="F780" t="s">
        <v>230</v>
      </c>
      <c r="G780" t="s">
        <v>265</v>
      </c>
      <c r="H780" t="s">
        <v>274</v>
      </c>
      <c r="I780" t="s">
        <v>233</v>
      </c>
      <c r="J780" t="s">
        <v>219</v>
      </c>
      <c r="K780" t="s">
        <v>220</v>
      </c>
      <c r="L780" t="s">
        <v>221</v>
      </c>
      <c r="M780" s="48">
        <v>42373</v>
      </c>
      <c r="N780">
        <v>1.298</v>
      </c>
      <c r="O780">
        <v>2.0680000000000001</v>
      </c>
      <c r="P780">
        <v>0.59322033898305082</v>
      </c>
      <c r="Q780">
        <v>0.08</v>
      </c>
      <c r="R780">
        <v>2.2334400000000003</v>
      </c>
    </row>
    <row r="781" spans="2:18" x14ac:dyDescent="0.3">
      <c r="B781" t="s">
        <v>1890</v>
      </c>
      <c r="C781" s="48">
        <v>42364</v>
      </c>
      <c r="D781" t="s">
        <v>1760</v>
      </c>
      <c r="E781" t="s">
        <v>230</v>
      </c>
      <c r="F781" t="s">
        <v>230</v>
      </c>
      <c r="G781" t="s">
        <v>231</v>
      </c>
      <c r="H781" t="s">
        <v>331</v>
      </c>
      <c r="I781" t="s">
        <v>254</v>
      </c>
      <c r="J781" t="s">
        <v>219</v>
      </c>
      <c r="K781" t="s">
        <v>292</v>
      </c>
      <c r="L781" t="s">
        <v>234</v>
      </c>
      <c r="M781" s="48">
        <v>42378</v>
      </c>
      <c r="N781">
        <v>18.480000000000004</v>
      </c>
      <c r="O781">
        <v>45.067</v>
      </c>
      <c r="P781">
        <v>1.4386904761904757</v>
      </c>
      <c r="Q781">
        <v>0.08</v>
      </c>
      <c r="R781">
        <v>48.672360000000005</v>
      </c>
    </row>
    <row r="782" spans="2:18" x14ac:dyDescent="0.3">
      <c r="B782" t="s">
        <v>1894</v>
      </c>
      <c r="C782" s="48">
        <v>42369</v>
      </c>
      <c r="D782" t="s">
        <v>1895</v>
      </c>
      <c r="E782" t="s">
        <v>230</v>
      </c>
      <c r="F782" t="s">
        <v>230</v>
      </c>
      <c r="G782" t="s">
        <v>231</v>
      </c>
      <c r="H782" t="s">
        <v>445</v>
      </c>
      <c r="I782" t="s">
        <v>266</v>
      </c>
      <c r="J782" t="s">
        <v>238</v>
      </c>
      <c r="K782" t="s">
        <v>220</v>
      </c>
      <c r="L782" t="s">
        <v>221</v>
      </c>
      <c r="M782" s="48">
        <v>42377</v>
      </c>
      <c r="N782">
        <v>16.170000000000002</v>
      </c>
      <c r="O782">
        <v>32.989000000000004</v>
      </c>
      <c r="P782">
        <v>1.0401360544217688</v>
      </c>
      <c r="Q782">
        <v>0.08</v>
      </c>
      <c r="R782">
        <v>35.62812000000001</v>
      </c>
    </row>
    <row r="783" spans="2:18" x14ac:dyDescent="0.3">
      <c r="B783" t="s">
        <v>1897</v>
      </c>
      <c r="C783" s="48">
        <v>42376</v>
      </c>
      <c r="D783" t="s">
        <v>1337</v>
      </c>
      <c r="E783" t="s">
        <v>230</v>
      </c>
      <c r="F783" t="s">
        <v>230</v>
      </c>
      <c r="G783" t="s">
        <v>216</v>
      </c>
      <c r="H783" t="s">
        <v>281</v>
      </c>
      <c r="I783" t="s">
        <v>218</v>
      </c>
      <c r="J783" t="s">
        <v>219</v>
      </c>
      <c r="K783" t="s">
        <v>226</v>
      </c>
      <c r="L783" t="s">
        <v>221</v>
      </c>
      <c r="M783" s="48">
        <v>42385</v>
      </c>
      <c r="N783">
        <v>3.8170000000000006</v>
      </c>
      <c r="O783">
        <v>7.3479999999999999</v>
      </c>
      <c r="P783">
        <v>0.92507204610950977</v>
      </c>
      <c r="Q783">
        <v>0.08</v>
      </c>
      <c r="R783">
        <v>7.9358400000000007</v>
      </c>
    </row>
    <row r="784" spans="2:18" x14ac:dyDescent="0.3">
      <c r="B784" t="s">
        <v>1898</v>
      </c>
      <c r="C784" s="48">
        <v>42379</v>
      </c>
      <c r="D784" t="s">
        <v>1393</v>
      </c>
      <c r="E784" t="s">
        <v>230</v>
      </c>
      <c r="F784" t="s">
        <v>230</v>
      </c>
      <c r="G784" t="s">
        <v>216</v>
      </c>
      <c r="H784" t="s">
        <v>342</v>
      </c>
      <c r="I784" t="s">
        <v>218</v>
      </c>
      <c r="J784" t="s">
        <v>219</v>
      </c>
      <c r="K784" t="s">
        <v>220</v>
      </c>
      <c r="L784" t="s">
        <v>221</v>
      </c>
      <c r="M784" s="48">
        <v>42388</v>
      </c>
      <c r="N784">
        <v>15.004000000000001</v>
      </c>
      <c r="O784">
        <v>23.078000000000003</v>
      </c>
      <c r="P784">
        <v>0.5381231671554253</v>
      </c>
      <c r="Q784">
        <v>0.08</v>
      </c>
      <c r="R784">
        <v>24.924240000000005</v>
      </c>
    </row>
    <row r="785" spans="2:18" x14ac:dyDescent="0.3">
      <c r="B785" t="s">
        <v>1899</v>
      </c>
      <c r="C785" s="48">
        <v>42384</v>
      </c>
      <c r="D785" t="s">
        <v>1782</v>
      </c>
      <c r="E785" t="s">
        <v>230</v>
      </c>
      <c r="F785" t="s">
        <v>230</v>
      </c>
      <c r="G785" t="s">
        <v>244</v>
      </c>
      <c r="H785" t="s">
        <v>245</v>
      </c>
      <c r="I785" t="s">
        <v>250</v>
      </c>
      <c r="J785" t="s">
        <v>238</v>
      </c>
      <c r="K785" t="s">
        <v>292</v>
      </c>
      <c r="L785" t="s">
        <v>221</v>
      </c>
      <c r="M785" s="48">
        <v>42391</v>
      </c>
      <c r="N785">
        <v>2.0570000000000004</v>
      </c>
      <c r="O785">
        <v>8.9320000000000004</v>
      </c>
      <c r="P785">
        <v>3.3422459893048124</v>
      </c>
      <c r="Q785">
        <v>0.08</v>
      </c>
      <c r="R785">
        <v>9.6465600000000009</v>
      </c>
    </row>
    <row r="786" spans="2:18" x14ac:dyDescent="0.3">
      <c r="B786" t="s">
        <v>1900</v>
      </c>
      <c r="C786" s="48">
        <v>42384</v>
      </c>
      <c r="D786" t="s">
        <v>1800</v>
      </c>
      <c r="E786" t="s">
        <v>230</v>
      </c>
      <c r="F786" t="s">
        <v>230</v>
      </c>
      <c r="G786" t="s">
        <v>216</v>
      </c>
      <c r="H786" t="s">
        <v>274</v>
      </c>
      <c r="I786" t="s">
        <v>250</v>
      </c>
      <c r="J786" t="s">
        <v>219</v>
      </c>
      <c r="K786" t="s">
        <v>292</v>
      </c>
      <c r="L786" t="s">
        <v>221</v>
      </c>
      <c r="M786" s="48">
        <v>42393</v>
      </c>
      <c r="N786">
        <v>5.2690000000000001</v>
      </c>
      <c r="O786">
        <v>13.167000000000002</v>
      </c>
      <c r="P786">
        <v>1.4989561586638833</v>
      </c>
      <c r="Q786">
        <v>0.08</v>
      </c>
      <c r="R786">
        <v>14.220360000000003</v>
      </c>
    </row>
    <row r="787" spans="2:18" x14ac:dyDescent="0.3">
      <c r="B787" t="s">
        <v>1901</v>
      </c>
      <c r="C787" s="48">
        <v>42385</v>
      </c>
      <c r="D787" t="s">
        <v>1492</v>
      </c>
      <c r="E787" t="s">
        <v>230</v>
      </c>
      <c r="F787" t="s">
        <v>230</v>
      </c>
      <c r="G787" t="s">
        <v>216</v>
      </c>
      <c r="H787" t="s">
        <v>312</v>
      </c>
      <c r="I787" t="s">
        <v>266</v>
      </c>
      <c r="J787" t="s">
        <v>238</v>
      </c>
      <c r="K787" t="s">
        <v>220</v>
      </c>
      <c r="L787" t="s">
        <v>221</v>
      </c>
      <c r="M787" s="48">
        <v>42394</v>
      </c>
      <c r="N787">
        <v>9.1410000000000018</v>
      </c>
      <c r="O787">
        <v>17.578000000000003</v>
      </c>
      <c r="P787">
        <v>0.92298435619735253</v>
      </c>
      <c r="Q787">
        <v>0.08</v>
      </c>
      <c r="R787">
        <v>18.984240000000003</v>
      </c>
    </row>
    <row r="788" spans="2:18" x14ac:dyDescent="0.3">
      <c r="B788" t="s">
        <v>1902</v>
      </c>
      <c r="C788" s="48">
        <v>42386</v>
      </c>
      <c r="D788" t="s">
        <v>715</v>
      </c>
      <c r="E788" t="s">
        <v>230</v>
      </c>
      <c r="F788" t="s">
        <v>230</v>
      </c>
      <c r="G788" t="s">
        <v>231</v>
      </c>
      <c r="H788" t="s">
        <v>258</v>
      </c>
      <c r="I788" t="s">
        <v>218</v>
      </c>
      <c r="J788" t="s">
        <v>219</v>
      </c>
      <c r="K788" t="s">
        <v>220</v>
      </c>
      <c r="L788" t="s">
        <v>221</v>
      </c>
      <c r="M788" s="48">
        <v>42393</v>
      </c>
      <c r="N788">
        <v>4.9060000000000006</v>
      </c>
      <c r="O788">
        <v>11.979000000000001</v>
      </c>
      <c r="P788">
        <v>1.4417040358744393</v>
      </c>
      <c r="Q788">
        <v>0.08</v>
      </c>
      <c r="R788">
        <v>12.937320000000001</v>
      </c>
    </row>
    <row r="789" spans="2:18" x14ac:dyDescent="0.3">
      <c r="B789" t="s">
        <v>1903</v>
      </c>
      <c r="C789" s="48">
        <v>42386</v>
      </c>
      <c r="D789" t="s">
        <v>1904</v>
      </c>
      <c r="E789" t="s">
        <v>230</v>
      </c>
      <c r="F789" t="s">
        <v>230</v>
      </c>
      <c r="G789" t="s">
        <v>244</v>
      </c>
      <c r="H789" t="s">
        <v>281</v>
      </c>
      <c r="I789" t="s">
        <v>233</v>
      </c>
      <c r="J789" t="s">
        <v>219</v>
      </c>
      <c r="K789" t="s">
        <v>292</v>
      </c>
      <c r="L789" t="s">
        <v>221</v>
      </c>
      <c r="M789" s="48">
        <v>42393</v>
      </c>
      <c r="N789">
        <v>1.034</v>
      </c>
      <c r="O789">
        <v>2.2880000000000003</v>
      </c>
      <c r="P789">
        <v>1.2127659574468086</v>
      </c>
      <c r="Q789">
        <v>0.08</v>
      </c>
      <c r="R789">
        <v>2.4710400000000003</v>
      </c>
    </row>
    <row r="790" spans="2:18" x14ac:dyDescent="0.3">
      <c r="B790" t="s">
        <v>1906</v>
      </c>
      <c r="C790" s="48">
        <v>42386</v>
      </c>
      <c r="D790" t="s">
        <v>944</v>
      </c>
      <c r="E790" t="s">
        <v>230</v>
      </c>
      <c r="F790" t="s">
        <v>230</v>
      </c>
      <c r="G790" t="s">
        <v>231</v>
      </c>
      <c r="H790" t="s">
        <v>274</v>
      </c>
      <c r="I790" t="s">
        <v>233</v>
      </c>
      <c r="J790" t="s">
        <v>238</v>
      </c>
      <c r="K790" t="s">
        <v>220</v>
      </c>
      <c r="L790" t="s">
        <v>221</v>
      </c>
      <c r="M790" s="48">
        <v>42393</v>
      </c>
      <c r="N790">
        <v>172.15</v>
      </c>
      <c r="O790">
        <v>331.06700000000006</v>
      </c>
      <c r="P790">
        <v>0.92313099041533575</v>
      </c>
      <c r="Q790">
        <v>0.08</v>
      </c>
      <c r="R790">
        <v>357.55236000000008</v>
      </c>
    </row>
    <row r="791" spans="2:18" x14ac:dyDescent="0.3">
      <c r="B791" t="s">
        <v>1908</v>
      </c>
      <c r="C791" s="48">
        <v>42391</v>
      </c>
      <c r="D791" t="s">
        <v>1909</v>
      </c>
      <c r="E791" t="s">
        <v>230</v>
      </c>
      <c r="F791" t="s">
        <v>230</v>
      </c>
      <c r="G791" t="s">
        <v>216</v>
      </c>
      <c r="H791" t="s">
        <v>445</v>
      </c>
      <c r="I791" t="s">
        <v>233</v>
      </c>
      <c r="J791" t="s">
        <v>219</v>
      </c>
      <c r="K791" t="s">
        <v>292</v>
      </c>
      <c r="L791" t="s">
        <v>221</v>
      </c>
      <c r="M791" s="48">
        <v>42399</v>
      </c>
      <c r="N791">
        <v>5.7090000000000005</v>
      </c>
      <c r="O791">
        <v>14.278000000000002</v>
      </c>
      <c r="P791">
        <v>1.5009633911368019</v>
      </c>
      <c r="Q791">
        <v>0.08</v>
      </c>
      <c r="R791">
        <v>15.420240000000003</v>
      </c>
    </row>
    <row r="792" spans="2:18" x14ac:dyDescent="0.3">
      <c r="B792" t="s">
        <v>1911</v>
      </c>
      <c r="C792" s="48">
        <v>42393</v>
      </c>
      <c r="D792" t="s">
        <v>487</v>
      </c>
      <c r="E792" t="s">
        <v>230</v>
      </c>
      <c r="F792" t="s">
        <v>230</v>
      </c>
      <c r="G792" t="s">
        <v>231</v>
      </c>
      <c r="H792" t="s">
        <v>274</v>
      </c>
      <c r="I792" t="s">
        <v>218</v>
      </c>
      <c r="J792" t="s">
        <v>219</v>
      </c>
      <c r="K792" t="s">
        <v>226</v>
      </c>
      <c r="L792" t="s">
        <v>234</v>
      </c>
      <c r="M792" s="48">
        <v>42402</v>
      </c>
      <c r="N792">
        <v>2.6510000000000002</v>
      </c>
      <c r="O792">
        <v>4.0810000000000004</v>
      </c>
      <c r="P792">
        <v>0.53941908713692943</v>
      </c>
      <c r="Q792">
        <v>0.08</v>
      </c>
      <c r="R792">
        <v>4.4074800000000005</v>
      </c>
    </row>
    <row r="793" spans="2:18" x14ac:dyDescent="0.3">
      <c r="B793" t="s">
        <v>1912</v>
      </c>
      <c r="C793" s="48">
        <v>42395</v>
      </c>
      <c r="D793" t="s">
        <v>1913</v>
      </c>
      <c r="E793" t="s">
        <v>230</v>
      </c>
      <c r="F793" t="s">
        <v>230</v>
      </c>
      <c r="G793" t="s">
        <v>216</v>
      </c>
      <c r="H793" t="s">
        <v>312</v>
      </c>
      <c r="I793" t="s">
        <v>250</v>
      </c>
      <c r="J793" t="s">
        <v>238</v>
      </c>
      <c r="K793" t="s">
        <v>220</v>
      </c>
      <c r="L793" t="s">
        <v>221</v>
      </c>
      <c r="M793" s="48">
        <v>42403</v>
      </c>
      <c r="N793">
        <v>43.604000000000006</v>
      </c>
      <c r="O793">
        <v>167.72800000000001</v>
      </c>
      <c r="P793">
        <v>2.8466195761856703</v>
      </c>
      <c r="Q793">
        <v>0.08</v>
      </c>
      <c r="R793">
        <v>181.14624000000003</v>
      </c>
    </row>
    <row r="794" spans="2:18" x14ac:dyDescent="0.3">
      <c r="B794" t="s">
        <v>1915</v>
      </c>
      <c r="C794" s="48">
        <v>42395</v>
      </c>
      <c r="D794" t="s">
        <v>1916</v>
      </c>
      <c r="E794" t="s">
        <v>230</v>
      </c>
      <c r="F794" t="s">
        <v>230</v>
      </c>
      <c r="G794" t="s">
        <v>216</v>
      </c>
      <c r="H794" t="s">
        <v>331</v>
      </c>
      <c r="I794" t="s">
        <v>233</v>
      </c>
      <c r="J794" t="s">
        <v>219</v>
      </c>
      <c r="K794" t="s">
        <v>226</v>
      </c>
      <c r="L794" t="s">
        <v>221</v>
      </c>
      <c r="M794" s="48">
        <v>42404</v>
      </c>
      <c r="N794">
        <v>2.8490000000000002</v>
      </c>
      <c r="O794">
        <v>4.3780000000000001</v>
      </c>
      <c r="P794">
        <v>0.53667953667953661</v>
      </c>
      <c r="Q794">
        <v>0.08</v>
      </c>
      <c r="R794">
        <v>4.7282400000000004</v>
      </c>
    </row>
    <row r="795" spans="2:18" x14ac:dyDescent="0.3">
      <c r="B795" t="s">
        <v>1918</v>
      </c>
      <c r="C795" s="48">
        <v>42396</v>
      </c>
      <c r="D795" t="s">
        <v>1679</v>
      </c>
      <c r="E795" t="s">
        <v>230</v>
      </c>
      <c r="F795" t="s">
        <v>230</v>
      </c>
      <c r="G795" t="s">
        <v>216</v>
      </c>
      <c r="H795" t="s">
        <v>342</v>
      </c>
      <c r="I795" t="s">
        <v>266</v>
      </c>
      <c r="J795" t="s">
        <v>219</v>
      </c>
      <c r="K795" t="s">
        <v>226</v>
      </c>
      <c r="L795" t="s">
        <v>221</v>
      </c>
      <c r="M795" s="48">
        <v>42405</v>
      </c>
      <c r="N795">
        <v>1.6830000000000003</v>
      </c>
      <c r="O795">
        <v>3.0579999999999998</v>
      </c>
      <c r="P795">
        <v>0.81699346405228723</v>
      </c>
      <c r="Q795">
        <v>0.08</v>
      </c>
      <c r="R795">
        <v>3.3026400000000002</v>
      </c>
    </row>
    <row r="796" spans="2:18" x14ac:dyDescent="0.3">
      <c r="B796" t="s">
        <v>1919</v>
      </c>
      <c r="C796" s="48">
        <v>42399</v>
      </c>
      <c r="D796" t="s">
        <v>1920</v>
      </c>
      <c r="E796" t="s">
        <v>214</v>
      </c>
      <c r="F796" t="s">
        <v>215</v>
      </c>
      <c r="G796" t="s">
        <v>244</v>
      </c>
      <c r="H796" t="s">
        <v>225</v>
      </c>
      <c r="I796" t="s">
        <v>218</v>
      </c>
      <c r="J796" t="s">
        <v>219</v>
      </c>
      <c r="K796" t="s">
        <v>220</v>
      </c>
      <c r="L796" t="s">
        <v>221</v>
      </c>
      <c r="M796" s="48">
        <v>42407</v>
      </c>
      <c r="N796">
        <v>1.3089999999999999</v>
      </c>
      <c r="O796">
        <v>2.1779999999999999</v>
      </c>
      <c r="P796">
        <v>0.66386554621848737</v>
      </c>
      <c r="Q796">
        <v>0.08</v>
      </c>
      <c r="R796">
        <v>2.3522400000000001</v>
      </c>
    </row>
    <row r="797" spans="2:18" x14ac:dyDescent="0.3">
      <c r="B797" t="s">
        <v>1922</v>
      </c>
      <c r="C797" s="48">
        <v>42401</v>
      </c>
      <c r="D797" t="s">
        <v>640</v>
      </c>
      <c r="E797" t="s">
        <v>214</v>
      </c>
      <c r="F797" t="s">
        <v>215</v>
      </c>
      <c r="G797" t="s">
        <v>265</v>
      </c>
      <c r="H797" t="s">
        <v>217</v>
      </c>
      <c r="I797" t="s">
        <v>254</v>
      </c>
      <c r="J797" t="s">
        <v>219</v>
      </c>
      <c r="K797" t="s">
        <v>226</v>
      </c>
      <c r="L797" t="s">
        <v>221</v>
      </c>
      <c r="M797" s="48">
        <v>42410</v>
      </c>
      <c r="N797">
        <v>4.3450000000000006</v>
      </c>
      <c r="O797">
        <v>6.6880000000000006</v>
      </c>
      <c r="P797">
        <v>0.5392405063291138</v>
      </c>
      <c r="Q797">
        <v>0.08</v>
      </c>
      <c r="R797">
        <v>7.223040000000001</v>
      </c>
    </row>
    <row r="798" spans="2:18" x14ac:dyDescent="0.3">
      <c r="B798" t="s">
        <v>1923</v>
      </c>
      <c r="C798" s="48">
        <v>42402</v>
      </c>
      <c r="D798" t="s">
        <v>491</v>
      </c>
      <c r="E798" t="s">
        <v>230</v>
      </c>
      <c r="F798" t="s">
        <v>230</v>
      </c>
      <c r="G798" t="s">
        <v>265</v>
      </c>
      <c r="H798" t="s">
        <v>258</v>
      </c>
      <c r="I798" t="s">
        <v>266</v>
      </c>
      <c r="J798" t="s">
        <v>219</v>
      </c>
      <c r="K798" t="s">
        <v>292</v>
      </c>
      <c r="L798" t="s">
        <v>234</v>
      </c>
      <c r="M798" s="48">
        <v>42410</v>
      </c>
      <c r="N798">
        <v>18.480000000000004</v>
      </c>
      <c r="O798">
        <v>45.067</v>
      </c>
      <c r="P798">
        <v>1.4386904761904757</v>
      </c>
      <c r="Q798">
        <v>0.08</v>
      </c>
      <c r="R798">
        <v>48.672360000000005</v>
      </c>
    </row>
    <row r="799" spans="2:18" x14ac:dyDescent="0.3">
      <c r="B799" t="s">
        <v>1924</v>
      </c>
      <c r="C799" s="48">
        <v>42406</v>
      </c>
      <c r="D799" t="s">
        <v>1342</v>
      </c>
      <c r="E799" t="s">
        <v>214</v>
      </c>
      <c r="F799" t="s">
        <v>215</v>
      </c>
      <c r="G799" t="s">
        <v>216</v>
      </c>
      <c r="H799" t="s">
        <v>217</v>
      </c>
      <c r="I799" t="s">
        <v>250</v>
      </c>
      <c r="J799" t="s">
        <v>219</v>
      </c>
      <c r="K799" t="s">
        <v>226</v>
      </c>
      <c r="L799" t="s">
        <v>221</v>
      </c>
      <c r="M799" s="48">
        <v>42414</v>
      </c>
      <c r="N799">
        <v>23.716000000000001</v>
      </c>
      <c r="O799">
        <v>40.204999999999998</v>
      </c>
      <c r="P799">
        <v>0.695269016697588</v>
      </c>
      <c r="Q799">
        <v>0.08</v>
      </c>
      <c r="R799">
        <v>43.421399999999998</v>
      </c>
    </row>
    <row r="800" spans="2:18" x14ac:dyDescent="0.3">
      <c r="B800" t="s">
        <v>1925</v>
      </c>
      <c r="C800" s="48">
        <v>42407</v>
      </c>
      <c r="D800" t="s">
        <v>402</v>
      </c>
      <c r="E800" t="s">
        <v>230</v>
      </c>
      <c r="F800" t="s">
        <v>230</v>
      </c>
      <c r="G800" t="s">
        <v>231</v>
      </c>
      <c r="H800" t="s">
        <v>281</v>
      </c>
      <c r="I800" t="s">
        <v>254</v>
      </c>
      <c r="J800" t="s">
        <v>219</v>
      </c>
      <c r="K800" t="s">
        <v>226</v>
      </c>
      <c r="L800" t="s">
        <v>221</v>
      </c>
      <c r="M800" s="48">
        <v>42419</v>
      </c>
      <c r="N800">
        <v>2.8490000000000002</v>
      </c>
      <c r="O800">
        <v>4.3780000000000001</v>
      </c>
      <c r="P800">
        <v>0.53667953667953661</v>
      </c>
      <c r="Q800">
        <v>0.08</v>
      </c>
      <c r="R800">
        <v>4.7282400000000004</v>
      </c>
    </row>
    <row r="801" spans="2:18" x14ac:dyDescent="0.3">
      <c r="B801" t="s">
        <v>1926</v>
      </c>
      <c r="C801" s="48">
        <v>42408</v>
      </c>
      <c r="D801" t="s">
        <v>402</v>
      </c>
      <c r="E801" t="s">
        <v>230</v>
      </c>
      <c r="F801" t="s">
        <v>230</v>
      </c>
      <c r="G801" t="s">
        <v>231</v>
      </c>
      <c r="H801" t="s">
        <v>281</v>
      </c>
      <c r="I801" t="s">
        <v>250</v>
      </c>
      <c r="J801" t="s">
        <v>219</v>
      </c>
      <c r="K801" t="s">
        <v>226</v>
      </c>
      <c r="L801" t="s">
        <v>221</v>
      </c>
      <c r="M801" s="48">
        <v>42416</v>
      </c>
      <c r="N801">
        <v>12.221</v>
      </c>
      <c r="O801">
        <v>21.824000000000002</v>
      </c>
      <c r="P801">
        <v>0.78577857785778593</v>
      </c>
      <c r="Q801">
        <v>0.08</v>
      </c>
      <c r="R801">
        <v>23.569920000000003</v>
      </c>
    </row>
    <row r="802" spans="2:18" x14ac:dyDescent="0.3">
      <c r="B802" t="s">
        <v>1927</v>
      </c>
      <c r="C802" s="48">
        <v>42409</v>
      </c>
      <c r="D802" t="s">
        <v>982</v>
      </c>
      <c r="E802" t="s">
        <v>230</v>
      </c>
      <c r="F802" t="s">
        <v>230</v>
      </c>
      <c r="G802" t="s">
        <v>244</v>
      </c>
      <c r="H802" t="s">
        <v>342</v>
      </c>
      <c r="I802" t="s">
        <v>250</v>
      </c>
      <c r="J802" t="s">
        <v>238</v>
      </c>
      <c r="K802" t="s">
        <v>220</v>
      </c>
      <c r="L802" t="s">
        <v>221</v>
      </c>
      <c r="M802" s="48">
        <v>42418</v>
      </c>
      <c r="N802">
        <v>45.408000000000008</v>
      </c>
      <c r="O802">
        <v>105.589</v>
      </c>
      <c r="P802">
        <v>1.3253391472868212</v>
      </c>
      <c r="Q802">
        <v>0.08</v>
      </c>
      <c r="R802">
        <v>114.03612000000001</v>
      </c>
    </row>
    <row r="803" spans="2:18" x14ac:dyDescent="0.3">
      <c r="B803" t="s">
        <v>1928</v>
      </c>
      <c r="C803" s="48">
        <v>42409</v>
      </c>
      <c r="D803" t="s">
        <v>1821</v>
      </c>
      <c r="E803" t="s">
        <v>230</v>
      </c>
      <c r="F803" t="s">
        <v>230</v>
      </c>
      <c r="G803" t="s">
        <v>216</v>
      </c>
      <c r="H803" t="s">
        <v>245</v>
      </c>
      <c r="I803" t="s">
        <v>254</v>
      </c>
      <c r="J803" t="s">
        <v>219</v>
      </c>
      <c r="K803" t="s">
        <v>220</v>
      </c>
      <c r="L803" t="s">
        <v>221</v>
      </c>
      <c r="M803" s="48">
        <v>42425</v>
      </c>
      <c r="N803">
        <v>109.32900000000001</v>
      </c>
      <c r="O803">
        <v>179.22300000000001</v>
      </c>
      <c r="P803">
        <v>0.63929972834289162</v>
      </c>
      <c r="Q803">
        <v>0.08</v>
      </c>
      <c r="R803">
        <v>193.56084000000001</v>
      </c>
    </row>
    <row r="804" spans="2:18" x14ac:dyDescent="0.3">
      <c r="B804" t="s">
        <v>1931</v>
      </c>
      <c r="C804" s="48">
        <v>42411</v>
      </c>
      <c r="D804" t="s">
        <v>1226</v>
      </c>
      <c r="E804" t="s">
        <v>230</v>
      </c>
      <c r="F804" t="s">
        <v>230</v>
      </c>
      <c r="G804" t="s">
        <v>244</v>
      </c>
      <c r="H804" t="s">
        <v>232</v>
      </c>
      <c r="I804" t="s">
        <v>218</v>
      </c>
      <c r="J804" t="s">
        <v>305</v>
      </c>
      <c r="K804" t="s">
        <v>292</v>
      </c>
      <c r="L804" t="s">
        <v>221</v>
      </c>
      <c r="M804" s="48">
        <v>42419</v>
      </c>
      <c r="N804">
        <v>6.0500000000000007</v>
      </c>
      <c r="O804">
        <v>13.442000000000002</v>
      </c>
      <c r="P804">
        <v>1.2218181818181819</v>
      </c>
      <c r="Q804">
        <v>0.08</v>
      </c>
      <c r="R804">
        <v>14.517360000000004</v>
      </c>
    </row>
    <row r="805" spans="2:18" x14ac:dyDescent="0.3">
      <c r="B805" t="s">
        <v>1932</v>
      </c>
      <c r="C805" s="48">
        <v>42411</v>
      </c>
      <c r="D805" t="s">
        <v>1933</v>
      </c>
      <c r="E805" t="s">
        <v>230</v>
      </c>
      <c r="F805" t="s">
        <v>230</v>
      </c>
      <c r="G805" t="s">
        <v>231</v>
      </c>
      <c r="H805" t="s">
        <v>245</v>
      </c>
      <c r="I805" t="s">
        <v>218</v>
      </c>
      <c r="J805" t="s">
        <v>219</v>
      </c>
      <c r="K805" t="s">
        <v>292</v>
      </c>
      <c r="L805" t="s">
        <v>234</v>
      </c>
      <c r="M805" s="48">
        <v>42421</v>
      </c>
      <c r="N805">
        <v>4.6090000000000009</v>
      </c>
      <c r="O805">
        <v>11.253000000000002</v>
      </c>
      <c r="P805">
        <v>1.4415274463007159</v>
      </c>
      <c r="Q805">
        <v>0.08</v>
      </c>
      <c r="R805">
        <v>12.153240000000002</v>
      </c>
    </row>
    <row r="806" spans="2:18" x14ac:dyDescent="0.3">
      <c r="B806" t="s">
        <v>1935</v>
      </c>
      <c r="C806" s="48">
        <v>42411</v>
      </c>
      <c r="D806" t="s">
        <v>1305</v>
      </c>
      <c r="E806" t="s">
        <v>214</v>
      </c>
      <c r="F806" t="s">
        <v>215</v>
      </c>
      <c r="G806" t="s">
        <v>244</v>
      </c>
      <c r="H806" t="s">
        <v>225</v>
      </c>
      <c r="I806" t="s">
        <v>218</v>
      </c>
      <c r="J806" t="s">
        <v>219</v>
      </c>
      <c r="K806" t="s">
        <v>226</v>
      </c>
      <c r="L806" t="s">
        <v>221</v>
      </c>
      <c r="M806" s="48">
        <v>42421</v>
      </c>
      <c r="N806">
        <v>3.19</v>
      </c>
      <c r="O806">
        <v>5.2359999999999998</v>
      </c>
      <c r="P806">
        <v>0.64137931034482754</v>
      </c>
      <c r="Q806">
        <v>0.08</v>
      </c>
      <c r="R806">
        <v>5.6548800000000004</v>
      </c>
    </row>
    <row r="807" spans="2:18" x14ac:dyDescent="0.3">
      <c r="B807" t="s">
        <v>1936</v>
      </c>
      <c r="C807" s="48">
        <v>42414</v>
      </c>
      <c r="D807" t="s">
        <v>847</v>
      </c>
      <c r="E807" t="s">
        <v>230</v>
      </c>
      <c r="F807" t="s">
        <v>230</v>
      </c>
      <c r="G807" t="s">
        <v>265</v>
      </c>
      <c r="H807" t="s">
        <v>331</v>
      </c>
      <c r="I807" t="s">
        <v>266</v>
      </c>
      <c r="J807" t="s">
        <v>219</v>
      </c>
      <c r="K807" t="s">
        <v>220</v>
      </c>
      <c r="L807" t="s">
        <v>221</v>
      </c>
      <c r="M807" s="48">
        <v>42422</v>
      </c>
      <c r="N807">
        <v>4.9830000000000005</v>
      </c>
      <c r="O807">
        <v>8.0300000000000011</v>
      </c>
      <c r="P807">
        <v>0.61147902869757176</v>
      </c>
      <c r="Q807">
        <v>0.08</v>
      </c>
      <c r="R807">
        <v>8.6724000000000014</v>
      </c>
    </row>
    <row r="808" spans="2:18" x14ac:dyDescent="0.3">
      <c r="B808" t="s">
        <v>1937</v>
      </c>
      <c r="C808" s="48">
        <v>42414</v>
      </c>
      <c r="D808" t="s">
        <v>1938</v>
      </c>
      <c r="E808" t="s">
        <v>230</v>
      </c>
      <c r="F808" t="s">
        <v>230</v>
      </c>
      <c r="G808" t="s">
        <v>231</v>
      </c>
      <c r="H808" t="s">
        <v>245</v>
      </c>
      <c r="I808" t="s">
        <v>254</v>
      </c>
      <c r="J808" t="s">
        <v>219</v>
      </c>
      <c r="K808" t="s">
        <v>226</v>
      </c>
      <c r="L808" t="s">
        <v>221</v>
      </c>
      <c r="M808" s="48">
        <v>42426</v>
      </c>
      <c r="N808">
        <v>2.8490000000000002</v>
      </c>
      <c r="O808">
        <v>4.3780000000000001</v>
      </c>
      <c r="P808">
        <v>0.53667953667953661</v>
      </c>
      <c r="Q808">
        <v>0.08</v>
      </c>
      <c r="R808">
        <v>4.7282400000000004</v>
      </c>
    </row>
    <row r="809" spans="2:18" x14ac:dyDescent="0.3">
      <c r="B809" t="s">
        <v>1940</v>
      </c>
      <c r="C809" s="48">
        <v>42415</v>
      </c>
      <c r="D809" t="s">
        <v>586</v>
      </c>
      <c r="E809" t="s">
        <v>214</v>
      </c>
      <c r="F809" t="s">
        <v>215</v>
      </c>
      <c r="G809" t="s">
        <v>216</v>
      </c>
      <c r="H809" t="s">
        <v>217</v>
      </c>
      <c r="I809" t="s">
        <v>266</v>
      </c>
      <c r="J809" t="s">
        <v>219</v>
      </c>
      <c r="K809" t="s">
        <v>226</v>
      </c>
      <c r="L809" t="s">
        <v>221</v>
      </c>
      <c r="M809" s="48">
        <v>42423</v>
      </c>
      <c r="N809">
        <v>1.7600000000000002</v>
      </c>
      <c r="O809">
        <v>2.8820000000000006</v>
      </c>
      <c r="P809">
        <v>0.63750000000000007</v>
      </c>
      <c r="Q809">
        <v>0.08</v>
      </c>
      <c r="R809">
        <v>3.1125600000000007</v>
      </c>
    </row>
    <row r="810" spans="2:18" x14ac:dyDescent="0.3">
      <c r="B810" t="s">
        <v>1941</v>
      </c>
      <c r="C810" s="48">
        <v>42418</v>
      </c>
      <c r="D810" t="s">
        <v>410</v>
      </c>
      <c r="E810" t="s">
        <v>214</v>
      </c>
      <c r="F810" t="s">
        <v>215</v>
      </c>
      <c r="G810" t="s">
        <v>231</v>
      </c>
      <c r="H810" t="s">
        <v>217</v>
      </c>
      <c r="I810" t="s">
        <v>233</v>
      </c>
      <c r="J810" t="s">
        <v>238</v>
      </c>
      <c r="K810" t="s">
        <v>220</v>
      </c>
      <c r="L810" t="s">
        <v>221</v>
      </c>
      <c r="M810" s="48">
        <v>42427</v>
      </c>
      <c r="N810">
        <v>16.170000000000002</v>
      </c>
      <c r="O810">
        <v>32.989000000000004</v>
      </c>
      <c r="P810">
        <v>1.0401360544217688</v>
      </c>
      <c r="Q810">
        <v>0.08</v>
      </c>
      <c r="R810">
        <v>35.62812000000001</v>
      </c>
    </row>
    <row r="811" spans="2:18" x14ac:dyDescent="0.3">
      <c r="B811" t="s">
        <v>1942</v>
      </c>
      <c r="C811" s="48">
        <v>42420</v>
      </c>
      <c r="D811" t="s">
        <v>1943</v>
      </c>
      <c r="E811" t="s">
        <v>230</v>
      </c>
      <c r="F811" t="s">
        <v>230</v>
      </c>
      <c r="G811" t="s">
        <v>265</v>
      </c>
      <c r="H811" t="s">
        <v>245</v>
      </c>
      <c r="I811" t="s">
        <v>266</v>
      </c>
      <c r="J811" t="s">
        <v>238</v>
      </c>
      <c r="K811" t="s">
        <v>239</v>
      </c>
      <c r="L811" t="s">
        <v>240</v>
      </c>
      <c r="M811" s="48">
        <v>42428</v>
      </c>
      <c r="N811">
        <v>306.88900000000001</v>
      </c>
      <c r="O811">
        <v>494.98900000000003</v>
      </c>
      <c r="P811">
        <v>0.61292519445141413</v>
      </c>
      <c r="Q811">
        <v>0.08</v>
      </c>
      <c r="R811">
        <v>534.58812000000012</v>
      </c>
    </row>
    <row r="812" spans="2:18" x14ac:dyDescent="0.3">
      <c r="B812" t="s">
        <v>1945</v>
      </c>
      <c r="C812" s="48">
        <v>42421</v>
      </c>
      <c r="D812" t="s">
        <v>1946</v>
      </c>
      <c r="E812" t="s">
        <v>230</v>
      </c>
      <c r="F812" t="s">
        <v>230</v>
      </c>
      <c r="G812" t="s">
        <v>265</v>
      </c>
      <c r="H812" t="s">
        <v>281</v>
      </c>
      <c r="I812" t="s">
        <v>250</v>
      </c>
      <c r="J812" t="s">
        <v>219</v>
      </c>
      <c r="K812" t="s">
        <v>220</v>
      </c>
      <c r="L812" t="s">
        <v>221</v>
      </c>
      <c r="M812" s="48">
        <v>42429</v>
      </c>
      <c r="N812">
        <v>24.167000000000002</v>
      </c>
      <c r="O812">
        <v>38.984000000000002</v>
      </c>
      <c r="P812">
        <v>0.61310878470641783</v>
      </c>
      <c r="Q812">
        <v>0.08</v>
      </c>
      <c r="R812">
        <v>42.102720000000005</v>
      </c>
    </row>
    <row r="813" spans="2:18" x14ac:dyDescent="0.3">
      <c r="B813" t="s">
        <v>1948</v>
      </c>
      <c r="C813" s="48">
        <v>42424</v>
      </c>
      <c r="D813" t="s">
        <v>1352</v>
      </c>
      <c r="E813" t="s">
        <v>230</v>
      </c>
      <c r="F813" t="s">
        <v>230</v>
      </c>
      <c r="G813" t="s">
        <v>244</v>
      </c>
      <c r="H813" t="s">
        <v>258</v>
      </c>
      <c r="I813" t="s">
        <v>254</v>
      </c>
      <c r="J813" t="s">
        <v>219</v>
      </c>
      <c r="K813" t="s">
        <v>226</v>
      </c>
      <c r="L813" t="s">
        <v>221</v>
      </c>
      <c r="M813" s="48">
        <v>42438</v>
      </c>
      <c r="N813">
        <v>3.278</v>
      </c>
      <c r="O813">
        <v>6.4240000000000004</v>
      </c>
      <c r="P813">
        <v>0.95973154362416113</v>
      </c>
      <c r="Q813">
        <v>0.08</v>
      </c>
      <c r="R813">
        <v>6.937920000000001</v>
      </c>
    </row>
    <row r="814" spans="2:18" x14ac:dyDescent="0.3">
      <c r="B814" t="s">
        <v>1949</v>
      </c>
      <c r="C814" s="48">
        <v>42427</v>
      </c>
      <c r="D814" t="s">
        <v>1091</v>
      </c>
      <c r="E814" t="s">
        <v>230</v>
      </c>
      <c r="F814" t="s">
        <v>230</v>
      </c>
      <c r="G814" t="s">
        <v>265</v>
      </c>
      <c r="H814" t="s">
        <v>258</v>
      </c>
      <c r="I814" t="s">
        <v>250</v>
      </c>
      <c r="J814" t="s">
        <v>219</v>
      </c>
      <c r="K814" t="s">
        <v>220</v>
      </c>
      <c r="L814" t="s">
        <v>221</v>
      </c>
      <c r="M814" s="48">
        <v>42434</v>
      </c>
      <c r="N814">
        <v>59.719000000000001</v>
      </c>
      <c r="O814">
        <v>99.528000000000006</v>
      </c>
      <c r="P814">
        <v>0.66660526800515751</v>
      </c>
      <c r="Q814">
        <v>0.08</v>
      </c>
      <c r="R814">
        <v>107.49024000000001</v>
      </c>
    </row>
    <row r="815" spans="2:18" x14ac:dyDescent="0.3">
      <c r="B815" t="s">
        <v>1950</v>
      </c>
      <c r="C815" s="48">
        <v>42432</v>
      </c>
      <c r="D815" t="s">
        <v>1951</v>
      </c>
      <c r="E815" t="s">
        <v>230</v>
      </c>
      <c r="F815" t="s">
        <v>230</v>
      </c>
      <c r="G815" t="s">
        <v>216</v>
      </c>
      <c r="H815" t="s">
        <v>312</v>
      </c>
      <c r="I815" t="s">
        <v>254</v>
      </c>
      <c r="J815" t="s">
        <v>219</v>
      </c>
      <c r="K815" t="s">
        <v>226</v>
      </c>
      <c r="L815" t="s">
        <v>221</v>
      </c>
      <c r="M815" s="48">
        <v>42443</v>
      </c>
      <c r="N815">
        <v>1.0230000000000001</v>
      </c>
      <c r="O815">
        <v>1.7600000000000002</v>
      </c>
      <c r="P815">
        <v>0.72043010752688175</v>
      </c>
      <c r="Q815">
        <v>0.08</v>
      </c>
      <c r="R815">
        <v>1.9008000000000003</v>
      </c>
    </row>
    <row r="816" spans="2:18" x14ac:dyDescent="0.3">
      <c r="B816" t="s">
        <v>1953</v>
      </c>
      <c r="C816" s="48">
        <v>42433</v>
      </c>
      <c r="D816" t="s">
        <v>317</v>
      </c>
      <c r="E816" t="s">
        <v>230</v>
      </c>
      <c r="F816" t="s">
        <v>230</v>
      </c>
      <c r="G816" t="s">
        <v>265</v>
      </c>
      <c r="H816" t="s">
        <v>274</v>
      </c>
      <c r="I816" t="s">
        <v>254</v>
      </c>
      <c r="J816" t="s">
        <v>238</v>
      </c>
      <c r="K816" t="s">
        <v>220</v>
      </c>
      <c r="L816" t="s">
        <v>221</v>
      </c>
      <c r="M816" s="48">
        <v>42445</v>
      </c>
      <c r="N816">
        <v>45.408000000000008</v>
      </c>
      <c r="O816">
        <v>105.589</v>
      </c>
      <c r="P816">
        <v>1.3253391472868212</v>
      </c>
      <c r="Q816">
        <v>0.08</v>
      </c>
      <c r="R816">
        <v>114.03612000000001</v>
      </c>
    </row>
    <row r="817" spans="2:18" x14ac:dyDescent="0.3">
      <c r="B817" t="s">
        <v>1954</v>
      </c>
      <c r="C817" s="48">
        <v>42433</v>
      </c>
      <c r="D817" t="s">
        <v>1955</v>
      </c>
      <c r="E817" t="s">
        <v>230</v>
      </c>
      <c r="F817" t="s">
        <v>230</v>
      </c>
      <c r="G817" t="s">
        <v>231</v>
      </c>
      <c r="H817" t="s">
        <v>445</v>
      </c>
      <c r="I817" t="s">
        <v>266</v>
      </c>
      <c r="J817" t="s">
        <v>219</v>
      </c>
      <c r="K817" t="s">
        <v>220</v>
      </c>
      <c r="L817" t="s">
        <v>234</v>
      </c>
      <c r="M817" s="48">
        <v>42441</v>
      </c>
      <c r="N817">
        <v>4.3890000000000002</v>
      </c>
      <c r="O817">
        <v>6.8530000000000006</v>
      </c>
      <c r="P817">
        <v>0.5614035087719299</v>
      </c>
      <c r="Q817">
        <v>0.08</v>
      </c>
      <c r="R817">
        <v>7.4012400000000014</v>
      </c>
    </row>
    <row r="818" spans="2:18" x14ac:dyDescent="0.3">
      <c r="B818" t="s">
        <v>1957</v>
      </c>
      <c r="C818" s="48">
        <v>42434</v>
      </c>
      <c r="D818" t="s">
        <v>543</v>
      </c>
      <c r="E818" t="s">
        <v>230</v>
      </c>
      <c r="F818" t="s">
        <v>230</v>
      </c>
      <c r="G818" t="s">
        <v>216</v>
      </c>
      <c r="H818" t="s">
        <v>245</v>
      </c>
      <c r="I818" t="s">
        <v>250</v>
      </c>
      <c r="J818" t="s">
        <v>219</v>
      </c>
      <c r="K818" t="s">
        <v>292</v>
      </c>
      <c r="L818" t="s">
        <v>221</v>
      </c>
      <c r="M818" s="48">
        <v>42442</v>
      </c>
      <c r="N818">
        <v>18.480000000000004</v>
      </c>
      <c r="O818">
        <v>45.067</v>
      </c>
      <c r="P818">
        <v>1.4386904761904757</v>
      </c>
      <c r="Q818">
        <v>0.08</v>
      </c>
      <c r="R818">
        <v>48.672360000000005</v>
      </c>
    </row>
    <row r="819" spans="2:18" x14ac:dyDescent="0.3">
      <c r="B819" t="s">
        <v>1958</v>
      </c>
      <c r="C819" s="48">
        <v>42436</v>
      </c>
      <c r="D819" t="s">
        <v>1959</v>
      </c>
      <c r="E819" t="s">
        <v>214</v>
      </c>
      <c r="F819" t="s">
        <v>215</v>
      </c>
      <c r="G819" t="s">
        <v>231</v>
      </c>
      <c r="H819" t="s">
        <v>217</v>
      </c>
      <c r="I819" t="s">
        <v>250</v>
      </c>
      <c r="J819" t="s">
        <v>238</v>
      </c>
      <c r="K819" t="s">
        <v>220</v>
      </c>
      <c r="L819" t="s">
        <v>221</v>
      </c>
      <c r="M819" s="48">
        <v>42444</v>
      </c>
      <c r="N819">
        <v>7.0289999999999999</v>
      </c>
      <c r="O819">
        <v>21.978000000000002</v>
      </c>
      <c r="P819">
        <v>2.126760563380282</v>
      </c>
      <c r="Q819">
        <v>0.08</v>
      </c>
      <c r="R819">
        <v>23.736240000000002</v>
      </c>
    </row>
    <row r="820" spans="2:18" x14ac:dyDescent="0.3">
      <c r="B820" t="s">
        <v>1961</v>
      </c>
      <c r="C820" s="48">
        <v>42438</v>
      </c>
      <c r="D820" t="s">
        <v>894</v>
      </c>
      <c r="E820" t="s">
        <v>230</v>
      </c>
      <c r="F820" t="s">
        <v>230</v>
      </c>
      <c r="G820" t="s">
        <v>265</v>
      </c>
      <c r="H820" t="s">
        <v>312</v>
      </c>
      <c r="I820" t="s">
        <v>250</v>
      </c>
      <c r="J820" t="s">
        <v>219</v>
      </c>
      <c r="K820" t="s">
        <v>220</v>
      </c>
      <c r="L820" t="s">
        <v>221</v>
      </c>
      <c r="M820" s="48">
        <v>42447</v>
      </c>
      <c r="N820">
        <v>16.445</v>
      </c>
      <c r="O820">
        <v>38.236000000000004</v>
      </c>
      <c r="P820">
        <v>1.3250836120401339</v>
      </c>
      <c r="Q820">
        <v>0.08</v>
      </c>
      <c r="R820">
        <v>41.294880000000006</v>
      </c>
    </row>
    <row r="821" spans="2:18" x14ac:dyDescent="0.3">
      <c r="B821" t="s">
        <v>1962</v>
      </c>
      <c r="C821" s="48">
        <v>42439</v>
      </c>
      <c r="D821" t="s">
        <v>1694</v>
      </c>
      <c r="E821" t="s">
        <v>230</v>
      </c>
      <c r="F821" t="s">
        <v>230</v>
      </c>
      <c r="G821" t="s">
        <v>216</v>
      </c>
      <c r="H821" t="s">
        <v>274</v>
      </c>
      <c r="I821" t="s">
        <v>250</v>
      </c>
      <c r="J821" t="s">
        <v>219</v>
      </c>
      <c r="K821" t="s">
        <v>226</v>
      </c>
      <c r="L821" t="s">
        <v>221</v>
      </c>
      <c r="M821" s="48">
        <v>42446</v>
      </c>
      <c r="N821">
        <v>1.034</v>
      </c>
      <c r="O821">
        <v>2.0680000000000001</v>
      </c>
      <c r="P821">
        <v>1</v>
      </c>
      <c r="Q821">
        <v>0.08</v>
      </c>
      <c r="R821">
        <v>2.2334400000000003</v>
      </c>
    </row>
    <row r="822" spans="2:18" x14ac:dyDescent="0.3">
      <c r="B822" t="s">
        <v>1963</v>
      </c>
      <c r="C822" s="48">
        <v>42439</v>
      </c>
      <c r="D822" t="s">
        <v>636</v>
      </c>
      <c r="E822" t="s">
        <v>230</v>
      </c>
      <c r="F822" t="s">
        <v>230</v>
      </c>
      <c r="G822" t="s">
        <v>231</v>
      </c>
      <c r="H822" t="s">
        <v>258</v>
      </c>
      <c r="I822" t="s">
        <v>254</v>
      </c>
      <c r="J822" t="s">
        <v>219</v>
      </c>
      <c r="K822" t="s">
        <v>226</v>
      </c>
      <c r="L822" t="s">
        <v>221</v>
      </c>
      <c r="M822" s="48">
        <v>42451</v>
      </c>
      <c r="N822">
        <v>1.0230000000000001</v>
      </c>
      <c r="O822">
        <v>1.7600000000000002</v>
      </c>
      <c r="P822">
        <v>0.72043010752688175</v>
      </c>
      <c r="Q822">
        <v>0.08</v>
      </c>
      <c r="R822">
        <v>1.9008000000000003</v>
      </c>
    </row>
    <row r="823" spans="2:18" x14ac:dyDescent="0.3">
      <c r="B823" t="s">
        <v>1964</v>
      </c>
      <c r="C823" s="48">
        <v>42441</v>
      </c>
      <c r="D823" t="s">
        <v>1965</v>
      </c>
      <c r="E823" t="s">
        <v>230</v>
      </c>
      <c r="F823" t="s">
        <v>230</v>
      </c>
      <c r="G823" t="s">
        <v>216</v>
      </c>
      <c r="H823" t="s">
        <v>258</v>
      </c>
      <c r="I823" t="s">
        <v>254</v>
      </c>
      <c r="J823" t="s">
        <v>219</v>
      </c>
      <c r="K823" t="s">
        <v>220</v>
      </c>
      <c r="L823" t="s">
        <v>221</v>
      </c>
      <c r="M823" s="48">
        <v>42452</v>
      </c>
      <c r="N823">
        <v>13.629000000000001</v>
      </c>
      <c r="O823">
        <v>21.978000000000002</v>
      </c>
      <c r="P823">
        <v>0.61259079903147695</v>
      </c>
      <c r="Q823">
        <v>0.08</v>
      </c>
      <c r="R823">
        <v>23.736240000000002</v>
      </c>
    </row>
    <row r="824" spans="2:18" x14ac:dyDescent="0.3">
      <c r="B824" t="s">
        <v>1967</v>
      </c>
      <c r="C824" s="48">
        <v>42444</v>
      </c>
      <c r="D824" t="s">
        <v>1123</v>
      </c>
      <c r="E824" t="s">
        <v>230</v>
      </c>
      <c r="F824" t="s">
        <v>230</v>
      </c>
      <c r="G824" t="s">
        <v>231</v>
      </c>
      <c r="H824" t="s">
        <v>342</v>
      </c>
      <c r="I824" t="s">
        <v>233</v>
      </c>
      <c r="J824" t="s">
        <v>219</v>
      </c>
      <c r="K824" t="s">
        <v>226</v>
      </c>
      <c r="L824" t="s">
        <v>221</v>
      </c>
      <c r="M824" s="48">
        <v>42454</v>
      </c>
      <c r="N824">
        <v>0.26400000000000001</v>
      </c>
      <c r="O824">
        <v>1.3860000000000001</v>
      </c>
      <c r="P824">
        <v>4.25</v>
      </c>
      <c r="Q824">
        <v>0.08</v>
      </c>
      <c r="R824">
        <v>1.4968800000000002</v>
      </c>
    </row>
    <row r="825" spans="2:18" x14ac:dyDescent="0.3">
      <c r="B825" t="s">
        <v>1968</v>
      </c>
      <c r="C825" s="48">
        <v>42444</v>
      </c>
      <c r="D825" t="s">
        <v>1969</v>
      </c>
      <c r="E825" t="s">
        <v>214</v>
      </c>
      <c r="F825" t="s">
        <v>215</v>
      </c>
      <c r="G825" t="s">
        <v>265</v>
      </c>
      <c r="H825" t="s">
        <v>217</v>
      </c>
      <c r="I825" t="s">
        <v>250</v>
      </c>
      <c r="J825" t="s">
        <v>238</v>
      </c>
      <c r="K825" t="s">
        <v>292</v>
      </c>
      <c r="L825" t="s">
        <v>234</v>
      </c>
      <c r="M825" s="48">
        <v>42452</v>
      </c>
      <c r="N825">
        <v>2.0570000000000004</v>
      </c>
      <c r="O825">
        <v>8.9320000000000004</v>
      </c>
      <c r="P825">
        <v>3.3422459893048124</v>
      </c>
      <c r="Q825">
        <v>0.08</v>
      </c>
      <c r="R825">
        <v>9.6465600000000009</v>
      </c>
    </row>
    <row r="826" spans="2:18" x14ac:dyDescent="0.3">
      <c r="B826" t="s">
        <v>1971</v>
      </c>
      <c r="C826" s="48">
        <v>42445</v>
      </c>
      <c r="D826" t="s">
        <v>1955</v>
      </c>
      <c r="E826" t="s">
        <v>230</v>
      </c>
      <c r="F826" t="s">
        <v>230</v>
      </c>
      <c r="G826" t="s">
        <v>231</v>
      </c>
      <c r="H826" t="s">
        <v>445</v>
      </c>
      <c r="I826" t="s">
        <v>254</v>
      </c>
      <c r="J826" t="s">
        <v>219</v>
      </c>
      <c r="K826" t="s">
        <v>220</v>
      </c>
      <c r="L826" t="s">
        <v>221</v>
      </c>
      <c r="M826" s="48">
        <v>42457</v>
      </c>
      <c r="N826">
        <v>2.0240000000000005</v>
      </c>
      <c r="O826">
        <v>3.1680000000000001</v>
      </c>
      <c r="P826">
        <v>0.56521739130434756</v>
      </c>
      <c r="Q826">
        <v>0.08</v>
      </c>
      <c r="R826">
        <v>3.4214400000000005</v>
      </c>
    </row>
    <row r="827" spans="2:18" x14ac:dyDescent="0.3">
      <c r="B827" t="s">
        <v>1972</v>
      </c>
      <c r="C827" s="48">
        <v>42445</v>
      </c>
      <c r="D827" t="s">
        <v>1973</v>
      </c>
      <c r="E827" t="s">
        <v>214</v>
      </c>
      <c r="F827" t="s">
        <v>215</v>
      </c>
      <c r="G827" t="s">
        <v>216</v>
      </c>
      <c r="H827" t="s">
        <v>217</v>
      </c>
      <c r="I827" t="s">
        <v>218</v>
      </c>
      <c r="J827" t="s">
        <v>219</v>
      </c>
      <c r="K827" t="s">
        <v>226</v>
      </c>
      <c r="L827" t="s">
        <v>221</v>
      </c>
      <c r="M827" s="48">
        <v>42452</v>
      </c>
      <c r="N827">
        <v>4.125</v>
      </c>
      <c r="O827">
        <v>7.7880000000000011</v>
      </c>
      <c r="P827">
        <v>0.88800000000000023</v>
      </c>
      <c r="Q827">
        <v>0.08</v>
      </c>
      <c r="R827">
        <v>8.4110400000000016</v>
      </c>
    </row>
    <row r="828" spans="2:18" x14ac:dyDescent="0.3">
      <c r="B828" t="s">
        <v>1975</v>
      </c>
      <c r="C828" s="48">
        <v>42447</v>
      </c>
      <c r="D828" t="s">
        <v>1976</v>
      </c>
      <c r="E828" t="s">
        <v>230</v>
      </c>
      <c r="F828" t="s">
        <v>230</v>
      </c>
      <c r="G828" t="s">
        <v>231</v>
      </c>
      <c r="H828" t="s">
        <v>232</v>
      </c>
      <c r="I828" t="s">
        <v>266</v>
      </c>
      <c r="J828" t="s">
        <v>219</v>
      </c>
      <c r="K828" t="s">
        <v>226</v>
      </c>
      <c r="L828" t="s">
        <v>221</v>
      </c>
      <c r="M828" s="48">
        <v>42456</v>
      </c>
      <c r="N828">
        <v>3.19</v>
      </c>
      <c r="O828">
        <v>5.2359999999999998</v>
      </c>
      <c r="P828">
        <v>0.64137931034482754</v>
      </c>
      <c r="Q828">
        <v>0.08</v>
      </c>
      <c r="R828">
        <v>5.6548800000000004</v>
      </c>
    </row>
    <row r="829" spans="2:18" x14ac:dyDescent="0.3">
      <c r="B829" t="s">
        <v>1978</v>
      </c>
      <c r="C829" s="48">
        <v>42448</v>
      </c>
      <c r="D829" t="s">
        <v>1979</v>
      </c>
      <c r="E829" t="s">
        <v>214</v>
      </c>
      <c r="F829" t="s">
        <v>215</v>
      </c>
      <c r="G829" t="s">
        <v>231</v>
      </c>
      <c r="H829" t="s">
        <v>225</v>
      </c>
      <c r="I829" t="s">
        <v>250</v>
      </c>
      <c r="J829" t="s">
        <v>238</v>
      </c>
      <c r="K829" t="s">
        <v>332</v>
      </c>
      <c r="L829" t="s">
        <v>221</v>
      </c>
      <c r="M829" s="48">
        <v>42456</v>
      </c>
      <c r="N829">
        <v>9.7020000000000017</v>
      </c>
      <c r="O829">
        <v>23.088999999999999</v>
      </c>
      <c r="P829">
        <v>1.3798185941043077</v>
      </c>
      <c r="Q829">
        <v>0.08</v>
      </c>
      <c r="R829">
        <v>24.936119999999999</v>
      </c>
    </row>
    <row r="830" spans="2:18" x14ac:dyDescent="0.3">
      <c r="B830" t="s">
        <v>1981</v>
      </c>
      <c r="C830" s="48">
        <v>42452</v>
      </c>
      <c r="D830" t="s">
        <v>731</v>
      </c>
      <c r="E830" t="s">
        <v>214</v>
      </c>
      <c r="F830" t="s">
        <v>215</v>
      </c>
      <c r="G830" t="s">
        <v>231</v>
      </c>
      <c r="H830" t="s">
        <v>225</v>
      </c>
      <c r="I830" t="s">
        <v>266</v>
      </c>
      <c r="J830" t="s">
        <v>219</v>
      </c>
      <c r="K830" t="s">
        <v>226</v>
      </c>
      <c r="L830" t="s">
        <v>221</v>
      </c>
      <c r="M830" s="48">
        <v>42459</v>
      </c>
      <c r="N830">
        <v>2.5410000000000004</v>
      </c>
      <c r="O830">
        <v>4.1580000000000004</v>
      </c>
      <c r="P830">
        <v>0.63636363636363624</v>
      </c>
      <c r="Q830">
        <v>0.08</v>
      </c>
      <c r="R830">
        <v>4.4906400000000009</v>
      </c>
    </row>
    <row r="831" spans="2:18" x14ac:dyDescent="0.3">
      <c r="B831" t="s">
        <v>1982</v>
      </c>
      <c r="C831" s="48">
        <v>42453</v>
      </c>
      <c r="D831" t="s">
        <v>1983</v>
      </c>
      <c r="E831" t="s">
        <v>230</v>
      </c>
      <c r="F831" t="s">
        <v>230</v>
      </c>
      <c r="G831" t="s">
        <v>231</v>
      </c>
      <c r="H831" t="s">
        <v>258</v>
      </c>
      <c r="I831" t="s">
        <v>254</v>
      </c>
      <c r="J831" t="s">
        <v>219</v>
      </c>
      <c r="K831" t="s">
        <v>292</v>
      </c>
      <c r="L831" t="s">
        <v>221</v>
      </c>
      <c r="M831" s="48">
        <v>42462</v>
      </c>
      <c r="N831">
        <v>2.75</v>
      </c>
      <c r="O831">
        <v>6.2480000000000002</v>
      </c>
      <c r="P831">
        <v>1.272</v>
      </c>
      <c r="Q831">
        <v>0.08</v>
      </c>
      <c r="R831">
        <v>6.7478400000000009</v>
      </c>
    </row>
    <row r="832" spans="2:18" x14ac:dyDescent="0.3">
      <c r="B832" t="s">
        <v>1985</v>
      </c>
      <c r="C832" s="48">
        <v>42453</v>
      </c>
      <c r="D832" t="s">
        <v>491</v>
      </c>
      <c r="E832" t="s">
        <v>230</v>
      </c>
      <c r="F832" t="s">
        <v>230</v>
      </c>
      <c r="G832" t="s">
        <v>265</v>
      </c>
      <c r="H832" t="s">
        <v>258</v>
      </c>
      <c r="I832" t="s">
        <v>233</v>
      </c>
      <c r="J832" t="s">
        <v>219</v>
      </c>
      <c r="K832" t="s">
        <v>220</v>
      </c>
      <c r="L832" t="s">
        <v>221</v>
      </c>
      <c r="M832" s="48">
        <v>42462</v>
      </c>
      <c r="N832">
        <v>1.7490000000000003</v>
      </c>
      <c r="O832">
        <v>2.871</v>
      </c>
      <c r="P832">
        <v>0.64150943396226379</v>
      </c>
      <c r="Q832">
        <v>0.08</v>
      </c>
      <c r="R832">
        <v>3.1006800000000001</v>
      </c>
    </row>
    <row r="833" spans="2:18" x14ac:dyDescent="0.3">
      <c r="B833" t="s">
        <v>1986</v>
      </c>
      <c r="C833" s="48">
        <v>42454</v>
      </c>
      <c r="D833" t="s">
        <v>1105</v>
      </c>
      <c r="E833" t="s">
        <v>214</v>
      </c>
      <c r="F833" t="s">
        <v>215</v>
      </c>
      <c r="G833" t="s">
        <v>244</v>
      </c>
      <c r="H833" t="s">
        <v>342</v>
      </c>
      <c r="I833" t="s">
        <v>218</v>
      </c>
      <c r="J833" t="s">
        <v>238</v>
      </c>
      <c r="K833" t="s">
        <v>588</v>
      </c>
      <c r="L833" t="s">
        <v>221</v>
      </c>
      <c r="M833" s="48">
        <v>42462</v>
      </c>
      <c r="N833">
        <v>237.60000000000002</v>
      </c>
      <c r="O833">
        <v>494.98900000000003</v>
      </c>
      <c r="P833">
        <v>1.0832870370370369</v>
      </c>
      <c r="Q833">
        <v>0.08</v>
      </c>
      <c r="R833">
        <v>534.58812000000012</v>
      </c>
    </row>
    <row r="834" spans="2:18" x14ac:dyDescent="0.3">
      <c r="B834" t="s">
        <v>1987</v>
      </c>
      <c r="C834" s="48">
        <v>42454</v>
      </c>
      <c r="D834" t="s">
        <v>1988</v>
      </c>
      <c r="E834" t="s">
        <v>230</v>
      </c>
      <c r="F834" t="s">
        <v>230</v>
      </c>
      <c r="G834" t="s">
        <v>216</v>
      </c>
      <c r="H834" t="s">
        <v>270</v>
      </c>
      <c r="I834" t="s">
        <v>254</v>
      </c>
      <c r="J834" t="s">
        <v>238</v>
      </c>
      <c r="K834" t="s">
        <v>239</v>
      </c>
      <c r="L834" t="s">
        <v>240</v>
      </c>
      <c r="M834" s="48">
        <v>42468</v>
      </c>
      <c r="N834">
        <v>82.5</v>
      </c>
      <c r="O834">
        <v>133.06700000000001</v>
      </c>
      <c r="P834">
        <v>0.61293333333333344</v>
      </c>
      <c r="Q834">
        <v>0.08</v>
      </c>
      <c r="R834">
        <v>143.71236000000002</v>
      </c>
    </row>
    <row r="835" spans="2:18" x14ac:dyDescent="0.3">
      <c r="B835" t="s">
        <v>1990</v>
      </c>
      <c r="C835" s="48">
        <v>42456</v>
      </c>
      <c r="D835" t="s">
        <v>1825</v>
      </c>
      <c r="E835" t="s">
        <v>230</v>
      </c>
      <c r="F835" t="s">
        <v>230</v>
      </c>
      <c r="G835" t="s">
        <v>231</v>
      </c>
      <c r="H835" t="s">
        <v>232</v>
      </c>
      <c r="I835" t="s">
        <v>233</v>
      </c>
      <c r="J835" t="s">
        <v>219</v>
      </c>
      <c r="K835" t="s">
        <v>292</v>
      </c>
      <c r="L835" t="s">
        <v>221</v>
      </c>
      <c r="M835" s="48">
        <v>42464</v>
      </c>
      <c r="N835">
        <v>5.7090000000000005</v>
      </c>
      <c r="O835">
        <v>14.278000000000002</v>
      </c>
      <c r="P835">
        <v>1.5009633911368019</v>
      </c>
      <c r="Q835">
        <v>0.08</v>
      </c>
      <c r="R835">
        <v>15.420240000000003</v>
      </c>
    </row>
    <row r="836" spans="2:18" x14ac:dyDescent="0.3">
      <c r="B836" t="s">
        <v>1991</v>
      </c>
      <c r="C836" s="48">
        <v>42456</v>
      </c>
      <c r="D836" t="s">
        <v>1992</v>
      </c>
      <c r="E836" t="s">
        <v>214</v>
      </c>
      <c r="F836" t="s">
        <v>215</v>
      </c>
      <c r="G836" t="s">
        <v>231</v>
      </c>
      <c r="H836" t="s">
        <v>217</v>
      </c>
      <c r="I836" t="s">
        <v>254</v>
      </c>
      <c r="J836" t="s">
        <v>219</v>
      </c>
      <c r="K836" t="s">
        <v>220</v>
      </c>
      <c r="L836" t="s">
        <v>221</v>
      </c>
      <c r="M836" s="48">
        <v>42465</v>
      </c>
      <c r="N836">
        <v>2.1339999999999999</v>
      </c>
      <c r="O836">
        <v>3.3880000000000003</v>
      </c>
      <c r="P836">
        <v>0.58762886597938169</v>
      </c>
      <c r="Q836">
        <v>0.08</v>
      </c>
      <c r="R836">
        <v>3.6590400000000005</v>
      </c>
    </row>
    <row r="837" spans="2:18" x14ac:dyDescent="0.3">
      <c r="B837" t="s">
        <v>1994</v>
      </c>
      <c r="C837" s="48">
        <v>42457</v>
      </c>
      <c r="D837" t="s">
        <v>1995</v>
      </c>
      <c r="E837" t="s">
        <v>230</v>
      </c>
      <c r="F837" t="s">
        <v>230</v>
      </c>
      <c r="G837" t="s">
        <v>231</v>
      </c>
      <c r="H837" t="s">
        <v>274</v>
      </c>
      <c r="I837" t="s">
        <v>266</v>
      </c>
      <c r="J837" t="s">
        <v>219</v>
      </c>
      <c r="K837" t="s">
        <v>292</v>
      </c>
      <c r="L837" t="s">
        <v>221</v>
      </c>
      <c r="M837" s="48">
        <v>42465</v>
      </c>
      <c r="N837">
        <v>1.034</v>
      </c>
      <c r="O837">
        <v>2.2880000000000003</v>
      </c>
      <c r="P837">
        <v>1.2127659574468086</v>
      </c>
      <c r="Q837">
        <v>0.08</v>
      </c>
      <c r="R837">
        <v>2.4710400000000003</v>
      </c>
    </row>
    <row r="838" spans="2:18" x14ac:dyDescent="0.3">
      <c r="B838" t="s">
        <v>1997</v>
      </c>
      <c r="C838" s="48">
        <v>42460</v>
      </c>
      <c r="D838" t="s">
        <v>1998</v>
      </c>
      <c r="E838" t="s">
        <v>230</v>
      </c>
      <c r="F838" t="s">
        <v>230</v>
      </c>
      <c r="G838" t="s">
        <v>231</v>
      </c>
      <c r="H838" t="s">
        <v>274</v>
      </c>
      <c r="I838" t="s">
        <v>254</v>
      </c>
      <c r="J838" t="s">
        <v>219</v>
      </c>
      <c r="K838" t="s">
        <v>220</v>
      </c>
      <c r="L838" t="s">
        <v>221</v>
      </c>
      <c r="M838" s="48">
        <v>42475</v>
      </c>
      <c r="N838">
        <v>15.268000000000002</v>
      </c>
      <c r="O838">
        <v>24.618000000000002</v>
      </c>
      <c r="P838">
        <v>0.61239193083573473</v>
      </c>
      <c r="Q838">
        <v>0.08</v>
      </c>
      <c r="R838">
        <v>26.587440000000004</v>
      </c>
    </row>
    <row r="839" spans="2:18" x14ac:dyDescent="0.3">
      <c r="B839" t="s">
        <v>2000</v>
      </c>
      <c r="C839" s="48">
        <v>42461</v>
      </c>
      <c r="D839" t="s">
        <v>300</v>
      </c>
      <c r="E839" t="s">
        <v>230</v>
      </c>
      <c r="F839" t="s">
        <v>230</v>
      </c>
      <c r="G839" t="s">
        <v>265</v>
      </c>
      <c r="H839" t="s">
        <v>274</v>
      </c>
      <c r="I839" t="s">
        <v>254</v>
      </c>
      <c r="J839" t="s">
        <v>219</v>
      </c>
      <c r="K839" t="s">
        <v>226</v>
      </c>
      <c r="L839" t="s">
        <v>234</v>
      </c>
      <c r="M839" s="48">
        <v>42468</v>
      </c>
      <c r="N839">
        <v>0.26400000000000001</v>
      </c>
      <c r="O839">
        <v>1.3860000000000001</v>
      </c>
      <c r="P839">
        <v>4.25</v>
      </c>
      <c r="Q839">
        <v>0.08</v>
      </c>
      <c r="R839">
        <v>1.4968800000000002</v>
      </c>
    </row>
    <row r="840" spans="2:18" x14ac:dyDescent="0.3">
      <c r="B840" t="s">
        <v>2001</v>
      </c>
      <c r="C840" s="48">
        <v>42463</v>
      </c>
      <c r="D840" t="s">
        <v>2002</v>
      </c>
      <c r="E840" t="s">
        <v>230</v>
      </c>
      <c r="F840" t="s">
        <v>230</v>
      </c>
      <c r="G840" t="s">
        <v>244</v>
      </c>
      <c r="H840" t="s">
        <v>258</v>
      </c>
      <c r="I840" t="s">
        <v>254</v>
      </c>
      <c r="J840" t="s">
        <v>219</v>
      </c>
      <c r="K840" t="s">
        <v>292</v>
      </c>
      <c r="L840" t="s">
        <v>221</v>
      </c>
      <c r="M840" s="48">
        <v>42476</v>
      </c>
      <c r="N840">
        <v>4.51</v>
      </c>
      <c r="O840">
        <v>10.241000000000001</v>
      </c>
      <c r="P840">
        <v>1.2707317073170736</v>
      </c>
      <c r="Q840">
        <v>0.08</v>
      </c>
      <c r="R840">
        <v>11.060280000000002</v>
      </c>
    </row>
    <row r="841" spans="2:18" x14ac:dyDescent="0.3">
      <c r="B841" t="s">
        <v>2004</v>
      </c>
      <c r="C841" s="48">
        <v>42464</v>
      </c>
      <c r="D841" t="s">
        <v>2005</v>
      </c>
      <c r="E841" t="s">
        <v>230</v>
      </c>
      <c r="F841" t="s">
        <v>230</v>
      </c>
      <c r="G841" t="s">
        <v>216</v>
      </c>
      <c r="H841" t="s">
        <v>258</v>
      </c>
      <c r="I841" t="s">
        <v>266</v>
      </c>
      <c r="J841" t="s">
        <v>219</v>
      </c>
      <c r="K841" t="s">
        <v>226</v>
      </c>
      <c r="L841" t="s">
        <v>221</v>
      </c>
      <c r="M841" s="48">
        <v>42473</v>
      </c>
      <c r="N841">
        <v>1.6830000000000003</v>
      </c>
      <c r="O841">
        <v>3.0579999999999998</v>
      </c>
      <c r="P841">
        <v>0.81699346405228723</v>
      </c>
      <c r="Q841">
        <v>0.08</v>
      </c>
      <c r="R841">
        <v>3.3026400000000002</v>
      </c>
    </row>
    <row r="842" spans="2:18" x14ac:dyDescent="0.3">
      <c r="B842" t="s">
        <v>2007</v>
      </c>
      <c r="C842" s="48">
        <v>42469</v>
      </c>
      <c r="D842" t="s">
        <v>340</v>
      </c>
      <c r="E842" t="s">
        <v>230</v>
      </c>
      <c r="F842" t="s">
        <v>230</v>
      </c>
      <c r="G842" t="s">
        <v>231</v>
      </c>
      <c r="H842" t="s">
        <v>342</v>
      </c>
      <c r="I842" t="s">
        <v>266</v>
      </c>
      <c r="J842" t="s">
        <v>219</v>
      </c>
      <c r="K842" t="s">
        <v>220</v>
      </c>
      <c r="L842" t="s">
        <v>221</v>
      </c>
      <c r="M842" s="48">
        <v>42478</v>
      </c>
      <c r="N842">
        <v>4.3890000000000002</v>
      </c>
      <c r="O842">
        <v>6.8530000000000006</v>
      </c>
      <c r="P842">
        <v>0.5614035087719299</v>
      </c>
      <c r="Q842">
        <v>0.08</v>
      </c>
      <c r="R842">
        <v>7.4012400000000014</v>
      </c>
    </row>
    <row r="843" spans="2:18" x14ac:dyDescent="0.3">
      <c r="B843" t="s">
        <v>2008</v>
      </c>
      <c r="C843" s="48">
        <v>42469</v>
      </c>
      <c r="D843" t="s">
        <v>516</v>
      </c>
      <c r="E843" t="s">
        <v>214</v>
      </c>
      <c r="F843" t="s">
        <v>215</v>
      </c>
      <c r="G843" t="s">
        <v>231</v>
      </c>
      <c r="H843" t="s">
        <v>225</v>
      </c>
      <c r="I843" t="s">
        <v>233</v>
      </c>
      <c r="J843" t="s">
        <v>219</v>
      </c>
      <c r="K843" t="s">
        <v>226</v>
      </c>
      <c r="L843" t="s">
        <v>221</v>
      </c>
      <c r="M843" s="48">
        <v>42476</v>
      </c>
      <c r="N843">
        <v>1.0120000000000002</v>
      </c>
      <c r="O843">
        <v>1.9910000000000003</v>
      </c>
      <c r="P843">
        <v>0.96739130434782594</v>
      </c>
      <c r="Q843">
        <v>0.08</v>
      </c>
      <c r="R843">
        <v>2.1502800000000004</v>
      </c>
    </row>
    <row r="844" spans="2:18" x14ac:dyDescent="0.3">
      <c r="B844" t="s">
        <v>2009</v>
      </c>
      <c r="C844" s="48">
        <v>42469</v>
      </c>
      <c r="D844" t="s">
        <v>2010</v>
      </c>
      <c r="E844" t="s">
        <v>230</v>
      </c>
      <c r="F844" t="s">
        <v>230</v>
      </c>
      <c r="G844" t="s">
        <v>216</v>
      </c>
      <c r="H844" t="s">
        <v>245</v>
      </c>
      <c r="I844" t="s">
        <v>218</v>
      </c>
      <c r="J844" t="s">
        <v>219</v>
      </c>
      <c r="K844" t="s">
        <v>226</v>
      </c>
      <c r="L844" t="s">
        <v>234</v>
      </c>
      <c r="M844" s="48">
        <v>42477</v>
      </c>
      <c r="N844">
        <v>2.6290000000000004</v>
      </c>
      <c r="O844">
        <v>4.6859999999999999</v>
      </c>
      <c r="P844">
        <v>0.78242677824267748</v>
      </c>
      <c r="Q844">
        <v>0.08</v>
      </c>
      <c r="R844">
        <v>5.06088</v>
      </c>
    </row>
    <row r="845" spans="2:18" x14ac:dyDescent="0.3">
      <c r="B845" t="s">
        <v>2012</v>
      </c>
      <c r="C845" s="48">
        <v>42471</v>
      </c>
      <c r="D845" t="s">
        <v>1169</v>
      </c>
      <c r="E845" t="s">
        <v>214</v>
      </c>
      <c r="F845" t="s">
        <v>215</v>
      </c>
      <c r="G845" t="s">
        <v>231</v>
      </c>
      <c r="H845" t="s">
        <v>225</v>
      </c>
      <c r="I845" t="s">
        <v>233</v>
      </c>
      <c r="J845" t="s">
        <v>238</v>
      </c>
      <c r="K845" t="s">
        <v>239</v>
      </c>
      <c r="L845" t="s">
        <v>240</v>
      </c>
      <c r="M845" s="48">
        <v>42480</v>
      </c>
      <c r="N845">
        <v>306.88900000000001</v>
      </c>
      <c r="O845">
        <v>494.98900000000003</v>
      </c>
      <c r="P845">
        <v>0.61292519445141413</v>
      </c>
      <c r="Q845">
        <v>0.08</v>
      </c>
      <c r="R845">
        <v>534.58812000000012</v>
      </c>
    </row>
    <row r="846" spans="2:18" x14ac:dyDescent="0.3">
      <c r="B846" t="s">
        <v>2013</v>
      </c>
      <c r="C846" s="48">
        <v>42475</v>
      </c>
      <c r="D846" t="s">
        <v>718</v>
      </c>
      <c r="E846" t="s">
        <v>230</v>
      </c>
      <c r="F846" t="s">
        <v>230</v>
      </c>
      <c r="G846" t="s">
        <v>244</v>
      </c>
      <c r="H846" t="s">
        <v>258</v>
      </c>
      <c r="I846" t="s">
        <v>254</v>
      </c>
      <c r="J846" t="s">
        <v>219</v>
      </c>
      <c r="K846" t="s">
        <v>226</v>
      </c>
      <c r="L846" t="s">
        <v>221</v>
      </c>
      <c r="M846" s="48">
        <v>42484</v>
      </c>
      <c r="N846">
        <v>1.1550000000000002</v>
      </c>
      <c r="O846">
        <v>2.145</v>
      </c>
      <c r="P846">
        <v>0.85714285714285676</v>
      </c>
      <c r="Q846">
        <v>0.08</v>
      </c>
      <c r="R846">
        <v>2.3166000000000002</v>
      </c>
    </row>
    <row r="847" spans="2:18" x14ac:dyDescent="0.3">
      <c r="B847" t="s">
        <v>2018</v>
      </c>
      <c r="C847" s="48">
        <v>42481</v>
      </c>
      <c r="D847" t="s">
        <v>1240</v>
      </c>
      <c r="E847" t="s">
        <v>230</v>
      </c>
      <c r="F847" t="s">
        <v>230</v>
      </c>
      <c r="G847" t="s">
        <v>231</v>
      </c>
      <c r="H847" t="s">
        <v>274</v>
      </c>
      <c r="I847" t="s">
        <v>266</v>
      </c>
      <c r="J847" t="s">
        <v>219</v>
      </c>
      <c r="K847" t="s">
        <v>226</v>
      </c>
      <c r="L847" t="s">
        <v>221</v>
      </c>
      <c r="M847" s="48">
        <v>42489</v>
      </c>
      <c r="N847">
        <v>0.26400000000000001</v>
      </c>
      <c r="O847">
        <v>1.3860000000000001</v>
      </c>
      <c r="P847">
        <v>4.25</v>
      </c>
      <c r="Q847">
        <v>0.08</v>
      </c>
      <c r="R847">
        <v>1.4968800000000002</v>
      </c>
    </row>
    <row r="848" spans="2:18" x14ac:dyDescent="0.3">
      <c r="B848" t="s">
        <v>2019</v>
      </c>
      <c r="C848" s="48">
        <v>42481</v>
      </c>
      <c r="D848" t="s">
        <v>2020</v>
      </c>
      <c r="E848" t="s">
        <v>214</v>
      </c>
      <c r="F848" t="s">
        <v>215</v>
      </c>
      <c r="G848" t="s">
        <v>216</v>
      </c>
      <c r="H848" t="s">
        <v>217</v>
      </c>
      <c r="I848" t="s">
        <v>266</v>
      </c>
      <c r="J848" t="s">
        <v>219</v>
      </c>
      <c r="K848" t="s">
        <v>226</v>
      </c>
      <c r="L848" t="s">
        <v>221</v>
      </c>
      <c r="M848" s="48">
        <v>42490</v>
      </c>
      <c r="N848">
        <v>23.716000000000001</v>
      </c>
      <c r="O848">
        <v>40.204999999999998</v>
      </c>
      <c r="P848">
        <v>0.695269016697588</v>
      </c>
      <c r="Q848">
        <v>0.08</v>
      </c>
      <c r="R848">
        <v>43.421399999999998</v>
      </c>
    </row>
    <row r="849" spans="2:18" x14ac:dyDescent="0.3">
      <c r="B849" t="s">
        <v>2022</v>
      </c>
      <c r="C849" s="48">
        <v>42481</v>
      </c>
      <c r="D849" t="s">
        <v>1490</v>
      </c>
      <c r="E849" t="s">
        <v>214</v>
      </c>
      <c r="F849" t="s">
        <v>215</v>
      </c>
      <c r="G849" t="s">
        <v>244</v>
      </c>
      <c r="H849" t="s">
        <v>217</v>
      </c>
      <c r="I849" t="s">
        <v>266</v>
      </c>
      <c r="J849" t="s">
        <v>219</v>
      </c>
      <c r="K849" t="s">
        <v>226</v>
      </c>
      <c r="L849" t="s">
        <v>221</v>
      </c>
      <c r="M849" s="48">
        <v>42489</v>
      </c>
      <c r="N849">
        <v>2.0020000000000002</v>
      </c>
      <c r="O849">
        <v>3.278</v>
      </c>
      <c r="P849">
        <v>0.63736263736263721</v>
      </c>
      <c r="Q849">
        <v>0.08</v>
      </c>
      <c r="R849">
        <v>3.5402400000000003</v>
      </c>
    </row>
    <row r="850" spans="2:18" x14ac:dyDescent="0.3">
      <c r="B850" t="s">
        <v>2023</v>
      </c>
      <c r="C850" s="48">
        <v>42482</v>
      </c>
      <c r="D850" t="s">
        <v>2024</v>
      </c>
      <c r="E850" t="s">
        <v>230</v>
      </c>
      <c r="F850" t="s">
        <v>230</v>
      </c>
      <c r="G850" t="s">
        <v>216</v>
      </c>
      <c r="H850" t="s">
        <v>258</v>
      </c>
      <c r="I850" t="s">
        <v>218</v>
      </c>
      <c r="J850" t="s">
        <v>219</v>
      </c>
      <c r="K850" t="s">
        <v>220</v>
      </c>
      <c r="L850" t="s">
        <v>221</v>
      </c>
      <c r="M850" s="48">
        <v>42491</v>
      </c>
      <c r="N850">
        <v>2.3980000000000006</v>
      </c>
      <c r="O850">
        <v>3.8720000000000003</v>
      </c>
      <c r="P850">
        <v>0.61467889908256856</v>
      </c>
      <c r="Q850">
        <v>0.08</v>
      </c>
      <c r="R850">
        <v>4.1817600000000006</v>
      </c>
    </row>
    <row r="851" spans="2:18" x14ac:dyDescent="0.3">
      <c r="B851" t="s">
        <v>2026</v>
      </c>
      <c r="C851" s="48">
        <v>42483</v>
      </c>
      <c r="D851" t="s">
        <v>1312</v>
      </c>
      <c r="E851" t="s">
        <v>230</v>
      </c>
      <c r="F851" t="s">
        <v>230</v>
      </c>
      <c r="G851" t="s">
        <v>216</v>
      </c>
      <c r="H851" t="s">
        <v>232</v>
      </c>
      <c r="I851" t="s">
        <v>266</v>
      </c>
      <c r="J851" t="s">
        <v>238</v>
      </c>
      <c r="K851" t="s">
        <v>220</v>
      </c>
      <c r="L851" t="s">
        <v>221</v>
      </c>
      <c r="M851" s="48">
        <v>42491</v>
      </c>
      <c r="N851">
        <v>9.1410000000000018</v>
      </c>
      <c r="O851">
        <v>17.578000000000003</v>
      </c>
      <c r="P851">
        <v>0.92298435619735253</v>
      </c>
      <c r="Q851">
        <v>0.08</v>
      </c>
      <c r="R851">
        <v>18.984240000000003</v>
      </c>
    </row>
    <row r="852" spans="2:18" x14ac:dyDescent="0.3">
      <c r="B852" t="s">
        <v>2027</v>
      </c>
      <c r="C852" s="48">
        <v>42483</v>
      </c>
      <c r="D852" t="s">
        <v>2028</v>
      </c>
      <c r="E852" t="s">
        <v>230</v>
      </c>
      <c r="F852" t="s">
        <v>230</v>
      </c>
      <c r="G852" t="s">
        <v>244</v>
      </c>
      <c r="H852" t="s">
        <v>270</v>
      </c>
      <c r="I852" t="s">
        <v>250</v>
      </c>
      <c r="J852" t="s">
        <v>219</v>
      </c>
      <c r="K852" t="s">
        <v>226</v>
      </c>
      <c r="L852" t="s">
        <v>221</v>
      </c>
      <c r="M852" s="48">
        <v>42492</v>
      </c>
      <c r="N852">
        <v>3.8280000000000003</v>
      </c>
      <c r="O852">
        <v>5.9729999999999999</v>
      </c>
      <c r="P852">
        <v>0.56034482758620674</v>
      </c>
      <c r="Q852">
        <v>0.08</v>
      </c>
      <c r="R852">
        <v>6.4508400000000004</v>
      </c>
    </row>
    <row r="853" spans="2:18" x14ac:dyDescent="0.3">
      <c r="B853" t="s">
        <v>2030</v>
      </c>
      <c r="C853" s="48">
        <v>42485</v>
      </c>
      <c r="D853" t="s">
        <v>2031</v>
      </c>
      <c r="E853" t="s">
        <v>214</v>
      </c>
      <c r="F853" t="s">
        <v>215</v>
      </c>
      <c r="G853" t="s">
        <v>244</v>
      </c>
      <c r="H853" t="s">
        <v>217</v>
      </c>
      <c r="I853" t="s">
        <v>218</v>
      </c>
      <c r="J853" t="s">
        <v>219</v>
      </c>
      <c r="K853" t="s">
        <v>220</v>
      </c>
      <c r="L853" t="s">
        <v>221</v>
      </c>
      <c r="M853" s="48">
        <v>42493</v>
      </c>
      <c r="N853">
        <v>2.4750000000000001</v>
      </c>
      <c r="O853">
        <v>4.0590000000000002</v>
      </c>
      <c r="P853">
        <v>0.64</v>
      </c>
      <c r="Q853">
        <v>0.08</v>
      </c>
      <c r="R853">
        <v>4.3837200000000003</v>
      </c>
    </row>
    <row r="854" spans="2:18" x14ac:dyDescent="0.3">
      <c r="B854" t="s">
        <v>2036</v>
      </c>
      <c r="C854" s="48">
        <v>42490</v>
      </c>
      <c r="D854" t="s">
        <v>471</v>
      </c>
      <c r="E854" t="s">
        <v>214</v>
      </c>
      <c r="F854" t="s">
        <v>215</v>
      </c>
      <c r="G854" t="s">
        <v>244</v>
      </c>
      <c r="H854" t="s">
        <v>225</v>
      </c>
      <c r="I854" t="s">
        <v>266</v>
      </c>
      <c r="J854" t="s">
        <v>219</v>
      </c>
      <c r="K854" t="s">
        <v>292</v>
      </c>
      <c r="L854" t="s">
        <v>221</v>
      </c>
      <c r="M854" s="48">
        <v>42498</v>
      </c>
      <c r="N854">
        <v>2.75</v>
      </c>
      <c r="O854">
        <v>6.2480000000000002</v>
      </c>
      <c r="P854">
        <v>1.272</v>
      </c>
      <c r="Q854">
        <v>0.08</v>
      </c>
      <c r="R854">
        <v>6.7478400000000009</v>
      </c>
    </row>
    <row r="855" spans="2:18" x14ac:dyDescent="0.3">
      <c r="B855" t="s">
        <v>2038</v>
      </c>
      <c r="C855" s="48">
        <v>42493</v>
      </c>
      <c r="D855" t="s">
        <v>2039</v>
      </c>
      <c r="E855" t="s">
        <v>230</v>
      </c>
      <c r="F855" t="s">
        <v>230</v>
      </c>
      <c r="G855" t="s">
        <v>216</v>
      </c>
      <c r="H855" t="s">
        <v>312</v>
      </c>
      <c r="I855" t="s">
        <v>250</v>
      </c>
      <c r="J855" t="s">
        <v>219</v>
      </c>
      <c r="K855" t="s">
        <v>220</v>
      </c>
      <c r="L855" t="s">
        <v>221</v>
      </c>
      <c r="M855" s="48">
        <v>42502</v>
      </c>
      <c r="N855">
        <v>3.8720000000000003</v>
      </c>
      <c r="O855">
        <v>6.1380000000000008</v>
      </c>
      <c r="P855">
        <v>0.58522727272727282</v>
      </c>
      <c r="Q855">
        <v>0.08</v>
      </c>
      <c r="R855">
        <v>6.6290400000000016</v>
      </c>
    </row>
    <row r="856" spans="2:18" x14ac:dyDescent="0.3">
      <c r="B856" t="s">
        <v>2041</v>
      </c>
      <c r="C856" s="48">
        <v>42496</v>
      </c>
      <c r="D856" t="s">
        <v>1037</v>
      </c>
      <c r="E856" t="s">
        <v>230</v>
      </c>
      <c r="F856" t="s">
        <v>230</v>
      </c>
      <c r="G856" t="s">
        <v>231</v>
      </c>
      <c r="H856" t="s">
        <v>312</v>
      </c>
      <c r="I856" t="s">
        <v>254</v>
      </c>
      <c r="J856" t="s">
        <v>219</v>
      </c>
      <c r="K856" t="s">
        <v>226</v>
      </c>
      <c r="L856" t="s">
        <v>221</v>
      </c>
      <c r="M856" s="48">
        <v>42507</v>
      </c>
      <c r="N856">
        <v>2.145</v>
      </c>
      <c r="O856">
        <v>4.3780000000000001</v>
      </c>
      <c r="P856">
        <v>1.0410256410256411</v>
      </c>
      <c r="Q856">
        <v>0.08</v>
      </c>
      <c r="R856">
        <v>4.7282400000000004</v>
      </c>
    </row>
    <row r="857" spans="2:18" x14ac:dyDescent="0.3">
      <c r="B857" t="s">
        <v>2042</v>
      </c>
      <c r="C857" s="48">
        <v>42496</v>
      </c>
      <c r="D857" t="s">
        <v>1946</v>
      </c>
      <c r="E857" t="s">
        <v>230</v>
      </c>
      <c r="F857" t="s">
        <v>230</v>
      </c>
      <c r="G857" t="s">
        <v>231</v>
      </c>
      <c r="H857" t="s">
        <v>281</v>
      </c>
      <c r="I857" t="s">
        <v>254</v>
      </c>
      <c r="J857" t="s">
        <v>219</v>
      </c>
      <c r="K857" t="s">
        <v>226</v>
      </c>
      <c r="L857" t="s">
        <v>221</v>
      </c>
      <c r="M857" s="48">
        <v>42503</v>
      </c>
      <c r="N857">
        <v>0.78100000000000003</v>
      </c>
      <c r="O857">
        <v>1.254</v>
      </c>
      <c r="P857">
        <v>0.60563380281690138</v>
      </c>
      <c r="Q857">
        <v>0.08</v>
      </c>
      <c r="R857">
        <v>1.3543200000000002</v>
      </c>
    </row>
    <row r="858" spans="2:18" x14ac:dyDescent="0.3">
      <c r="B858" t="s">
        <v>2043</v>
      </c>
      <c r="C858" s="48">
        <v>42497</v>
      </c>
      <c r="D858" t="s">
        <v>712</v>
      </c>
      <c r="E858" t="s">
        <v>230</v>
      </c>
      <c r="F858" t="s">
        <v>230</v>
      </c>
      <c r="G858" t="s">
        <v>231</v>
      </c>
      <c r="H858" t="s">
        <v>232</v>
      </c>
      <c r="I858" t="s">
        <v>218</v>
      </c>
      <c r="J858" t="s">
        <v>219</v>
      </c>
      <c r="K858" t="s">
        <v>220</v>
      </c>
      <c r="L858" t="s">
        <v>221</v>
      </c>
      <c r="M858" s="48">
        <v>42506</v>
      </c>
      <c r="N858">
        <v>92.64200000000001</v>
      </c>
      <c r="O858">
        <v>231.60500000000002</v>
      </c>
      <c r="P858">
        <v>1.5</v>
      </c>
      <c r="Q858">
        <v>0.08</v>
      </c>
      <c r="R858">
        <v>250.13340000000002</v>
      </c>
    </row>
    <row r="859" spans="2:18" x14ac:dyDescent="0.3">
      <c r="B859" t="s">
        <v>2044</v>
      </c>
      <c r="C859" s="48">
        <v>42498</v>
      </c>
      <c r="D859" t="s">
        <v>395</v>
      </c>
      <c r="E859" t="s">
        <v>230</v>
      </c>
      <c r="F859" t="s">
        <v>230</v>
      </c>
      <c r="G859" t="s">
        <v>231</v>
      </c>
      <c r="H859" t="s">
        <v>270</v>
      </c>
      <c r="I859" t="s">
        <v>266</v>
      </c>
      <c r="J859" t="s">
        <v>219</v>
      </c>
      <c r="K859" t="s">
        <v>220</v>
      </c>
      <c r="L859" t="s">
        <v>221</v>
      </c>
      <c r="M859" s="48">
        <v>42507</v>
      </c>
      <c r="N859">
        <v>3.8720000000000003</v>
      </c>
      <c r="O859">
        <v>6.2480000000000002</v>
      </c>
      <c r="P859">
        <v>0.61363636363636354</v>
      </c>
      <c r="Q859">
        <v>0.08</v>
      </c>
      <c r="R859">
        <v>6.7478400000000009</v>
      </c>
    </row>
    <row r="860" spans="2:18" x14ac:dyDescent="0.3">
      <c r="B860" t="s">
        <v>2045</v>
      </c>
      <c r="C860" s="48">
        <v>42500</v>
      </c>
      <c r="D860" t="s">
        <v>1082</v>
      </c>
      <c r="E860" t="s">
        <v>214</v>
      </c>
      <c r="F860" t="s">
        <v>215</v>
      </c>
      <c r="G860" t="s">
        <v>231</v>
      </c>
      <c r="H860" t="s">
        <v>225</v>
      </c>
      <c r="I860" t="s">
        <v>233</v>
      </c>
      <c r="J860" t="s">
        <v>219</v>
      </c>
      <c r="K860" t="s">
        <v>220</v>
      </c>
      <c r="L860" t="s">
        <v>221</v>
      </c>
      <c r="M860" s="48">
        <v>42509</v>
      </c>
      <c r="N860">
        <v>2.3980000000000006</v>
      </c>
      <c r="O860">
        <v>3.8720000000000003</v>
      </c>
      <c r="P860">
        <v>0.61467889908256856</v>
      </c>
      <c r="Q860">
        <v>0.08</v>
      </c>
      <c r="R860">
        <v>4.1817600000000006</v>
      </c>
    </row>
    <row r="861" spans="2:18" x14ac:dyDescent="0.3">
      <c r="B861" t="s">
        <v>2046</v>
      </c>
      <c r="C861" s="48">
        <v>42502</v>
      </c>
      <c r="D861" t="s">
        <v>1150</v>
      </c>
      <c r="E861" t="s">
        <v>230</v>
      </c>
      <c r="F861" t="s">
        <v>230</v>
      </c>
      <c r="G861" t="s">
        <v>231</v>
      </c>
      <c r="H861" t="s">
        <v>445</v>
      </c>
      <c r="I861" t="s">
        <v>266</v>
      </c>
      <c r="J861" t="s">
        <v>219</v>
      </c>
      <c r="K861" t="s">
        <v>220</v>
      </c>
      <c r="L861" t="s">
        <v>221</v>
      </c>
      <c r="M861" s="48">
        <v>42511</v>
      </c>
      <c r="N861">
        <v>2.5190000000000001</v>
      </c>
      <c r="O861">
        <v>4.0590000000000002</v>
      </c>
      <c r="P861">
        <v>0.611353711790393</v>
      </c>
      <c r="Q861">
        <v>0.08</v>
      </c>
      <c r="R861">
        <v>4.3837200000000003</v>
      </c>
    </row>
    <row r="862" spans="2:18" x14ac:dyDescent="0.3">
      <c r="B862" t="s">
        <v>2047</v>
      </c>
      <c r="C862" s="48">
        <v>42502</v>
      </c>
      <c r="D862" t="s">
        <v>1233</v>
      </c>
      <c r="E862" t="s">
        <v>214</v>
      </c>
      <c r="F862" t="s">
        <v>215</v>
      </c>
      <c r="G862" t="s">
        <v>265</v>
      </c>
      <c r="H862" t="s">
        <v>225</v>
      </c>
      <c r="I862" t="s">
        <v>266</v>
      </c>
      <c r="J862" t="s">
        <v>219</v>
      </c>
      <c r="K862" t="s">
        <v>220</v>
      </c>
      <c r="L862" t="s">
        <v>221</v>
      </c>
      <c r="M862" s="48">
        <v>42511</v>
      </c>
      <c r="N862">
        <v>1.4630000000000003</v>
      </c>
      <c r="O862">
        <v>2.2880000000000003</v>
      </c>
      <c r="P862">
        <v>0.56390977443609003</v>
      </c>
      <c r="Q862">
        <v>0.08</v>
      </c>
      <c r="R862">
        <v>2.4710400000000003</v>
      </c>
    </row>
    <row r="863" spans="2:18" x14ac:dyDescent="0.3">
      <c r="B863" t="s">
        <v>2048</v>
      </c>
      <c r="C863" s="48">
        <v>42506</v>
      </c>
      <c r="D863" t="s">
        <v>2049</v>
      </c>
      <c r="E863" t="s">
        <v>214</v>
      </c>
      <c r="F863" t="s">
        <v>215</v>
      </c>
      <c r="G863" t="s">
        <v>231</v>
      </c>
      <c r="H863" t="s">
        <v>225</v>
      </c>
      <c r="I863" t="s">
        <v>266</v>
      </c>
      <c r="J863" t="s">
        <v>219</v>
      </c>
      <c r="K863" t="s">
        <v>220</v>
      </c>
      <c r="L863" t="s">
        <v>221</v>
      </c>
      <c r="M863" s="48">
        <v>42515</v>
      </c>
      <c r="N863">
        <v>16.445</v>
      </c>
      <c r="O863">
        <v>38.236000000000004</v>
      </c>
      <c r="P863">
        <v>1.3250836120401339</v>
      </c>
      <c r="Q863">
        <v>0.08</v>
      </c>
      <c r="R863">
        <v>41.294880000000006</v>
      </c>
    </row>
    <row r="864" spans="2:18" x14ac:dyDescent="0.3">
      <c r="B864" t="s">
        <v>2051</v>
      </c>
      <c r="C864" s="48">
        <v>42507</v>
      </c>
      <c r="D864" t="s">
        <v>2052</v>
      </c>
      <c r="E864" t="s">
        <v>230</v>
      </c>
      <c r="F864" t="s">
        <v>230</v>
      </c>
      <c r="G864" t="s">
        <v>216</v>
      </c>
      <c r="H864" t="s">
        <v>291</v>
      </c>
      <c r="I864" t="s">
        <v>250</v>
      </c>
      <c r="J864" t="s">
        <v>219</v>
      </c>
      <c r="K864" t="s">
        <v>226</v>
      </c>
      <c r="L864" t="s">
        <v>221</v>
      </c>
      <c r="M864" s="48">
        <v>42515</v>
      </c>
      <c r="N864">
        <v>1.9360000000000002</v>
      </c>
      <c r="O864">
        <v>3.234</v>
      </c>
      <c r="P864">
        <v>0.6704545454545453</v>
      </c>
      <c r="Q864">
        <v>0.08</v>
      </c>
      <c r="R864">
        <v>3.4927200000000003</v>
      </c>
    </row>
    <row r="865" spans="2:18" x14ac:dyDescent="0.3">
      <c r="B865" t="s">
        <v>2054</v>
      </c>
      <c r="C865" s="48">
        <v>42509</v>
      </c>
      <c r="D865" t="s">
        <v>2055</v>
      </c>
      <c r="E865" t="s">
        <v>230</v>
      </c>
      <c r="F865" t="s">
        <v>230</v>
      </c>
      <c r="G865" t="s">
        <v>231</v>
      </c>
      <c r="H865" t="s">
        <v>274</v>
      </c>
      <c r="I865" t="s">
        <v>233</v>
      </c>
      <c r="J865" t="s">
        <v>305</v>
      </c>
      <c r="K865" t="s">
        <v>292</v>
      </c>
      <c r="L865" t="s">
        <v>221</v>
      </c>
      <c r="M865" s="48">
        <v>42517</v>
      </c>
      <c r="N865">
        <v>6.0500000000000007</v>
      </c>
      <c r="O865">
        <v>13.442000000000002</v>
      </c>
      <c r="P865">
        <v>1.2218181818181819</v>
      </c>
      <c r="Q865">
        <v>0.08</v>
      </c>
      <c r="R865">
        <v>14.517360000000004</v>
      </c>
    </row>
    <row r="866" spans="2:18" x14ac:dyDescent="0.3">
      <c r="B866" t="s">
        <v>2057</v>
      </c>
      <c r="C866" s="48">
        <v>42509</v>
      </c>
      <c r="D866" t="s">
        <v>551</v>
      </c>
      <c r="E866" t="s">
        <v>230</v>
      </c>
      <c r="F866" t="s">
        <v>230</v>
      </c>
      <c r="G866" t="s">
        <v>265</v>
      </c>
      <c r="H866" t="s">
        <v>258</v>
      </c>
      <c r="I866" t="s">
        <v>233</v>
      </c>
      <c r="J866" t="s">
        <v>219</v>
      </c>
      <c r="K866" t="s">
        <v>220</v>
      </c>
      <c r="L866" t="s">
        <v>221</v>
      </c>
      <c r="M866" s="48">
        <v>42516</v>
      </c>
      <c r="N866">
        <v>57.277000000000008</v>
      </c>
      <c r="O866">
        <v>92.378000000000014</v>
      </c>
      <c r="P866">
        <v>0.61282888419435377</v>
      </c>
      <c r="Q866">
        <v>0.08</v>
      </c>
      <c r="R866">
        <v>99.76824000000002</v>
      </c>
    </row>
    <row r="867" spans="2:18" x14ac:dyDescent="0.3">
      <c r="B867" t="s">
        <v>2058</v>
      </c>
      <c r="C867" s="48">
        <v>42509</v>
      </c>
      <c r="D867" t="s">
        <v>1181</v>
      </c>
      <c r="E867" t="s">
        <v>230</v>
      </c>
      <c r="F867" t="s">
        <v>230</v>
      </c>
      <c r="G867" t="s">
        <v>231</v>
      </c>
      <c r="H867" t="s">
        <v>274</v>
      </c>
      <c r="I867" t="s">
        <v>233</v>
      </c>
      <c r="J867" t="s">
        <v>219</v>
      </c>
      <c r="K867" t="s">
        <v>220</v>
      </c>
      <c r="L867" t="s">
        <v>221</v>
      </c>
      <c r="M867" s="48">
        <v>42517</v>
      </c>
      <c r="N867">
        <v>16.445</v>
      </c>
      <c r="O867">
        <v>38.236000000000004</v>
      </c>
      <c r="P867">
        <v>1.3250836120401339</v>
      </c>
      <c r="Q867">
        <v>0.08</v>
      </c>
      <c r="R867">
        <v>41.294880000000006</v>
      </c>
    </row>
    <row r="868" spans="2:18" x14ac:dyDescent="0.3">
      <c r="B868" t="s">
        <v>2059</v>
      </c>
      <c r="C868" s="48">
        <v>42510</v>
      </c>
      <c r="D868" t="s">
        <v>303</v>
      </c>
      <c r="E868" t="s">
        <v>230</v>
      </c>
      <c r="F868" t="s">
        <v>230</v>
      </c>
      <c r="G868" t="s">
        <v>231</v>
      </c>
      <c r="H868" t="s">
        <v>274</v>
      </c>
      <c r="I868" t="s">
        <v>250</v>
      </c>
      <c r="J868" t="s">
        <v>219</v>
      </c>
      <c r="K868" t="s">
        <v>220</v>
      </c>
      <c r="L868" t="s">
        <v>221</v>
      </c>
      <c r="M868" s="48">
        <v>42519</v>
      </c>
      <c r="N868">
        <v>4.9060000000000006</v>
      </c>
      <c r="O868">
        <v>11.979000000000001</v>
      </c>
      <c r="P868">
        <v>1.4417040358744393</v>
      </c>
      <c r="Q868">
        <v>0.08</v>
      </c>
      <c r="R868">
        <v>12.937320000000001</v>
      </c>
    </row>
    <row r="869" spans="2:18" x14ac:dyDescent="0.3">
      <c r="B869" t="s">
        <v>2060</v>
      </c>
      <c r="C869" s="48">
        <v>42510</v>
      </c>
      <c r="D869" t="s">
        <v>1821</v>
      </c>
      <c r="E869" t="s">
        <v>230</v>
      </c>
      <c r="F869" t="s">
        <v>230</v>
      </c>
      <c r="G869" t="s">
        <v>216</v>
      </c>
      <c r="H869" t="s">
        <v>245</v>
      </c>
      <c r="I869" t="s">
        <v>266</v>
      </c>
      <c r="J869" t="s">
        <v>219</v>
      </c>
      <c r="K869" t="s">
        <v>220</v>
      </c>
      <c r="L869" t="s">
        <v>221</v>
      </c>
      <c r="M869" s="48">
        <v>42518</v>
      </c>
      <c r="N869">
        <v>1.298</v>
      </c>
      <c r="O869">
        <v>2.0680000000000001</v>
      </c>
      <c r="P869">
        <v>0.59322033898305082</v>
      </c>
      <c r="Q869">
        <v>0.08</v>
      </c>
      <c r="R869">
        <v>2.2334400000000003</v>
      </c>
    </row>
    <row r="870" spans="2:18" x14ac:dyDescent="0.3">
      <c r="B870" t="s">
        <v>2061</v>
      </c>
      <c r="C870" s="48">
        <v>42511</v>
      </c>
      <c r="D870" t="s">
        <v>2062</v>
      </c>
      <c r="E870" t="s">
        <v>230</v>
      </c>
      <c r="F870" t="s">
        <v>230</v>
      </c>
      <c r="G870" t="s">
        <v>265</v>
      </c>
      <c r="H870" t="s">
        <v>331</v>
      </c>
      <c r="I870" t="s">
        <v>218</v>
      </c>
      <c r="J870" t="s">
        <v>219</v>
      </c>
      <c r="K870" t="s">
        <v>226</v>
      </c>
      <c r="L870" t="s">
        <v>234</v>
      </c>
      <c r="M870" s="48">
        <v>42519</v>
      </c>
      <c r="N870">
        <v>2.6290000000000004</v>
      </c>
      <c r="O870">
        <v>4.6859999999999999</v>
      </c>
      <c r="P870">
        <v>0.78242677824267748</v>
      </c>
      <c r="Q870">
        <v>0.08</v>
      </c>
      <c r="R870">
        <v>5.06088</v>
      </c>
    </row>
    <row r="871" spans="2:18" x14ac:dyDescent="0.3">
      <c r="B871" t="s">
        <v>2064</v>
      </c>
      <c r="C871" s="48">
        <v>42514</v>
      </c>
      <c r="D871" t="s">
        <v>2065</v>
      </c>
      <c r="E871" t="s">
        <v>230</v>
      </c>
      <c r="F871" t="s">
        <v>230</v>
      </c>
      <c r="G871" t="s">
        <v>265</v>
      </c>
      <c r="H871" t="s">
        <v>312</v>
      </c>
      <c r="I871" t="s">
        <v>250</v>
      </c>
      <c r="J871" t="s">
        <v>219</v>
      </c>
      <c r="K871" t="s">
        <v>220</v>
      </c>
      <c r="L871" t="s">
        <v>221</v>
      </c>
      <c r="M871" s="48">
        <v>42522</v>
      </c>
      <c r="N871">
        <v>57.244000000000007</v>
      </c>
      <c r="O871">
        <v>92.323000000000022</v>
      </c>
      <c r="P871">
        <v>0.61279784780937763</v>
      </c>
      <c r="Q871">
        <v>0.08</v>
      </c>
      <c r="R871">
        <v>99.708840000000023</v>
      </c>
    </row>
    <row r="872" spans="2:18" x14ac:dyDescent="0.3">
      <c r="B872" t="s">
        <v>2067</v>
      </c>
      <c r="C872" s="48">
        <v>42515</v>
      </c>
      <c r="D872" t="s">
        <v>2068</v>
      </c>
      <c r="E872" t="s">
        <v>230</v>
      </c>
      <c r="F872" t="s">
        <v>230</v>
      </c>
      <c r="G872" t="s">
        <v>231</v>
      </c>
      <c r="H872" t="s">
        <v>312</v>
      </c>
      <c r="I872" t="s">
        <v>266</v>
      </c>
      <c r="J872" t="s">
        <v>219</v>
      </c>
      <c r="K872" t="s">
        <v>220</v>
      </c>
      <c r="L872" t="s">
        <v>221</v>
      </c>
      <c r="M872" s="48">
        <v>42522</v>
      </c>
      <c r="N872">
        <v>5.8630000000000004</v>
      </c>
      <c r="O872">
        <v>9.4600000000000009</v>
      </c>
      <c r="P872">
        <v>0.61350844277673544</v>
      </c>
      <c r="Q872">
        <v>0.08</v>
      </c>
      <c r="R872">
        <v>10.216800000000001</v>
      </c>
    </row>
    <row r="873" spans="2:18" x14ac:dyDescent="0.3">
      <c r="B873" t="s">
        <v>2070</v>
      </c>
      <c r="C873" s="48">
        <v>42517</v>
      </c>
      <c r="D873" t="s">
        <v>2071</v>
      </c>
      <c r="E873" t="s">
        <v>230</v>
      </c>
      <c r="F873" t="s">
        <v>230</v>
      </c>
      <c r="G873" t="s">
        <v>244</v>
      </c>
      <c r="H873" t="s">
        <v>245</v>
      </c>
      <c r="I873" t="s">
        <v>250</v>
      </c>
      <c r="J873" t="s">
        <v>219</v>
      </c>
      <c r="K873" t="s">
        <v>220</v>
      </c>
      <c r="L873" t="s">
        <v>221</v>
      </c>
      <c r="M873" s="48">
        <v>42525</v>
      </c>
      <c r="N873">
        <v>16.445</v>
      </c>
      <c r="O873">
        <v>38.236000000000004</v>
      </c>
      <c r="P873">
        <v>1.3250836120401339</v>
      </c>
      <c r="Q873">
        <v>0.08</v>
      </c>
      <c r="R873">
        <v>41.294880000000006</v>
      </c>
    </row>
    <row r="874" spans="2:18" x14ac:dyDescent="0.3">
      <c r="B874" t="s">
        <v>2073</v>
      </c>
      <c r="C874" s="48">
        <v>42518</v>
      </c>
      <c r="D874" t="s">
        <v>2005</v>
      </c>
      <c r="E874" t="s">
        <v>230</v>
      </c>
      <c r="F874" t="s">
        <v>230</v>
      </c>
      <c r="G874" t="s">
        <v>216</v>
      </c>
      <c r="H874" t="s">
        <v>258</v>
      </c>
      <c r="I874" t="s">
        <v>250</v>
      </c>
      <c r="J874" t="s">
        <v>238</v>
      </c>
      <c r="K874" t="s">
        <v>220</v>
      </c>
      <c r="L874" t="s">
        <v>221</v>
      </c>
      <c r="M874" s="48">
        <v>42525</v>
      </c>
      <c r="N874">
        <v>6.8200000000000012</v>
      </c>
      <c r="O874">
        <v>34.078000000000003</v>
      </c>
      <c r="P874">
        <v>3.9967741935483869</v>
      </c>
      <c r="Q874">
        <v>0.08</v>
      </c>
      <c r="R874">
        <v>36.804240000000007</v>
      </c>
    </row>
    <row r="875" spans="2:18" x14ac:dyDescent="0.3">
      <c r="B875" t="s">
        <v>2074</v>
      </c>
      <c r="C875" s="48">
        <v>42519</v>
      </c>
      <c r="D875" t="s">
        <v>525</v>
      </c>
      <c r="E875" t="s">
        <v>230</v>
      </c>
      <c r="F875" t="s">
        <v>230</v>
      </c>
      <c r="G875" t="s">
        <v>244</v>
      </c>
      <c r="H875" t="s">
        <v>331</v>
      </c>
      <c r="I875" t="s">
        <v>254</v>
      </c>
      <c r="J875" t="s">
        <v>219</v>
      </c>
      <c r="K875" t="s">
        <v>292</v>
      </c>
      <c r="L875" t="s">
        <v>221</v>
      </c>
      <c r="M875" s="48">
        <v>42528</v>
      </c>
      <c r="N875">
        <v>1.034</v>
      </c>
      <c r="O875">
        <v>2.2880000000000003</v>
      </c>
      <c r="P875">
        <v>1.2127659574468086</v>
      </c>
      <c r="Q875">
        <v>0.08</v>
      </c>
      <c r="R875">
        <v>2.4710400000000003</v>
      </c>
    </row>
    <row r="876" spans="2:18" x14ac:dyDescent="0.3">
      <c r="B876" t="s">
        <v>2075</v>
      </c>
      <c r="C876" s="48">
        <v>42519</v>
      </c>
      <c r="D876" t="s">
        <v>1091</v>
      </c>
      <c r="E876" t="s">
        <v>230</v>
      </c>
      <c r="F876" t="s">
        <v>230</v>
      </c>
      <c r="G876" t="s">
        <v>265</v>
      </c>
      <c r="H876" t="s">
        <v>258</v>
      </c>
      <c r="I876" t="s">
        <v>218</v>
      </c>
      <c r="J876" t="s">
        <v>238</v>
      </c>
      <c r="K876" t="s">
        <v>220</v>
      </c>
      <c r="L876" t="s">
        <v>221</v>
      </c>
      <c r="M876" s="48">
        <v>42529</v>
      </c>
      <c r="N876">
        <v>16.170000000000002</v>
      </c>
      <c r="O876">
        <v>32.989000000000004</v>
      </c>
      <c r="P876">
        <v>1.0401360544217688</v>
      </c>
      <c r="Q876">
        <v>0.08</v>
      </c>
      <c r="R876">
        <v>35.62812000000001</v>
      </c>
    </row>
    <row r="877" spans="2:18" x14ac:dyDescent="0.3">
      <c r="B877" t="s">
        <v>2076</v>
      </c>
      <c r="C877" s="48">
        <v>42521</v>
      </c>
      <c r="D877" t="s">
        <v>465</v>
      </c>
      <c r="E877" t="s">
        <v>230</v>
      </c>
      <c r="F877" t="s">
        <v>230</v>
      </c>
      <c r="G877" t="s">
        <v>244</v>
      </c>
      <c r="H877" t="s">
        <v>331</v>
      </c>
      <c r="I877" t="s">
        <v>233</v>
      </c>
      <c r="J877" t="s">
        <v>219</v>
      </c>
      <c r="K877" t="s">
        <v>226</v>
      </c>
      <c r="L877" t="s">
        <v>221</v>
      </c>
      <c r="M877" s="48">
        <v>42530</v>
      </c>
      <c r="N877">
        <v>4.3450000000000006</v>
      </c>
      <c r="O877">
        <v>6.6880000000000006</v>
      </c>
      <c r="P877">
        <v>0.5392405063291138</v>
      </c>
      <c r="Q877">
        <v>0.08</v>
      </c>
      <c r="R877">
        <v>7.223040000000001</v>
      </c>
    </row>
    <row r="878" spans="2:18" x14ac:dyDescent="0.3">
      <c r="B878" t="s">
        <v>2077</v>
      </c>
      <c r="C878" s="48">
        <v>42522</v>
      </c>
      <c r="D878" t="s">
        <v>405</v>
      </c>
      <c r="E878" t="s">
        <v>230</v>
      </c>
      <c r="F878" t="s">
        <v>230</v>
      </c>
      <c r="G878" t="s">
        <v>265</v>
      </c>
      <c r="H878" t="s">
        <v>245</v>
      </c>
      <c r="I878" t="s">
        <v>233</v>
      </c>
      <c r="J878" t="s">
        <v>219</v>
      </c>
      <c r="K878" t="s">
        <v>220</v>
      </c>
      <c r="L878" t="s">
        <v>221</v>
      </c>
      <c r="M878" s="48">
        <v>42530</v>
      </c>
      <c r="N878">
        <v>2.1339999999999999</v>
      </c>
      <c r="O878">
        <v>3.3880000000000003</v>
      </c>
      <c r="P878">
        <v>0.58762886597938169</v>
      </c>
      <c r="Q878">
        <v>0.08</v>
      </c>
      <c r="R878">
        <v>3.6590400000000005</v>
      </c>
    </row>
    <row r="879" spans="2:18" x14ac:dyDescent="0.3">
      <c r="B879" t="s">
        <v>2078</v>
      </c>
      <c r="C879" s="48">
        <v>42522</v>
      </c>
      <c r="D879" t="s">
        <v>2079</v>
      </c>
      <c r="E879" t="s">
        <v>230</v>
      </c>
      <c r="F879" t="s">
        <v>230</v>
      </c>
      <c r="G879" t="s">
        <v>265</v>
      </c>
      <c r="H879" t="s">
        <v>249</v>
      </c>
      <c r="I879" t="s">
        <v>266</v>
      </c>
      <c r="J879" t="s">
        <v>219</v>
      </c>
      <c r="K879" t="s">
        <v>226</v>
      </c>
      <c r="L879" t="s">
        <v>221</v>
      </c>
      <c r="M879" s="48">
        <v>42531</v>
      </c>
      <c r="N879">
        <v>0.78100000000000003</v>
      </c>
      <c r="O879">
        <v>1.254</v>
      </c>
      <c r="P879">
        <v>0.60563380281690138</v>
      </c>
      <c r="Q879">
        <v>0.08</v>
      </c>
      <c r="R879">
        <v>1.3543200000000002</v>
      </c>
    </row>
    <row r="880" spans="2:18" x14ac:dyDescent="0.3">
      <c r="B880" t="s">
        <v>2081</v>
      </c>
      <c r="C880" s="48">
        <v>42530</v>
      </c>
      <c r="D880" t="s">
        <v>1573</v>
      </c>
      <c r="E880" t="s">
        <v>230</v>
      </c>
      <c r="F880" t="s">
        <v>230</v>
      </c>
      <c r="G880" t="s">
        <v>231</v>
      </c>
      <c r="H880" t="s">
        <v>274</v>
      </c>
      <c r="I880" t="s">
        <v>233</v>
      </c>
      <c r="J880" t="s">
        <v>219</v>
      </c>
      <c r="K880" t="s">
        <v>226</v>
      </c>
      <c r="L880" t="s">
        <v>221</v>
      </c>
      <c r="M880" s="48">
        <v>42538</v>
      </c>
      <c r="N880">
        <v>1.4410000000000003</v>
      </c>
      <c r="O880">
        <v>3.1240000000000001</v>
      </c>
      <c r="P880">
        <v>1.1679389312977095</v>
      </c>
      <c r="Q880">
        <v>0.08</v>
      </c>
      <c r="R880">
        <v>3.3739200000000005</v>
      </c>
    </row>
    <row r="881" spans="2:18" x14ac:dyDescent="0.3">
      <c r="B881" t="s">
        <v>2082</v>
      </c>
      <c r="C881" s="48">
        <v>42532</v>
      </c>
      <c r="D881" t="s">
        <v>1270</v>
      </c>
      <c r="E881" t="s">
        <v>230</v>
      </c>
      <c r="F881" t="s">
        <v>230</v>
      </c>
      <c r="G881" t="s">
        <v>216</v>
      </c>
      <c r="H881" t="s">
        <v>281</v>
      </c>
      <c r="I881" t="s">
        <v>233</v>
      </c>
      <c r="J881" t="s">
        <v>238</v>
      </c>
      <c r="K881" t="s">
        <v>220</v>
      </c>
      <c r="L881" t="s">
        <v>221</v>
      </c>
      <c r="M881" s="48">
        <v>42541</v>
      </c>
      <c r="N881">
        <v>35.222000000000008</v>
      </c>
      <c r="O881">
        <v>167.72800000000001</v>
      </c>
      <c r="P881">
        <v>3.7620237351655206</v>
      </c>
      <c r="Q881">
        <v>0.08</v>
      </c>
      <c r="R881">
        <v>181.14624000000003</v>
      </c>
    </row>
    <row r="882" spans="2:18" x14ac:dyDescent="0.3">
      <c r="B882" t="s">
        <v>2087</v>
      </c>
      <c r="C882" s="48">
        <v>42533</v>
      </c>
      <c r="D882" t="s">
        <v>2088</v>
      </c>
      <c r="E882" t="s">
        <v>230</v>
      </c>
      <c r="F882" t="s">
        <v>230</v>
      </c>
      <c r="G882" t="s">
        <v>231</v>
      </c>
      <c r="H882" t="s">
        <v>270</v>
      </c>
      <c r="I882" t="s">
        <v>233</v>
      </c>
      <c r="J882" t="s">
        <v>219</v>
      </c>
      <c r="K882" t="s">
        <v>220</v>
      </c>
      <c r="L882" t="s">
        <v>234</v>
      </c>
      <c r="M882" s="48">
        <v>42541</v>
      </c>
      <c r="N882">
        <v>109.32900000000001</v>
      </c>
      <c r="O882">
        <v>179.22300000000001</v>
      </c>
      <c r="P882">
        <v>0.63929972834289162</v>
      </c>
      <c r="Q882">
        <v>0.08</v>
      </c>
      <c r="R882">
        <v>193.56084000000001</v>
      </c>
    </row>
    <row r="883" spans="2:18" x14ac:dyDescent="0.3">
      <c r="B883" t="s">
        <v>2090</v>
      </c>
      <c r="C883" s="48">
        <v>42534</v>
      </c>
      <c r="D883" t="s">
        <v>1267</v>
      </c>
      <c r="E883" t="s">
        <v>230</v>
      </c>
      <c r="F883" t="s">
        <v>230</v>
      </c>
      <c r="G883" t="s">
        <v>216</v>
      </c>
      <c r="H883" t="s">
        <v>258</v>
      </c>
      <c r="I883" t="s">
        <v>254</v>
      </c>
      <c r="J883" t="s">
        <v>219</v>
      </c>
      <c r="K883" t="s">
        <v>220</v>
      </c>
      <c r="L883" t="s">
        <v>221</v>
      </c>
      <c r="M883" s="48">
        <v>42543</v>
      </c>
      <c r="N883">
        <v>15.268000000000002</v>
      </c>
      <c r="O883">
        <v>24.618000000000002</v>
      </c>
      <c r="P883">
        <v>0.61239193083573473</v>
      </c>
      <c r="Q883">
        <v>0.08</v>
      </c>
      <c r="R883">
        <v>26.587440000000004</v>
      </c>
    </row>
    <row r="884" spans="2:18" x14ac:dyDescent="0.3">
      <c r="B884" t="s">
        <v>2091</v>
      </c>
      <c r="C884" s="48">
        <v>42534</v>
      </c>
      <c r="D884" t="s">
        <v>447</v>
      </c>
      <c r="E884" t="s">
        <v>230</v>
      </c>
      <c r="F884" t="s">
        <v>230</v>
      </c>
      <c r="G884" t="s">
        <v>231</v>
      </c>
      <c r="H884" t="s">
        <v>274</v>
      </c>
      <c r="I884" t="s">
        <v>266</v>
      </c>
      <c r="J884" t="s">
        <v>219</v>
      </c>
      <c r="K884" t="s">
        <v>226</v>
      </c>
      <c r="L884" t="s">
        <v>234</v>
      </c>
      <c r="M884" s="48">
        <v>42543</v>
      </c>
      <c r="N884">
        <v>0.9900000000000001</v>
      </c>
      <c r="O884">
        <v>2.3100000000000005</v>
      </c>
      <c r="P884">
        <v>1.3333333333333335</v>
      </c>
      <c r="Q884">
        <v>0.08</v>
      </c>
      <c r="R884">
        <v>2.4948000000000006</v>
      </c>
    </row>
    <row r="885" spans="2:18" x14ac:dyDescent="0.3">
      <c r="B885" t="s">
        <v>2092</v>
      </c>
      <c r="C885" s="48">
        <v>42537</v>
      </c>
      <c r="D885" t="s">
        <v>2039</v>
      </c>
      <c r="E885" t="s">
        <v>230</v>
      </c>
      <c r="F885" t="s">
        <v>230</v>
      </c>
      <c r="G885" t="s">
        <v>216</v>
      </c>
      <c r="H885" t="s">
        <v>312</v>
      </c>
      <c r="I885" t="s">
        <v>254</v>
      </c>
      <c r="J885" t="s">
        <v>238</v>
      </c>
      <c r="K885" t="s">
        <v>220</v>
      </c>
      <c r="L885" t="s">
        <v>221</v>
      </c>
      <c r="M885" s="48">
        <v>42546</v>
      </c>
      <c r="N885">
        <v>89.749000000000009</v>
      </c>
      <c r="O885">
        <v>175.98900000000003</v>
      </c>
      <c r="P885">
        <v>0.96090207133227123</v>
      </c>
      <c r="Q885">
        <v>0.08</v>
      </c>
      <c r="R885">
        <v>190.06812000000005</v>
      </c>
    </row>
    <row r="886" spans="2:18" x14ac:dyDescent="0.3">
      <c r="B886" t="s">
        <v>2093</v>
      </c>
      <c r="C886" s="48">
        <v>42538</v>
      </c>
      <c r="D886" t="s">
        <v>2094</v>
      </c>
      <c r="E886" t="s">
        <v>230</v>
      </c>
      <c r="F886" t="s">
        <v>230</v>
      </c>
      <c r="G886" t="s">
        <v>244</v>
      </c>
      <c r="H886" t="s">
        <v>281</v>
      </c>
      <c r="I886" t="s">
        <v>250</v>
      </c>
      <c r="J886" t="s">
        <v>219</v>
      </c>
      <c r="K886" t="s">
        <v>292</v>
      </c>
      <c r="L886" t="s">
        <v>221</v>
      </c>
      <c r="M886" s="48">
        <v>42546</v>
      </c>
      <c r="N886">
        <v>2.75</v>
      </c>
      <c r="O886">
        <v>6.2480000000000002</v>
      </c>
      <c r="P886">
        <v>1.272</v>
      </c>
      <c r="Q886">
        <v>0.08</v>
      </c>
      <c r="R886">
        <v>6.7478400000000009</v>
      </c>
    </row>
    <row r="887" spans="2:18" x14ac:dyDescent="0.3">
      <c r="B887" t="s">
        <v>2098</v>
      </c>
      <c r="C887" s="48">
        <v>42539</v>
      </c>
      <c r="D887" t="s">
        <v>2099</v>
      </c>
      <c r="E887" t="s">
        <v>230</v>
      </c>
      <c r="F887" t="s">
        <v>230</v>
      </c>
      <c r="G887" t="s">
        <v>244</v>
      </c>
      <c r="H887" t="s">
        <v>445</v>
      </c>
      <c r="I887" t="s">
        <v>218</v>
      </c>
      <c r="J887" t="s">
        <v>219</v>
      </c>
      <c r="K887" t="s">
        <v>226</v>
      </c>
      <c r="L887" t="s">
        <v>221</v>
      </c>
      <c r="M887" s="48">
        <v>42547</v>
      </c>
      <c r="N887">
        <v>23.716000000000001</v>
      </c>
      <c r="O887">
        <v>40.204999999999998</v>
      </c>
      <c r="P887">
        <v>0.695269016697588</v>
      </c>
      <c r="Q887">
        <v>0.08</v>
      </c>
      <c r="R887">
        <v>43.421399999999998</v>
      </c>
    </row>
    <row r="888" spans="2:18" x14ac:dyDescent="0.3">
      <c r="B888" t="s">
        <v>2101</v>
      </c>
      <c r="C888" s="48">
        <v>42544</v>
      </c>
      <c r="D888" t="s">
        <v>1240</v>
      </c>
      <c r="E888" t="s">
        <v>230</v>
      </c>
      <c r="F888" t="s">
        <v>230</v>
      </c>
      <c r="G888" t="s">
        <v>231</v>
      </c>
      <c r="H888" t="s">
        <v>274</v>
      </c>
      <c r="I888" t="s">
        <v>266</v>
      </c>
      <c r="J888" t="s">
        <v>219</v>
      </c>
      <c r="K888" t="s">
        <v>226</v>
      </c>
      <c r="L888" t="s">
        <v>221</v>
      </c>
      <c r="M888" s="48">
        <v>42553</v>
      </c>
      <c r="N888">
        <v>3.19</v>
      </c>
      <c r="O888">
        <v>5.2359999999999998</v>
      </c>
      <c r="P888">
        <v>0.64137931034482754</v>
      </c>
      <c r="Q888">
        <v>0.08</v>
      </c>
      <c r="R888">
        <v>5.6548800000000004</v>
      </c>
    </row>
    <row r="889" spans="2:18" x14ac:dyDescent="0.3">
      <c r="B889" t="s">
        <v>2102</v>
      </c>
      <c r="C889" s="48">
        <v>42548</v>
      </c>
      <c r="D889" t="s">
        <v>1604</v>
      </c>
      <c r="E889" t="s">
        <v>230</v>
      </c>
      <c r="F889" t="s">
        <v>230</v>
      </c>
      <c r="G889" t="s">
        <v>231</v>
      </c>
      <c r="H889" t="s">
        <v>312</v>
      </c>
      <c r="I889" t="s">
        <v>233</v>
      </c>
      <c r="J889" t="s">
        <v>219</v>
      </c>
      <c r="K889" t="s">
        <v>220</v>
      </c>
      <c r="L889" t="s">
        <v>221</v>
      </c>
      <c r="M889" s="48">
        <v>42557</v>
      </c>
      <c r="N889">
        <v>3.4540000000000006</v>
      </c>
      <c r="O889">
        <v>5.4010000000000007</v>
      </c>
      <c r="P889">
        <v>0.56369426751592344</v>
      </c>
      <c r="Q889">
        <v>0.08</v>
      </c>
      <c r="R889">
        <v>5.8330800000000007</v>
      </c>
    </row>
    <row r="890" spans="2:18" x14ac:dyDescent="0.3">
      <c r="B890" t="s">
        <v>2103</v>
      </c>
      <c r="C890" s="48">
        <v>42549</v>
      </c>
      <c r="D890" t="s">
        <v>2104</v>
      </c>
      <c r="E890" t="s">
        <v>230</v>
      </c>
      <c r="F890" t="s">
        <v>230</v>
      </c>
      <c r="G890" t="s">
        <v>244</v>
      </c>
      <c r="H890" t="s">
        <v>245</v>
      </c>
      <c r="I890" t="s">
        <v>254</v>
      </c>
      <c r="J890" t="s">
        <v>219</v>
      </c>
      <c r="K890" t="s">
        <v>220</v>
      </c>
      <c r="L890" t="s">
        <v>221</v>
      </c>
      <c r="M890" s="48">
        <v>42558</v>
      </c>
      <c r="N890">
        <v>15.268000000000002</v>
      </c>
      <c r="O890">
        <v>24.618000000000002</v>
      </c>
      <c r="P890">
        <v>0.61239193083573473</v>
      </c>
      <c r="Q890">
        <v>0.08</v>
      </c>
      <c r="R890">
        <v>26.587440000000004</v>
      </c>
    </row>
    <row r="891" spans="2:18" x14ac:dyDescent="0.3">
      <c r="B891" t="s">
        <v>2106</v>
      </c>
      <c r="C891" s="48">
        <v>42549</v>
      </c>
      <c r="D891" t="s">
        <v>1076</v>
      </c>
      <c r="E891" t="s">
        <v>230</v>
      </c>
      <c r="F891" t="s">
        <v>230</v>
      </c>
      <c r="G891" t="s">
        <v>231</v>
      </c>
      <c r="H891" t="s">
        <v>258</v>
      </c>
      <c r="I891" t="s">
        <v>218</v>
      </c>
      <c r="J891" t="s">
        <v>219</v>
      </c>
      <c r="K891" t="s">
        <v>226</v>
      </c>
      <c r="L891" t="s">
        <v>221</v>
      </c>
      <c r="M891" s="48">
        <v>42557</v>
      </c>
      <c r="N891">
        <v>0.26400000000000001</v>
      </c>
      <c r="O891">
        <v>1.3860000000000001</v>
      </c>
      <c r="P891">
        <v>4.25</v>
      </c>
      <c r="Q891">
        <v>0.08</v>
      </c>
      <c r="R891">
        <v>1.4968800000000002</v>
      </c>
    </row>
    <row r="892" spans="2:18" x14ac:dyDescent="0.3">
      <c r="B892" t="s">
        <v>2107</v>
      </c>
      <c r="C892" s="48">
        <v>42551</v>
      </c>
      <c r="D892" t="s">
        <v>1502</v>
      </c>
      <c r="E892" t="s">
        <v>230</v>
      </c>
      <c r="F892" t="s">
        <v>230</v>
      </c>
      <c r="G892" t="s">
        <v>216</v>
      </c>
      <c r="H892" t="s">
        <v>258</v>
      </c>
      <c r="I892" t="s">
        <v>218</v>
      </c>
      <c r="J892" t="s">
        <v>219</v>
      </c>
      <c r="K892" t="s">
        <v>220</v>
      </c>
      <c r="L892" t="s">
        <v>221</v>
      </c>
      <c r="M892" s="48">
        <v>42560</v>
      </c>
      <c r="N892">
        <v>2.0240000000000005</v>
      </c>
      <c r="O892">
        <v>3.1680000000000001</v>
      </c>
      <c r="P892">
        <v>0.56521739130434756</v>
      </c>
      <c r="Q892">
        <v>0.08</v>
      </c>
      <c r="R892">
        <v>3.4214400000000005</v>
      </c>
    </row>
    <row r="893" spans="2:18" x14ac:dyDescent="0.3">
      <c r="B893" t="s">
        <v>2108</v>
      </c>
      <c r="C893" s="48">
        <v>42551</v>
      </c>
      <c r="D893" t="s">
        <v>1523</v>
      </c>
      <c r="E893" t="s">
        <v>230</v>
      </c>
      <c r="F893" t="s">
        <v>230</v>
      </c>
      <c r="G893" t="s">
        <v>231</v>
      </c>
      <c r="H893" t="s">
        <v>232</v>
      </c>
      <c r="I893" t="s">
        <v>233</v>
      </c>
      <c r="J893" t="s">
        <v>219</v>
      </c>
      <c r="K893" t="s">
        <v>226</v>
      </c>
      <c r="L893" t="s">
        <v>221</v>
      </c>
      <c r="M893" s="48">
        <v>42560</v>
      </c>
      <c r="N893">
        <v>1.7600000000000002</v>
      </c>
      <c r="O893">
        <v>2.8820000000000006</v>
      </c>
      <c r="P893">
        <v>0.63750000000000007</v>
      </c>
      <c r="Q893">
        <v>0.08</v>
      </c>
      <c r="R893">
        <v>3.1125600000000007</v>
      </c>
    </row>
    <row r="894" spans="2:18" x14ac:dyDescent="0.3">
      <c r="B894" t="s">
        <v>2109</v>
      </c>
      <c r="C894" s="48">
        <v>42552</v>
      </c>
      <c r="D894" t="s">
        <v>841</v>
      </c>
      <c r="E894" t="s">
        <v>230</v>
      </c>
      <c r="F894" t="s">
        <v>230</v>
      </c>
      <c r="G894" t="s">
        <v>216</v>
      </c>
      <c r="H894" t="s">
        <v>274</v>
      </c>
      <c r="I894" t="s">
        <v>250</v>
      </c>
      <c r="J894" t="s">
        <v>219</v>
      </c>
      <c r="K894" t="s">
        <v>226</v>
      </c>
      <c r="L894" t="s">
        <v>221</v>
      </c>
      <c r="M894" s="48">
        <v>42561</v>
      </c>
      <c r="N894">
        <v>0.95700000000000007</v>
      </c>
      <c r="O894">
        <v>1.9910000000000003</v>
      </c>
      <c r="P894">
        <v>1.0804597701149428</v>
      </c>
      <c r="Q894">
        <v>0.08</v>
      </c>
      <c r="R894">
        <v>2.1502800000000004</v>
      </c>
    </row>
    <row r="895" spans="2:18" x14ac:dyDescent="0.3">
      <c r="B895" t="s">
        <v>2110</v>
      </c>
      <c r="C895" s="48">
        <v>42554</v>
      </c>
      <c r="D895" t="s">
        <v>828</v>
      </c>
      <c r="E895" t="s">
        <v>230</v>
      </c>
      <c r="F895" t="s">
        <v>230</v>
      </c>
      <c r="G895" t="s">
        <v>216</v>
      </c>
      <c r="H895" t="s">
        <v>281</v>
      </c>
      <c r="I895" t="s">
        <v>266</v>
      </c>
      <c r="J895" t="s">
        <v>219</v>
      </c>
      <c r="K895" t="s">
        <v>220</v>
      </c>
      <c r="L895" t="s">
        <v>234</v>
      </c>
      <c r="M895" s="48">
        <v>42563</v>
      </c>
      <c r="N895">
        <v>2.4859999999999998</v>
      </c>
      <c r="O895">
        <v>3.9380000000000006</v>
      </c>
      <c r="P895">
        <v>0.58407079646017734</v>
      </c>
      <c r="Q895">
        <v>0.08</v>
      </c>
      <c r="R895">
        <v>4.2530400000000013</v>
      </c>
    </row>
    <row r="896" spans="2:18" x14ac:dyDescent="0.3">
      <c r="B896" t="s">
        <v>2111</v>
      </c>
      <c r="C896" s="48">
        <v>42556</v>
      </c>
      <c r="D896" t="s">
        <v>2112</v>
      </c>
      <c r="E896" t="s">
        <v>214</v>
      </c>
      <c r="F896" t="s">
        <v>215</v>
      </c>
      <c r="G896" t="s">
        <v>216</v>
      </c>
      <c r="H896" t="s">
        <v>225</v>
      </c>
      <c r="I896" t="s">
        <v>218</v>
      </c>
      <c r="J896" t="s">
        <v>219</v>
      </c>
      <c r="K896" t="s">
        <v>226</v>
      </c>
      <c r="L896" t="s">
        <v>221</v>
      </c>
      <c r="M896" s="48">
        <v>42564</v>
      </c>
      <c r="N896">
        <v>1.1990000000000003</v>
      </c>
      <c r="O896">
        <v>1.8480000000000001</v>
      </c>
      <c r="P896">
        <v>0.54128440366972452</v>
      </c>
      <c r="Q896">
        <v>0.08</v>
      </c>
      <c r="R896">
        <v>1.9958400000000003</v>
      </c>
    </row>
    <row r="897" spans="2:18" x14ac:dyDescent="0.3">
      <c r="B897" t="s">
        <v>2114</v>
      </c>
      <c r="C897" s="48">
        <v>42560</v>
      </c>
      <c r="D897" t="s">
        <v>2115</v>
      </c>
      <c r="E897" t="s">
        <v>230</v>
      </c>
      <c r="F897" t="s">
        <v>230</v>
      </c>
      <c r="G897" t="s">
        <v>216</v>
      </c>
      <c r="H897" t="s">
        <v>245</v>
      </c>
      <c r="I897" t="s">
        <v>250</v>
      </c>
      <c r="J897" t="s">
        <v>219</v>
      </c>
      <c r="K897" t="s">
        <v>226</v>
      </c>
      <c r="L897" t="s">
        <v>221</v>
      </c>
      <c r="M897" s="48">
        <v>42568</v>
      </c>
      <c r="N897">
        <v>3.8280000000000003</v>
      </c>
      <c r="O897">
        <v>5.9729999999999999</v>
      </c>
      <c r="P897">
        <v>0.56034482758620674</v>
      </c>
      <c r="Q897">
        <v>0.08</v>
      </c>
      <c r="R897">
        <v>6.4508400000000004</v>
      </c>
    </row>
    <row r="898" spans="2:18" x14ac:dyDescent="0.3">
      <c r="B898" t="s">
        <v>2117</v>
      </c>
      <c r="C898" s="48">
        <v>42561</v>
      </c>
      <c r="D898" t="s">
        <v>2118</v>
      </c>
      <c r="E898" t="s">
        <v>214</v>
      </c>
      <c r="F898" t="s">
        <v>215</v>
      </c>
      <c r="G898" t="s">
        <v>265</v>
      </c>
      <c r="H898" t="s">
        <v>225</v>
      </c>
      <c r="I898" t="s">
        <v>250</v>
      </c>
      <c r="J898" t="s">
        <v>219</v>
      </c>
      <c r="K898" t="s">
        <v>220</v>
      </c>
      <c r="L898" t="s">
        <v>221</v>
      </c>
      <c r="M898" s="48">
        <v>42569</v>
      </c>
      <c r="N898">
        <v>4.0150000000000006</v>
      </c>
      <c r="O898">
        <v>6.5780000000000012</v>
      </c>
      <c r="P898">
        <v>0.63835616438356169</v>
      </c>
      <c r="Q898">
        <v>0.08</v>
      </c>
      <c r="R898">
        <v>7.1042400000000017</v>
      </c>
    </row>
    <row r="899" spans="2:18" x14ac:dyDescent="0.3">
      <c r="B899" t="s">
        <v>2120</v>
      </c>
      <c r="C899" s="48">
        <v>42565</v>
      </c>
      <c r="D899" t="s">
        <v>678</v>
      </c>
      <c r="E899" t="s">
        <v>214</v>
      </c>
      <c r="F899" t="s">
        <v>215</v>
      </c>
      <c r="G899" t="s">
        <v>216</v>
      </c>
      <c r="H899" t="s">
        <v>225</v>
      </c>
      <c r="I899" t="s">
        <v>218</v>
      </c>
      <c r="J899" t="s">
        <v>238</v>
      </c>
      <c r="K899" t="s">
        <v>220</v>
      </c>
      <c r="L899" t="s">
        <v>221</v>
      </c>
      <c r="M899" s="48">
        <v>42574</v>
      </c>
      <c r="N899">
        <v>35.222000000000008</v>
      </c>
      <c r="O899">
        <v>167.72800000000001</v>
      </c>
      <c r="P899">
        <v>3.7620237351655206</v>
      </c>
      <c r="Q899">
        <v>0.08</v>
      </c>
      <c r="R899">
        <v>181.14624000000003</v>
      </c>
    </row>
    <row r="900" spans="2:18" x14ac:dyDescent="0.3">
      <c r="B900" t="s">
        <v>2121</v>
      </c>
      <c r="C900" s="48">
        <v>42566</v>
      </c>
      <c r="D900" t="s">
        <v>1215</v>
      </c>
      <c r="E900" t="s">
        <v>230</v>
      </c>
      <c r="F900" t="s">
        <v>230</v>
      </c>
      <c r="G900" t="s">
        <v>231</v>
      </c>
      <c r="H900" t="s">
        <v>270</v>
      </c>
      <c r="I900" t="s">
        <v>266</v>
      </c>
      <c r="J900" t="s">
        <v>219</v>
      </c>
      <c r="K900" t="s">
        <v>226</v>
      </c>
      <c r="L900" t="s">
        <v>221</v>
      </c>
      <c r="M900" s="48">
        <v>42574</v>
      </c>
      <c r="N900">
        <v>1.0230000000000001</v>
      </c>
      <c r="O900">
        <v>1.7600000000000002</v>
      </c>
      <c r="P900">
        <v>0.72043010752688175</v>
      </c>
      <c r="Q900">
        <v>0.08</v>
      </c>
      <c r="R900">
        <v>1.9008000000000003</v>
      </c>
    </row>
    <row r="901" spans="2:18" x14ac:dyDescent="0.3">
      <c r="B901" t="s">
        <v>2122</v>
      </c>
      <c r="C901" s="48">
        <v>42576</v>
      </c>
      <c r="D901" t="s">
        <v>1663</v>
      </c>
      <c r="E901" t="s">
        <v>230</v>
      </c>
      <c r="F901" t="s">
        <v>230</v>
      </c>
      <c r="G901" t="s">
        <v>216</v>
      </c>
      <c r="H901" t="s">
        <v>281</v>
      </c>
      <c r="I901" t="s">
        <v>233</v>
      </c>
      <c r="J901" t="s">
        <v>238</v>
      </c>
      <c r="K901" t="s">
        <v>588</v>
      </c>
      <c r="L901" t="s">
        <v>221</v>
      </c>
      <c r="M901" s="48">
        <v>42585</v>
      </c>
      <c r="N901">
        <v>296.98900000000003</v>
      </c>
      <c r="O901">
        <v>494.98900000000003</v>
      </c>
      <c r="P901">
        <v>0.66669135893921994</v>
      </c>
      <c r="Q901">
        <v>0.08</v>
      </c>
      <c r="R901">
        <v>534.58812000000012</v>
      </c>
    </row>
    <row r="902" spans="2:18" x14ac:dyDescent="0.3">
      <c r="B902" t="s">
        <v>2123</v>
      </c>
      <c r="C902" s="48">
        <v>42577</v>
      </c>
      <c r="D902" t="s">
        <v>1492</v>
      </c>
      <c r="E902" t="s">
        <v>230</v>
      </c>
      <c r="F902" t="s">
        <v>230</v>
      </c>
      <c r="G902" t="s">
        <v>216</v>
      </c>
      <c r="H902" t="s">
        <v>312</v>
      </c>
      <c r="I902" t="s">
        <v>250</v>
      </c>
      <c r="J902" t="s">
        <v>219</v>
      </c>
      <c r="K902" t="s">
        <v>220</v>
      </c>
      <c r="L902" t="s">
        <v>221</v>
      </c>
      <c r="M902" s="48">
        <v>42586</v>
      </c>
      <c r="N902">
        <v>15.268000000000002</v>
      </c>
      <c r="O902">
        <v>24.618000000000002</v>
      </c>
      <c r="P902">
        <v>0.61239193083573473</v>
      </c>
      <c r="Q902">
        <v>0.08</v>
      </c>
      <c r="R902">
        <v>26.587440000000004</v>
      </c>
    </row>
    <row r="903" spans="2:18" x14ac:dyDescent="0.3">
      <c r="B903" t="s">
        <v>2124</v>
      </c>
      <c r="C903" s="48">
        <v>42582</v>
      </c>
      <c r="D903" t="s">
        <v>1014</v>
      </c>
      <c r="E903" t="s">
        <v>214</v>
      </c>
      <c r="F903" t="s">
        <v>215</v>
      </c>
      <c r="G903" t="s">
        <v>216</v>
      </c>
      <c r="H903" t="s">
        <v>217</v>
      </c>
      <c r="I903" t="s">
        <v>266</v>
      </c>
      <c r="J903" t="s">
        <v>219</v>
      </c>
      <c r="K903" t="s">
        <v>220</v>
      </c>
      <c r="L903" t="s">
        <v>221</v>
      </c>
      <c r="M903" s="48">
        <v>42591</v>
      </c>
      <c r="N903">
        <v>196.71300000000002</v>
      </c>
      <c r="O903">
        <v>457.46800000000002</v>
      </c>
      <c r="P903">
        <v>1.3255605882681876</v>
      </c>
      <c r="Q903">
        <v>0.08</v>
      </c>
      <c r="R903">
        <v>494.06544000000002</v>
      </c>
    </row>
    <row r="904" spans="2:18" x14ac:dyDescent="0.3">
      <c r="B904" t="s">
        <v>2125</v>
      </c>
      <c r="C904" s="48">
        <v>42583</v>
      </c>
      <c r="D904" t="s">
        <v>2126</v>
      </c>
      <c r="E904" t="s">
        <v>230</v>
      </c>
      <c r="F904" t="s">
        <v>230</v>
      </c>
      <c r="G904" t="s">
        <v>265</v>
      </c>
      <c r="H904" t="s">
        <v>312</v>
      </c>
      <c r="I904" t="s">
        <v>266</v>
      </c>
      <c r="J904" t="s">
        <v>219</v>
      </c>
      <c r="K904" t="s">
        <v>292</v>
      </c>
      <c r="L904" t="s">
        <v>221</v>
      </c>
      <c r="M904" s="48">
        <v>42591</v>
      </c>
      <c r="N904">
        <v>5.2690000000000001</v>
      </c>
      <c r="O904">
        <v>13.167000000000002</v>
      </c>
      <c r="P904">
        <v>1.4989561586638833</v>
      </c>
      <c r="Q904">
        <v>0.08</v>
      </c>
      <c r="R904">
        <v>14.220360000000003</v>
      </c>
    </row>
    <row r="905" spans="2:18" x14ac:dyDescent="0.3">
      <c r="B905" t="s">
        <v>2128</v>
      </c>
      <c r="C905" s="48">
        <v>42584</v>
      </c>
      <c r="D905" t="s">
        <v>2129</v>
      </c>
      <c r="E905" t="s">
        <v>230</v>
      </c>
      <c r="F905" t="s">
        <v>230</v>
      </c>
      <c r="G905" t="s">
        <v>231</v>
      </c>
      <c r="H905" t="s">
        <v>270</v>
      </c>
      <c r="I905" t="s">
        <v>218</v>
      </c>
      <c r="J905" t="s">
        <v>238</v>
      </c>
      <c r="K905" t="s">
        <v>220</v>
      </c>
      <c r="L905" t="s">
        <v>221</v>
      </c>
      <c r="M905" s="48">
        <v>42593</v>
      </c>
      <c r="N905">
        <v>59.972000000000008</v>
      </c>
      <c r="O905">
        <v>111.06700000000001</v>
      </c>
      <c r="P905">
        <v>0.85198092443140117</v>
      </c>
      <c r="Q905">
        <v>0.08</v>
      </c>
      <c r="R905">
        <v>119.95236000000001</v>
      </c>
    </row>
    <row r="906" spans="2:18" x14ac:dyDescent="0.3">
      <c r="B906" t="s">
        <v>2131</v>
      </c>
      <c r="C906" s="48">
        <v>42585</v>
      </c>
      <c r="D906" t="s">
        <v>459</v>
      </c>
      <c r="E906" t="s">
        <v>230</v>
      </c>
      <c r="F906" t="s">
        <v>230</v>
      </c>
      <c r="G906" t="s">
        <v>231</v>
      </c>
      <c r="H906" t="s">
        <v>331</v>
      </c>
      <c r="I906" t="s">
        <v>218</v>
      </c>
      <c r="J906" t="s">
        <v>219</v>
      </c>
      <c r="K906" t="s">
        <v>226</v>
      </c>
      <c r="L906" t="s">
        <v>221</v>
      </c>
      <c r="M906" s="48">
        <v>42593</v>
      </c>
      <c r="N906">
        <v>1.2869999999999999</v>
      </c>
      <c r="O906">
        <v>3.0579999999999998</v>
      </c>
      <c r="P906">
        <v>1.3760683760683761</v>
      </c>
      <c r="Q906">
        <v>0.08</v>
      </c>
      <c r="R906">
        <v>3.3026400000000002</v>
      </c>
    </row>
    <row r="907" spans="2:18" x14ac:dyDescent="0.3">
      <c r="B907" t="s">
        <v>2132</v>
      </c>
      <c r="C907" s="48">
        <v>42587</v>
      </c>
      <c r="D907" t="s">
        <v>2133</v>
      </c>
      <c r="E907" t="s">
        <v>230</v>
      </c>
      <c r="F907" t="s">
        <v>230</v>
      </c>
      <c r="G907" t="s">
        <v>244</v>
      </c>
      <c r="H907" t="s">
        <v>312</v>
      </c>
      <c r="I907" t="s">
        <v>266</v>
      </c>
      <c r="J907" t="s">
        <v>219</v>
      </c>
      <c r="K907" t="s">
        <v>220</v>
      </c>
      <c r="L907" t="s">
        <v>221</v>
      </c>
      <c r="M907" s="48">
        <v>42595</v>
      </c>
      <c r="N907">
        <v>57.244000000000007</v>
      </c>
      <c r="O907">
        <v>92.323000000000022</v>
      </c>
      <c r="P907">
        <v>0.61279784780937763</v>
      </c>
      <c r="Q907">
        <v>0.08</v>
      </c>
      <c r="R907">
        <v>99.708840000000023</v>
      </c>
    </row>
    <row r="908" spans="2:18" x14ac:dyDescent="0.3">
      <c r="B908" t="s">
        <v>2135</v>
      </c>
      <c r="C908" s="48">
        <v>42588</v>
      </c>
      <c r="D908" t="s">
        <v>2136</v>
      </c>
      <c r="E908" t="s">
        <v>230</v>
      </c>
      <c r="F908" t="s">
        <v>230</v>
      </c>
      <c r="G908" t="s">
        <v>216</v>
      </c>
      <c r="H908" t="s">
        <v>312</v>
      </c>
      <c r="I908" t="s">
        <v>218</v>
      </c>
      <c r="J908" t="s">
        <v>219</v>
      </c>
      <c r="K908" t="s">
        <v>220</v>
      </c>
      <c r="L908" t="s">
        <v>221</v>
      </c>
      <c r="M908" s="48">
        <v>42596</v>
      </c>
      <c r="N908">
        <v>2.6950000000000003</v>
      </c>
      <c r="O908">
        <v>4.2790000000000008</v>
      </c>
      <c r="P908">
        <v>0.58775510204081649</v>
      </c>
      <c r="Q908">
        <v>0.08</v>
      </c>
      <c r="R908">
        <v>4.6213200000000008</v>
      </c>
    </row>
    <row r="909" spans="2:18" x14ac:dyDescent="0.3">
      <c r="B909" t="s">
        <v>2138</v>
      </c>
      <c r="C909" s="48">
        <v>42591</v>
      </c>
      <c r="D909" t="s">
        <v>1861</v>
      </c>
      <c r="E909" t="s">
        <v>230</v>
      </c>
      <c r="F909" t="s">
        <v>230</v>
      </c>
      <c r="G909" t="s">
        <v>244</v>
      </c>
      <c r="H909" t="s">
        <v>232</v>
      </c>
      <c r="I909" t="s">
        <v>218</v>
      </c>
      <c r="J909" t="s">
        <v>219</v>
      </c>
      <c r="K909" t="s">
        <v>220</v>
      </c>
      <c r="L909" t="s">
        <v>221</v>
      </c>
      <c r="M909" s="48">
        <v>42600</v>
      </c>
      <c r="N909">
        <v>2.5190000000000001</v>
      </c>
      <c r="O909">
        <v>4.0590000000000002</v>
      </c>
      <c r="P909">
        <v>0.611353711790393</v>
      </c>
      <c r="Q909">
        <v>0.08</v>
      </c>
      <c r="R909">
        <v>4.3837200000000003</v>
      </c>
    </row>
    <row r="910" spans="2:18" x14ac:dyDescent="0.3">
      <c r="B910" t="s">
        <v>2139</v>
      </c>
      <c r="C910" s="48">
        <v>42591</v>
      </c>
      <c r="D910" t="s">
        <v>1825</v>
      </c>
      <c r="E910" t="s">
        <v>230</v>
      </c>
      <c r="F910" t="s">
        <v>230</v>
      </c>
      <c r="G910" t="s">
        <v>231</v>
      </c>
      <c r="H910" t="s">
        <v>232</v>
      </c>
      <c r="I910" t="s">
        <v>250</v>
      </c>
      <c r="J910" t="s">
        <v>219</v>
      </c>
      <c r="K910" t="s">
        <v>226</v>
      </c>
      <c r="L910" t="s">
        <v>221</v>
      </c>
      <c r="M910" s="48">
        <v>42600</v>
      </c>
      <c r="N910">
        <v>0.26400000000000001</v>
      </c>
      <c r="O910">
        <v>1.3860000000000001</v>
      </c>
      <c r="P910">
        <v>4.25</v>
      </c>
      <c r="Q910">
        <v>0.08</v>
      </c>
      <c r="R910">
        <v>1.4968800000000002</v>
      </c>
    </row>
    <row r="911" spans="2:18" x14ac:dyDescent="0.3">
      <c r="B911" t="s">
        <v>2140</v>
      </c>
      <c r="C911" s="48">
        <v>42595</v>
      </c>
      <c r="D911" t="s">
        <v>1393</v>
      </c>
      <c r="E911" t="s">
        <v>230</v>
      </c>
      <c r="F911" t="s">
        <v>230</v>
      </c>
      <c r="G911" t="s">
        <v>231</v>
      </c>
      <c r="H911" t="s">
        <v>342</v>
      </c>
      <c r="I911" t="s">
        <v>254</v>
      </c>
      <c r="J911" t="s">
        <v>219</v>
      </c>
      <c r="K911" t="s">
        <v>220</v>
      </c>
      <c r="L911" t="s">
        <v>234</v>
      </c>
      <c r="M911" s="48">
        <v>42607</v>
      </c>
      <c r="N911">
        <v>2.6950000000000003</v>
      </c>
      <c r="O911">
        <v>4.2790000000000008</v>
      </c>
      <c r="P911">
        <v>0.58775510204081649</v>
      </c>
      <c r="Q911">
        <v>0.08</v>
      </c>
      <c r="R911">
        <v>4.6213200000000008</v>
      </c>
    </row>
    <row r="912" spans="2:18" x14ac:dyDescent="0.3">
      <c r="B912" t="s">
        <v>2141</v>
      </c>
      <c r="C912" s="48">
        <v>42597</v>
      </c>
      <c r="D912" t="s">
        <v>1305</v>
      </c>
      <c r="E912" t="s">
        <v>214</v>
      </c>
      <c r="F912" t="s">
        <v>215</v>
      </c>
      <c r="G912" t="s">
        <v>244</v>
      </c>
      <c r="H912" t="s">
        <v>225</v>
      </c>
      <c r="I912" t="s">
        <v>218</v>
      </c>
      <c r="J912" t="s">
        <v>219</v>
      </c>
      <c r="K912" t="s">
        <v>226</v>
      </c>
      <c r="L912" t="s">
        <v>221</v>
      </c>
      <c r="M912" s="48">
        <v>42605</v>
      </c>
      <c r="N912">
        <v>3.19</v>
      </c>
      <c r="O912">
        <v>5.2359999999999998</v>
      </c>
      <c r="P912">
        <v>0.64137931034482754</v>
      </c>
      <c r="Q912">
        <v>0.08</v>
      </c>
      <c r="R912">
        <v>5.6548800000000004</v>
      </c>
    </row>
    <row r="913" spans="2:18" x14ac:dyDescent="0.3">
      <c r="B913" t="s">
        <v>2142</v>
      </c>
      <c r="C913" s="48">
        <v>42598</v>
      </c>
      <c r="D913" t="s">
        <v>2005</v>
      </c>
      <c r="E913" t="s">
        <v>230</v>
      </c>
      <c r="F913" t="s">
        <v>230</v>
      </c>
      <c r="G913" t="s">
        <v>216</v>
      </c>
      <c r="H913" t="s">
        <v>258</v>
      </c>
      <c r="I913" t="s">
        <v>218</v>
      </c>
      <c r="J913" t="s">
        <v>219</v>
      </c>
      <c r="K913" t="s">
        <v>220</v>
      </c>
      <c r="L913" t="s">
        <v>234</v>
      </c>
      <c r="M913" s="48">
        <v>42607</v>
      </c>
      <c r="N913">
        <v>4.9830000000000005</v>
      </c>
      <c r="O913">
        <v>8.0300000000000011</v>
      </c>
      <c r="P913">
        <v>0.61147902869757176</v>
      </c>
      <c r="Q913">
        <v>0.08</v>
      </c>
      <c r="R913">
        <v>8.6724000000000014</v>
      </c>
    </row>
    <row r="914" spans="2:18" x14ac:dyDescent="0.3">
      <c r="B914" t="s">
        <v>2143</v>
      </c>
      <c r="C914" s="48">
        <v>42598</v>
      </c>
      <c r="D914" t="s">
        <v>1841</v>
      </c>
      <c r="E914" t="s">
        <v>214</v>
      </c>
      <c r="F914" t="s">
        <v>215</v>
      </c>
      <c r="G914" t="s">
        <v>216</v>
      </c>
      <c r="H914" t="s">
        <v>225</v>
      </c>
      <c r="I914" t="s">
        <v>254</v>
      </c>
      <c r="J914" t="s">
        <v>219</v>
      </c>
      <c r="K914" t="s">
        <v>220</v>
      </c>
      <c r="L914" t="s">
        <v>221</v>
      </c>
      <c r="M914" s="48">
        <v>42609</v>
      </c>
      <c r="N914">
        <v>2.4750000000000001</v>
      </c>
      <c r="O914">
        <v>4.0590000000000002</v>
      </c>
      <c r="P914">
        <v>0.64</v>
      </c>
      <c r="Q914">
        <v>0.08</v>
      </c>
      <c r="R914">
        <v>4.3837200000000003</v>
      </c>
    </row>
    <row r="915" spans="2:18" x14ac:dyDescent="0.3">
      <c r="B915" t="s">
        <v>2144</v>
      </c>
      <c r="C915" s="48">
        <v>42600</v>
      </c>
      <c r="D915" t="s">
        <v>1175</v>
      </c>
      <c r="E915" t="s">
        <v>214</v>
      </c>
      <c r="F915" t="s">
        <v>215</v>
      </c>
      <c r="G915" t="s">
        <v>244</v>
      </c>
      <c r="H915" t="s">
        <v>217</v>
      </c>
      <c r="I915" t="s">
        <v>254</v>
      </c>
      <c r="J915" t="s">
        <v>219</v>
      </c>
      <c r="K915" t="s">
        <v>226</v>
      </c>
      <c r="L915" t="s">
        <v>221</v>
      </c>
      <c r="M915" s="48">
        <v>42612</v>
      </c>
      <c r="N915">
        <v>2.5410000000000004</v>
      </c>
      <c r="O915">
        <v>4.1580000000000004</v>
      </c>
      <c r="P915">
        <v>0.63636363636363624</v>
      </c>
      <c r="Q915">
        <v>0.08</v>
      </c>
      <c r="R915">
        <v>4.4906400000000009</v>
      </c>
    </row>
    <row r="916" spans="2:18" x14ac:dyDescent="0.3">
      <c r="B916" t="s">
        <v>2145</v>
      </c>
      <c r="C916" s="48">
        <v>42603</v>
      </c>
      <c r="D916" t="s">
        <v>1160</v>
      </c>
      <c r="E916" t="s">
        <v>230</v>
      </c>
      <c r="F916" t="s">
        <v>230</v>
      </c>
      <c r="G916" t="s">
        <v>231</v>
      </c>
      <c r="H916" t="s">
        <v>331</v>
      </c>
      <c r="I916" t="s">
        <v>266</v>
      </c>
      <c r="J916" t="s">
        <v>219</v>
      </c>
      <c r="K916" t="s">
        <v>226</v>
      </c>
      <c r="L916" t="s">
        <v>221</v>
      </c>
      <c r="M916" s="48">
        <v>42612</v>
      </c>
      <c r="N916">
        <v>12.221</v>
      </c>
      <c r="O916">
        <v>21.824000000000002</v>
      </c>
      <c r="P916">
        <v>0.78577857785778593</v>
      </c>
      <c r="Q916">
        <v>0.08</v>
      </c>
      <c r="R916">
        <v>23.569920000000003</v>
      </c>
    </row>
    <row r="917" spans="2:18" x14ac:dyDescent="0.3">
      <c r="B917" t="s">
        <v>2148</v>
      </c>
      <c r="C917" s="48">
        <v>42604</v>
      </c>
      <c r="D917" t="s">
        <v>1302</v>
      </c>
      <c r="E917" t="s">
        <v>230</v>
      </c>
      <c r="F917" t="s">
        <v>230</v>
      </c>
      <c r="G917" t="s">
        <v>216</v>
      </c>
      <c r="H917" t="s">
        <v>245</v>
      </c>
      <c r="I917" t="s">
        <v>254</v>
      </c>
      <c r="J917" t="s">
        <v>238</v>
      </c>
      <c r="K917" t="s">
        <v>220</v>
      </c>
      <c r="L917" t="s">
        <v>221</v>
      </c>
      <c r="M917" s="48">
        <v>42611</v>
      </c>
      <c r="N917">
        <v>21.758000000000003</v>
      </c>
      <c r="O917">
        <v>50.589000000000006</v>
      </c>
      <c r="P917">
        <v>1.3250758341759352</v>
      </c>
      <c r="Q917">
        <v>0.08</v>
      </c>
      <c r="R917">
        <v>54.636120000000012</v>
      </c>
    </row>
    <row r="918" spans="2:18" x14ac:dyDescent="0.3">
      <c r="B918" t="s">
        <v>2149</v>
      </c>
      <c r="C918" s="48">
        <v>42604</v>
      </c>
      <c r="D918" t="s">
        <v>815</v>
      </c>
      <c r="E918" t="s">
        <v>214</v>
      </c>
      <c r="F918" t="s">
        <v>215</v>
      </c>
      <c r="G918" t="s">
        <v>265</v>
      </c>
      <c r="H918" t="s">
        <v>217</v>
      </c>
      <c r="I918" t="s">
        <v>266</v>
      </c>
      <c r="J918" t="s">
        <v>219</v>
      </c>
      <c r="K918" t="s">
        <v>220</v>
      </c>
      <c r="L918" t="s">
        <v>221</v>
      </c>
      <c r="M918" s="48">
        <v>42614</v>
      </c>
      <c r="N918">
        <v>1.7490000000000003</v>
      </c>
      <c r="O918">
        <v>2.871</v>
      </c>
      <c r="P918">
        <v>0.64150943396226379</v>
      </c>
      <c r="Q918">
        <v>0.08</v>
      </c>
      <c r="R918">
        <v>3.1006800000000001</v>
      </c>
    </row>
    <row r="919" spans="2:18" x14ac:dyDescent="0.3">
      <c r="B919" t="s">
        <v>2150</v>
      </c>
      <c r="C919" s="48">
        <v>42604</v>
      </c>
      <c r="D919" t="s">
        <v>1946</v>
      </c>
      <c r="E919" t="s">
        <v>230</v>
      </c>
      <c r="F919" t="s">
        <v>230</v>
      </c>
      <c r="G919" t="s">
        <v>265</v>
      </c>
      <c r="H919" t="s">
        <v>281</v>
      </c>
      <c r="I919" t="s">
        <v>250</v>
      </c>
      <c r="J919" t="s">
        <v>219</v>
      </c>
      <c r="K919" t="s">
        <v>226</v>
      </c>
      <c r="L919" t="s">
        <v>221</v>
      </c>
      <c r="M919" s="48">
        <v>42611</v>
      </c>
      <c r="N919">
        <v>1.6830000000000003</v>
      </c>
      <c r="O919">
        <v>3.0579999999999998</v>
      </c>
      <c r="P919">
        <v>0.81699346405228723</v>
      </c>
      <c r="Q919">
        <v>0.08</v>
      </c>
      <c r="R919">
        <v>3.3026400000000002</v>
      </c>
    </row>
    <row r="920" spans="2:18" x14ac:dyDescent="0.3">
      <c r="B920" t="s">
        <v>2151</v>
      </c>
      <c r="C920" s="48">
        <v>42604</v>
      </c>
      <c r="D920" t="s">
        <v>344</v>
      </c>
      <c r="E920" t="s">
        <v>214</v>
      </c>
      <c r="F920" t="s">
        <v>215</v>
      </c>
      <c r="G920" t="s">
        <v>231</v>
      </c>
      <c r="H920" t="s">
        <v>217</v>
      </c>
      <c r="I920" t="s">
        <v>250</v>
      </c>
      <c r="J920" t="s">
        <v>219</v>
      </c>
      <c r="K920" t="s">
        <v>220</v>
      </c>
      <c r="L920" t="s">
        <v>221</v>
      </c>
      <c r="M920" s="48">
        <v>42612</v>
      </c>
      <c r="N920">
        <v>18.535000000000004</v>
      </c>
      <c r="O920">
        <v>29.898000000000003</v>
      </c>
      <c r="P920">
        <v>0.61305637982195826</v>
      </c>
      <c r="Q920">
        <v>0.08</v>
      </c>
      <c r="R920">
        <v>32.289840000000005</v>
      </c>
    </row>
    <row r="921" spans="2:18" x14ac:dyDescent="0.3">
      <c r="B921" t="s">
        <v>2152</v>
      </c>
      <c r="C921" s="48">
        <v>42611</v>
      </c>
      <c r="D921" t="s">
        <v>2099</v>
      </c>
      <c r="E921" t="s">
        <v>230</v>
      </c>
      <c r="F921" t="s">
        <v>230</v>
      </c>
      <c r="G921" t="s">
        <v>244</v>
      </c>
      <c r="H921" t="s">
        <v>445</v>
      </c>
      <c r="I921" t="s">
        <v>233</v>
      </c>
      <c r="J921" t="s">
        <v>219</v>
      </c>
      <c r="K921" t="s">
        <v>226</v>
      </c>
      <c r="L921" t="s">
        <v>221</v>
      </c>
      <c r="M921" s="48">
        <v>42620</v>
      </c>
      <c r="N921">
        <v>3.6520000000000001</v>
      </c>
      <c r="O921">
        <v>5.6980000000000004</v>
      </c>
      <c r="P921">
        <v>0.56024096385542177</v>
      </c>
      <c r="Q921">
        <v>0.08</v>
      </c>
      <c r="R921">
        <v>6.1538400000000006</v>
      </c>
    </row>
    <row r="922" spans="2:18" x14ac:dyDescent="0.3">
      <c r="B922" t="s">
        <v>2153</v>
      </c>
      <c r="C922" s="48">
        <v>42614</v>
      </c>
      <c r="D922" t="s">
        <v>2154</v>
      </c>
      <c r="E922" t="s">
        <v>230</v>
      </c>
      <c r="F922" t="s">
        <v>230</v>
      </c>
      <c r="G922" t="s">
        <v>231</v>
      </c>
      <c r="H922" t="s">
        <v>445</v>
      </c>
      <c r="I922" t="s">
        <v>266</v>
      </c>
      <c r="J922" t="s">
        <v>238</v>
      </c>
      <c r="K922" t="s">
        <v>220</v>
      </c>
      <c r="L922" t="s">
        <v>221</v>
      </c>
      <c r="M922" s="48">
        <v>42623</v>
      </c>
      <c r="N922">
        <v>11.077000000000002</v>
      </c>
      <c r="O922">
        <v>17.578000000000003</v>
      </c>
      <c r="P922">
        <v>0.58689175769612711</v>
      </c>
      <c r="Q922">
        <v>0.08</v>
      </c>
      <c r="R922">
        <v>18.984240000000003</v>
      </c>
    </row>
    <row r="923" spans="2:18" x14ac:dyDescent="0.3">
      <c r="B923" t="s">
        <v>2156</v>
      </c>
      <c r="C923" s="48">
        <v>42616</v>
      </c>
      <c r="D923" t="s">
        <v>738</v>
      </c>
      <c r="E923" t="s">
        <v>230</v>
      </c>
      <c r="F923" t="s">
        <v>230</v>
      </c>
      <c r="G923" t="s">
        <v>244</v>
      </c>
      <c r="H923" t="s">
        <v>331</v>
      </c>
      <c r="I923" t="s">
        <v>250</v>
      </c>
      <c r="J923" t="s">
        <v>219</v>
      </c>
      <c r="K923" t="s">
        <v>226</v>
      </c>
      <c r="L923" t="s">
        <v>221</v>
      </c>
      <c r="M923" s="48">
        <v>42625</v>
      </c>
      <c r="N923">
        <v>2.5410000000000004</v>
      </c>
      <c r="O923">
        <v>4.1580000000000004</v>
      </c>
      <c r="P923">
        <v>0.63636363636363624</v>
      </c>
      <c r="Q923">
        <v>0.08</v>
      </c>
      <c r="R923">
        <v>4.4906400000000009</v>
      </c>
    </row>
    <row r="924" spans="2:18" x14ac:dyDescent="0.3">
      <c r="B924" t="s">
        <v>2157</v>
      </c>
      <c r="C924" s="48">
        <v>42617</v>
      </c>
      <c r="D924" t="s">
        <v>876</v>
      </c>
      <c r="E924" t="s">
        <v>230</v>
      </c>
      <c r="F924" t="s">
        <v>230</v>
      </c>
      <c r="G924" t="s">
        <v>216</v>
      </c>
      <c r="H924" t="s">
        <v>274</v>
      </c>
      <c r="I924" t="s">
        <v>250</v>
      </c>
      <c r="J924" t="s">
        <v>238</v>
      </c>
      <c r="K924" t="s">
        <v>220</v>
      </c>
      <c r="L924" t="s">
        <v>234</v>
      </c>
      <c r="M924" s="48">
        <v>42626</v>
      </c>
      <c r="N924">
        <v>68.64</v>
      </c>
      <c r="O924">
        <v>171.58900000000003</v>
      </c>
      <c r="P924">
        <v>1.4998397435897439</v>
      </c>
      <c r="Q924">
        <v>0.08</v>
      </c>
      <c r="R924">
        <v>185.31612000000004</v>
      </c>
    </row>
    <row r="925" spans="2:18" x14ac:dyDescent="0.3">
      <c r="B925" t="s">
        <v>2158</v>
      </c>
      <c r="C925" s="48">
        <v>42617</v>
      </c>
      <c r="D925" t="s">
        <v>434</v>
      </c>
      <c r="E925" t="s">
        <v>230</v>
      </c>
      <c r="F925" t="s">
        <v>230</v>
      </c>
      <c r="G925" t="s">
        <v>265</v>
      </c>
      <c r="H925" t="s">
        <v>274</v>
      </c>
      <c r="I925" t="s">
        <v>218</v>
      </c>
      <c r="J925" t="s">
        <v>219</v>
      </c>
      <c r="K925" t="s">
        <v>226</v>
      </c>
      <c r="L925" t="s">
        <v>221</v>
      </c>
      <c r="M925" s="48">
        <v>42626</v>
      </c>
      <c r="N925">
        <v>2.1120000000000001</v>
      </c>
      <c r="O925">
        <v>3.5859999999999999</v>
      </c>
      <c r="P925">
        <v>0.69791666666666652</v>
      </c>
      <c r="Q925">
        <v>0.08</v>
      </c>
      <c r="R925">
        <v>3.8728799999999999</v>
      </c>
    </row>
    <row r="926" spans="2:18" x14ac:dyDescent="0.3">
      <c r="B926" t="s">
        <v>2159</v>
      </c>
      <c r="C926" s="48">
        <v>42624</v>
      </c>
      <c r="D926" t="s">
        <v>300</v>
      </c>
      <c r="E926" t="s">
        <v>230</v>
      </c>
      <c r="F926" t="s">
        <v>230</v>
      </c>
      <c r="G926" t="s">
        <v>265</v>
      </c>
      <c r="H926" t="s">
        <v>274</v>
      </c>
      <c r="I926" t="s">
        <v>254</v>
      </c>
      <c r="J926" t="s">
        <v>219</v>
      </c>
      <c r="K926" t="s">
        <v>220</v>
      </c>
      <c r="L926" t="s">
        <v>234</v>
      </c>
      <c r="M926" s="48">
        <v>42638</v>
      </c>
      <c r="N926">
        <v>4.4330000000000007</v>
      </c>
      <c r="O926">
        <v>10.318000000000001</v>
      </c>
      <c r="P926">
        <v>1.3275434243176178</v>
      </c>
      <c r="Q926">
        <v>0.08</v>
      </c>
      <c r="R926">
        <v>11.143440000000002</v>
      </c>
    </row>
    <row r="927" spans="2:18" x14ac:dyDescent="0.3">
      <c r="B927" t="s">
        <v>2160</v>
      </c>
      <c r="C927" s="48">
        <v>42625</v>
      </c>
      <c r="D927" t="s">
        <v>2161</v>
      </c>
      <c r="E927" t="s">
        <v>214</v>
      </c>
      <c r="F927" t="s">
        <v>215</v>
      </c>
      <c r="G927" t="s">
        <v>216</v>
      </c>
      <c r="H927" t="s">
        <v>217</v>
      </c>
      <c r="I927" t="s">
        <v>218</v>
      </c>
      <c r="J927" t="s">
        <v>219</v>
      </c>
      <c r="K927" t="s">
        <v>226</v>
      </c>
      <c r="L927" t="s">
        <v>221</v>
      </c>
      <c r="M927" s="48">
        <v>42634</v>
      </c>
      <c r="N927">
        <v>1.9360000000000002</v>
      </c>
      <c r="O927">
        <v>3.234</v>
      </c>
      <c r="P927">
        <v>0.6704545454545453</v>
      </c>
      <c r="Q927">
        <v>0.08</v>
      </c>
      <c r="R927">
        <v>3.4927200000000003</v>
      </c>
    </row>
    <row r="928" spans="2:18" x14ac:dyDescent="0.3">
      <c r="B928" t="s">
        <v>2163</v>
      </c>
      <c r="C928" s="48">
        <v>42626</v>
      </c>
      <c r="D928" t="s">
        <v>894</v>
      </c>
      <c r="E928" t="s">
        <v>230</v>
      </c>
      <c r="F928" t="s">
        <v>230</v>
      </c>
      <c r="G928" t="s">
        <v>265</v>
      </c>
      <c r="H928" t="s">
        <v>312</v>
      </c>
      <c r="I928" t="s">
        <v>218</v>
      </c>
      <c r="J928" t="s">
        <v>238</v>
      </c>
      <c r="K928" t="s">
        <v>239</v>
      </c>
      <c r="L928" t="s">
        <v>240</v>
      </c>
      <c r="M928" s="48">
        <v>42634</v>
      </c>
      <c r="N928">
        <v>241.57100000000003</v>
      </c>
      <c r="O928">
        <v>589.20400000000006</v>
      </c>
      <c r="P928">
        <v>1.4390510450343792</v>
      </c>
      <c r="Q928">
        <v>0.08</v>
      </c>
      <c r="R928">
        <v>636.34032000000013</v>
      </c>
    </row>
    <row r="929" spans="2:18" x14ac:dyDescent="0.3">
      <c r="B929" t="s">
        <v>2164</v>
      </c>
      <c r="C929" s="48">
        <v>42628</v>
      </c>
      <c r="D929" t="s">
        <v>1246</v>
      </c>
      <c r="E929" t="s">
        <v>230</v>
      </c>
      <c r="F929" t="s">
        <v>230</v>
      </c>
      <c r="G929" t="s">
        <v>216</v>
      </c>
      <c r="H929" t="s">
        <v>274</v>
      </c>
      <c r="I929" t="s">
        <v>254</v>
      </c>
      <c r="J929" t="s">
        <v>238</v>
      </c>
      <c r="K929" t="s">
        <v>220</v>
      </c>
      <c r="L929" t="s">
        <v>221</v>
      </c>
      <c r="M929" s="48">
        <v>42637</v>
      </c>
      <c r="N929">
        <v>7.0289999999999999</v>
      </c>
      <c r="O929">
        <v>21.978000000000002</v>
      </c>
      <c r="P929">
        <v>2.126760563380282</v>
      </c>
      <c r="Q929">
        <v>0.08</v>
      </c>
      <c r="R929">
        <v>23.736240000000002</v>
      </c>
    </row>
    <row r="930" spans="2:18" x14ac:dyDescent="0.3">
      <c r="B930" t="s">
        <v>2167</v>
      </c>
      <c r="C930" s="48">
        <v>42629</v>
      </c>
      <c r="D930" t="s">
        <v>622</v>
      </c>
      <c r="E930" t="s">
        <v>230</v>
      </c>
      <c r="F930" t="s">
        <v>230</v>
      </c>
      <c r="G930" t="s">
        <v>244</v>
      </c>
      <c r="H930" t="s">
        <v>270</v>
      </c>
      <c r="I930" t="s">
        <v>254</v>
      </c>
      <c r="J930" t="s">
        <v>219</v>
      </c>
      <c r="K930" t="s">
        <v>220</v>
      </c>
      <c r="L930" t="s">
        <v>221</v>
      </c>
      <c r="M930" s="48">
        <v>42636</v>
      </c>
      <c r="N930">
        <v>3.4540000000000006</v>
      </c>
      <c r="O930">
        <v>5.4010000000000007</v>
      </c>
      <c r="P930">
        <v>0.56369426751592344</v>
      </c>
      <c r="Q930">
        <v>0.08</v>
      </c>
      <c r="R930">
        <v>5.8330800000000007</v>
      </c>
    </row>
    <row r="931" spans="2:18" x14ac:dyDescent="0.3">
      <c r="B931" t="s">
        <v>2168</v>
      </c>
      <c r="C931" s="48">
        <v>42631</v>
      </c>
      <c r="D931" t="s">
        <v>856</v>
      </c>
      <c r="E931" t="s">
        <v>214</v>
      </c>
      <c r="F931" t="s">
        <v>215</v>
      </c>
      <c r="G931" t="s">
        <v>265</v>
      </c>
      <c r="H931" t="s">
        <v>225</v>
      </c>
      <c r="I931" t="s">
        <v>254</v>
      </c>
      <c r="J931" t="s">
        <v>219</v>
      </c>
      <c r="K931" t="s">
        <v>292</v>
      </c>
      <c r="L931" t="s">
        <v>221</v>
      </c>
      <c r="M931" s="48">
        <v>42638</v>
      </c>
      <c r="N931">
        <v>5.2690000000000001</v>
      </c>
      <c r="O931">
        <v>13.167000000000002</v>
      </c>
      <c r="P931">
        <v>1.4989561586638833</v>
      </c>
      <c r="Q931">
        <v>0.08</v>
      </c>
      <c r="R931">
        <v>14.220360000000003</v>
      </c>
    </row>
    <row r="932" spans="2:18" x14ac:dyDescent="0.3">
      <c r="B932" t="s">
        <v>2169</v>
      </c>
      <c r="C932" s="48">
        <v>42631</v>
      </c>
      <c r="D932" t="s">
        <v>2104</v>
      </c>
      <c r="E932" t="s">
        <v>230</v>
      </c>
      <c r="F932" t="s">
        <v>230</v>
      </c>
      <c r="G932" t="s">
        <v>244</v>
      </c>
      <c r="H932" t="s">
        <v>245</v>
      </c>
      <c r="I932" t="s">
        <v>254</v>
      </c>
      <c r="J932" t="s">
        <v>219</v>
      </c>
      <c r="K932" t="s">
        <v>226</v>
      </c>
      <c r="L932" t="s">
        <v>221</v>
      </c>
      <c r="M932" s="48">
        <v>42638</v>
      </c>
      <c r="N932">
        <v>3.8280000000000003</v>
      </c>
      <c r="O932">
        <v>5.9729999999999999</v>
      </c>
      <c r="P932">
        <v>0.56034482758620674</v>
      </c>
      <c r="Q932">
        <v>0.08</v>
      </c>
      <c r="R932">
        <v>6.4508400000000004</v>
      </c>
    </row>
    <row r="933" spans="2:18" x14ac:dyDescent="0.3">
      <c r="B933" t="s">
        <v>2170</v>
      </c>
      <c r="C933" s="48">
        <v>42632</v>
      </c>
      <c r="D933" t="s">
        <v>725</v>
      </c>
      <c r="E933" t="s">
        <v>230</v>
      </c>
      <c r="F933" t="s">
        <v>230</v>
      </c>
      <c r="G933" t="s">
        <v>231</v>
      </c>
      <c r="H933" t="s">
        <v>232</v>
      </c>
      <c r="I933" t="s">
        <v>250</v>
      </c>
      <c r="J933" t="s">
        <v>219</v>
      </c>
      <c r="K933" t="s">
        <v>220</v>
      </c>
      <c r="L933" t="s">
        <v>221</v>
      </c>
      <c r="M933" s="48">
        <v>42639</v>
      </c>
      <c r="N933">
        <v>2.6950000000000003</v>
      </c>
      <c r="O933">
        <v>4.2790000000000008</v>
      </c>
      <c r="P933">
        <v>0.58775510204081649</v>
      </c>
      <c r="Q933">
        <v>0.08</v>
      </c>
      <c r="R933">
        <v>4.6213200000000008</v>
      </c>
    </row>
    <row r="934" spans="2:18" x14ac:dyDescent="0.3">
      <c r="B934" t="s">
        <v>2171</v>
      </c>
      <c r="C934" s="48">
        <v>42633</v>
      </c>
      <c r="D934" t="s">
        <v>1643</v>
      </c>
      <c r="E934" t="s">
        <v>214</v>
      </c>
      <c r="F934" t="s">
        <v>215</v>
      </c>
      <c r="G934" t="s">
        <v>265</v>
      </c>
      <c r="H934" t="s">
        <v>225</v>
      </c>
      <c r="I934" t="s">
        <v>250</v>
      </c>
      <c r="J934" t="s">
        <v>219</v>
      </c>
      <c r="K934" t="s">
        <v>226</v>
      </c>
      <c r="L934" t="s">
        <v>221</v>
      </c>
      <c r="M934" s="48">
        <v>42641</v>
      </c>
      <c r="N934">
        <v>2.7720000000000002</v>
      </c>
      <c r="O934">
        <v>4.4000000000000004</v>
      </c>
      <c r="P934">
        <v>0.58730158730158732</v>
      </c>
      <c r="Q934">
        <v>0.08</v>
      </c>
      <c r="R934">
        <v>4.7520000000000007</v>
      </c>
    </row>
    <row r="935" spans="2:18" x14ac:dyDescent="0.3">
      <c r="B935" t="s">
        <v>2172</v>
      </c>
      <c r="C935" s="48">
        <v>42634</v>
      </c>
      <c r="D935" t="s">
        <v>2173</v>
      </c>
      <c r="E935" t="s">
        <v>230</v>
      </c>
      <c r="F935" t="s">
        <v>230</v>
      </c>
      <c r="G935" t="s">
        <v>265</v>
      </c>
      <c r="H935" t="s">
        <v>312</v>
      </c>
      <c r="I935" t="s">
        <v>250</v>
      </c>
      <c r="J935" t="s">
        <v>219</v>
      </c>
      <c r="K935" t="s">
        <v>220</v>
      </c>
      <c r="L935" t="s">
        <v>221</v>
      </c>
      <c r="M935" s="48">
        <v>42644</v>
      </c>
      <c r="N935">
        <v>3.74</v>
      </c>
      <c r="O935">
        <v>5.9400000000000013</v>
      </c>
      <c r="P935">
        <v>0.5882352941176473</v>
      </c>
      <c r="Q935">
        <v>0.08</v>
      </c>
      <c r="R935">
        <v>6.4152000000000022</v>
      </c>
    </row>
    <row r="936" spans="2:18" x14ac:dyDescent="0.3">
      <c r="B936" t="s">
        <v>2175</v>
      </c>
      <c r="C936" s="48">
        <v>42636</v>
      </c>
      <c r="D936" t="s">
        <v>604</v>
      </c>
      <c r="E936" t="s">
        <v>230</v>
      </c>
      <c r="F936" t="s">
        <v>230</v>
      </c>
      <c r="G936" t="s">
        <v>231</v>
      </c>
      <c r="H936" t="s">
        <v>274</v>
      </c>
      <c r="I936" t="s">
        <v>233</v>
      </c>
      <c r="J936" t="s">
        <v>219</v>
      </c>
      <c r="K936" t="s">
        <v>220</v>
      </c>
      <c r="L936" t="s">
        <v>221</v>
      </c>
      <c r="M936" s="48">
        <v>42644</v>
      </c>
      <c r="N936">
        <v>4.9060000000000006</v>
      </c>
      <c r="O936">
        <v>11.979000000000001</v>
      </c>
      <c r="P936">
        <v>1.4417040358744393</v>
      </c>
      <c r="Q936">
        <v>0.08</v>
      </c>
      <c r="R936">
        <v>12.937320000000001</v>
      </c>
    </row>
    <row r="937" spans="2:18" x14ac:dyDescent="0.3">
      <c r="B937" t="s">
        <v>2178</v>
      </c>
      <c r="C937" s="48">
        <v>42637</v>
      </c>
      <c r="D937" t="s">
        <v>998</v>
      </c>
      <c r="E937" t="s">
        <v>214</v>
      </c>
      <c r="F937" t="s">
        <v>215</v>
      </c>
      <c r="G937" t="s">
        <v>231</v>
      </c>
      <c r="H937" t="s">
        <v>225</v>
      </c>
      <c r="I937" t="s">
        <v>254</v>
      </c>
      <c r="J937" t="s">
        <v>219</v>
      </c>
      <c r="K937" t="s">
        <v>220</v>
      </c>
      <c r="L937" t="s">
        <v>221</v>
      </c>
      <c r="M937" s="48">
        <v>42653</v>
      </c>
      <c r="N937">
        <v>24.167000000000002</v>
      </c>
      <c r="O937">
        <v>38.984000000000002</v>
      </c>
      <c r="P937">
        <v>0.61310878470641783</v>
      </c>
      <c r="Q937">
        <v>0.08</v>
      </c>
      <c r="R937">
        <v>42.102720000000005</v>
      </c>
    </row>
    <row r="938" spans="2:18" x14ac:dyDescent="0.3">
      <c r="B938" t="s">
        <v>2179</v>
      </c>
      <c r="C938" s="48">
        <v>42639</v>
      </c>
      <c r="D938" t="s">
        <v>359</v>
      </c>
      <c r="E938" t="s">
        <v>230</v>
      </c>
      <c r="F938" t="s">
        <v>230</v>
      </c>
      <c r="G938" t="s">
        <v>265</v>
      </c>
      <c r="H938" t="s">
        <v>312</v>
      </c>
      <c r="I938" t="s">
        <v>218</v>
      </c>
      <c r="J938" t="s">
        <v>219</v>
      </c>
      <c r="K938" t="s">
        <v>220</v>
      </c>
      <c r="L938" t="s">
        <v>221</v>
      </c>
      <c r="M938" s="48">
        <v>42648</v>
      </c>
      <c r="N938">
        <v>21.812999999999999</v>
      </c>
      <c r="O938">
        <v>34.078000000000003</v>
      </c>
      <c r="P938">
        <v>0.56227937468482114</v>
      </c>
      <c r="Q938">
        <v>0.08</v>
      </c>
      <c r="R938">
        <v>36.804240000000007</v>
      </c>
    </row>
    <row r="939" spans="2:18" x14ac:dyDescent="0.3">
      <c r="B939" t="s">
        <v>2180</v>
      </c>
      <c r="C939" s="48">
        <v>42641</v>
      </c>
      <c r="D939" t="s">
        <v>326</v>
      </c>
      <c r="E939" t="s">
        <v>214</v>
      </c>
      <c r="F939" t="s">
        <v>215</v>
      </c>
      <c r="G939" t="s">
        <v>265</v>
      </c>
      <c r="H939" t="s">
        <v>225</v>
      </c>
      <c r="I939" t="s">
        <v>218</v>
      </c>
      <c r="J939" t="s">
        <v>219</v>
      </c>
      <c r="K939" t="s">
        <v>220</v>
      </c>
      <c r="L939" t="s">
        <v>221</v>
      </c>
      <c r="M939" s="48">
        <v>42650</v>
      </c>
      <c r="N939">
        <v>5.0490000000000004</v>
      </c>
      <c r="O939">
        <v>8.0080000000000009</v>
      </c>
      <c r="P939">
        <v>0.58605664488017439</v>
      </c>
      <c r="Q939">
        <v>0.08</v>
      </c>
      <c r="R939">
        <v>8.6486400000000021</v>
      </c>
    </row>
    <row r="940" spans="2:18" x14ac:dyDescent="0.3">
      <c r="B940" t="s">
        <v>2181</v>
      </c>
      <c r="C940" s="48">
        <v>42642</v>
      </c>
      <c r="D940" t="s">
        <v>774</v>
      </c>
      <c r="E940" t="s">
        <v>230</v>
      </c>
      <c r="F940" t="s">
        <v>230</v>
      </c>
      <c r="G940" t="s">
        <v>265</v>
      </c>
      <c r="H940" t="s">
        <v>245</v>
      </c>
      <c r="I940" t="s">
        <v>250</v>
      </c>
      <c r="J940" t="s">
        <v>219</v>
      </c>
      <c r="K940" t="s">
        <v>220</v>
      </c>
      <c r="L940" t="s">
        <v>221</v>
      </c>
      <c r="M940" s="48">
        <v>42650</v>
      </c>
      <c r="N940">
        <v>21.812999999999999</v>
      </c>
      <c r="O940">
        <v>34.078000000000003</v>
      </c>
      <c r="P940">
        <v>0.56227937468482114</v>
      </c>
      <c r="Q940">
        <v>0.08</v>
      </c>
      <c r="R940">
        <v>36.804240000000007</v>
      </c>
    </row>
    <row r="941" spans="2:18" x14ac:dyDescent="0.3">
      <c r="B941" t="s">
        <v>2182</v>
      </c>
      <c r="C941" s="48">
        <v>42642</v>
      </c>
      <c r="D941" t="s">
        <v>2183</v>
      </c>
      <c r="E941" t="s">
        <v>230</v>
      </c>
      <c r="F941" t="s">
        <v>230</v>
      </c>
      <c r="G941" t="s">
        <v>216</v>
      </c>
      <c r="H941" t="s">
        <v>245</v>
      </c>
      <c r="I941" t="s">
        <v>250</v>
      </c>
      <c r="J941" t="s">
        <v>219</v>
      </c>
      <c r="K941" t="s">
        <v>226</v>
      </c>
      <c r="L941" t="s">
        <v>221</v>
      </c>
      <c r="M941" s="48">
        <v>42650</v>
      </c>
      <c r="N941">
        <v>1.4300000000000002</v>
      </c>
      <c r="O941">
        <v>3.1680000000000001</v>
      </c>
      <c r="P941">
        <v>1.2153846153846153</v>
      </c>
      <c r="Q941">
        <v>0.08</v>
      </c>
      <c r="R941">
        <v>3.4214400000000005</v>
      </c>
    </row>
    <row r="942" spans="2:18" x14ac:dyDescent="0.3">
      <c r="B942" t="s">
        <v>2185</v>
      </c>
      <c r="C942" s="48">
        <v>42647</v>
      </c>
      <c r="D942" t="s">
        <v>279</v>
      </c>
      <c r="E942" t="s">
        <v>230</v>
      </c>
      <c r="F942" t="s">
        <v>230</v>
      </c>
      <c r="G942" t="s">
        <v>231</v>
      </c>
      <c r="H942" t="s">
        <v>281</v>
      </c>
      <c r="I942" t="s">
        <v>218</v>
      </c>
      <c r="J942" t="s">
        <v>219</v>
      </c>
      <c r="K942" t="s">
        <v>220</v>
      </c>
      <c r="L942" t="s">
        <v>221</v>
      </c>
      <c r="M942" s="48">
        <v>42656</v>
      </c>
      <c r="N942">
        <v>3.8720000000000003</v>
      </c>
      <c r="O942">
        <v>6.2480000000000002</v>
      </c>
      <c r="P942">
        <v>0.61363636363636354</v>
      </c>
      <c r="Q942">
        <v>0.08</v>
      </c>
      <c r="R942">
        <v>6.7478400000000009</v>
      </c>
    </row>
    <row r="943" spans="2:18" x14ac:dyDescent="0.3">
      <c r="B943" t="s">
        <v>2186</v>
      </c>
      <c r="C943" s="48">
        <v>42649</v>
      </c>
      <c r="D943" t="s">
        <v>272</v>
      </c>
      <c r="E943" t="s">
        <v>230</v>
      </c>
      <c r="F943" t="s">
        <v>230</v>
      </c>
      <c r="G943" t="s">
        <v>231</v>
      </c>
      <c r="H943" t="s">
        <v>274</v>
      </c>
      <c r="I943" t="s">
        <v>218</v>
      </c>
      <c r="J943" t="s">
        <v>219</v>
      </c>
      <c r="K943" t="s">
        <v>220</v>
      </c>
      <c r="L943" t="s">
        <v>221</v>
      </c>
      <c r="M943" s="48">
        <v>42656</v>
      </c>
      <c r="N943">
        <v>12.144</v>
      </c>
      <c r="O943">
        <v>18.678000000000001</v>
      </c>
      <c r="P943">
        <v>0.53804347826086962</v>
      </c>
      <c r="Q943">
        <v>0.08</v>
      </c>
      <c r="R943">
        <v>20.172240000000002</v>
      </c>
    </row>
    <row r="944" spans="2:18" x14ac:dyDescent="0.3">
      <c r="B944" t="s">
        <v>2187</v>
      </c>
      <c r="C944" s="48">
        <v>42652</v>
      </c>
      <c r="D944" t="s">
        <v>586</v>
      </c>
      <c r="E944" t="s">
        <v>214</v>
      </c>
      <c r="F944" t="s">
        <v>215</v>
      </c>
      <c r="G944" t="s">
        <v>265</v>
      </c>
      <c r="H944" t="s">
        <v>217</v>
      </c>
      <c r="I944" t="s">
        <v>254</v>
      </c>
      <c r="J944" t="s">
        <v>219</v>
      </c>
      <c r="K944" t="s">
        <v>226</v>
      </c>
      <c r="L944" t="s">
        <v>221</v>
      </c>
      <c r="M944" s="48">
        <v>42663</v>
      </c>
      <c r="N944">
        <v>2.5410000000000004</v>
      </c>
      <c r="O944">
        <v>4.1580000000000004</v>
      </c>
      <c r="P944">
        <v>0.63636363636363624</v>
      </c>
      <c r="Q944">
        <v>0.08</v>
      </c>
      <c r="R944">
        <v>4.4906400000000009</v>
      </c>
    </row>
    <row r="945" spans="2:18" x14ac:dyDescent="0.3">
      <c r="B945" t="s">
        <v>2188</v>
      </c>
      <c r="C945" s="48">
        <v>42653</v>
      </c>
      <c r="D945" t="s">
        <v>2112</v>
      </c>
      <c r="E945" t="s">
        <v>214</v>
      </c>
      <c r="F945" t="s">
        <v>215</v>
      </c>
      <c r="G945" t="s">
        <v>216</v>
      </c>
      <c r="H945" t="s">
        <v>225</v>
      </c>
      <c r="I945" t="s">
        <v>266</v>
      </c>
      <c r="J945" t="s">
        <v>219</v>
      </c>
      <c r="K945" t="s">
        <v>220</v>
      </c>
      <c r="L945" t="s">
        <v>221</v>
      </c>
      <c r="M945" s="48">
        <v>42662</v>
      </c>
      <c r="N945">
        <v>59.719000000000001</v>
      </c>
      <c r="O945">
        <v>99.528000000000006</v>
      </c>
      <c r="P945">
        <v>0.66660526800515751</v>
      </c>
      <c r="Q945">
        <v>0.08</v>
      </c>
      <c r="R945">
        <v>107.49024000000001</v>
      </c>
    </row>
    <row r="946" spans="2:18" x14ac:dyDescent="0.3">
      <c r="B946" t="s">
        <v>2189</v>
      </c>
      <c r="C946" s="48">
        <v>42654</v>
      </c>
      <c r="D946" t="s">
        <v>1776</v>
      </c>
      <c r="E946" t="s">
        <v>230</v>
      </c>
      <c r="F946" t="s">
        <v>230</v>
      </c>
      <c r="G946" t="s">
        <v>231</v>
      </c>
      <c r="H946" t="s">
        <v>232</v>
      </c>
      <c r="I946" t="s">
        <v>254</v>
      </c>
      <c r="J946" t="s">
        <v>219</v>
      </c>
      <c r="K946" t="s">
        <v>220</v>
      </c>
      <c r="L946" t="s">
        <v>221</v>
      </c>
      <c r="M946" s="48">
        <v>42666</v>
      </c>
      <c r="N946">
        <v>18.535000000000004</v>
      </c>
      <c r="O946">
        <v>29.898000000000003</v>
      </c>
      <c r="P946">
        <v>0.61305637982195826</v>
      </c>
      <c r="Q946">
        <v>0.08</v>
      </c>
      <c r="R946">
        <v>32.289840000000005</v>
      </c>
    </row>
    <row r="947" spans="2:18" x14ac:dyDescent="0.3">
      <c r="B947" t="s">
        <v>2190</v>
      </c>
      <c r="C947" s="48">
        <v>42655</v>
      </c>
      <c r="D947" t="s">
        <v>610</v>
      </c>
      <c r="E947" t="s">
        <v>230</v>
      </c>
      <c r="F947" t="s">
        <v>230</v>
      </c>
      <c r="G947" t="s">
        <v>265</v>
      </c>
      <c r="H947" t="s">
        <v>274</v>
      </c>
      <c r="I947" t="s">
        <v>250</v>
      </c>
      <c r="J947" t="s">
        <v>238</v>
      </c>
      <c r="K947" t="s">
        <v>220</v>
      </c>
      <c r="L947" t="s">
        <v>221</v>
      </c>
      <c r="M947" s="48">
        <v>42665</v>
      </c>
      <c r="N947">
        <v>7.0289999999999999</v>
      </c>
      <c r="O947">
        <v>21.978000000000002</v>
      </c>
      <c r="P947">
        <v>2.126760563380282</v>
      </c>
      <c r="Q947">
        <v>0.08</v>
      </c>
      <c r="R947">
        <v>23.736240000000002</v>
      </c>
    </row>
    <row r="948" spans="2:18" x14ac:dyDescent="0.3">
      <c r="B948" t="s">
        <v>2191</v>
      </c>
      <c r="C948" s="48">
        <v>42656</v>
      </c>
      <c r="D948" t="s">
        <v>1279</v>
      </c>
      <c r="E948" t="s">
        <v>214</v>
      </c>
      <c r="F948" t="s">
        <v>215</v>
      </c>
      <c r="G948" t="s">
        <v>231</v>
      </c>
      <c r="H948" t="s">
        <v>217</v>
      </c>
      <c r="I948" t="s">
        <v>266</v>
      </c>
      <c r="J948" t="s">
        <v>305</v>
      </c>
      <c r="K948" t="s">
        <v>588</v>
      </c>
      <c r="L948" t="s">
        <v>221</v>
      </c>
      <c r="M948" s="48">
        <v>42663</v>
      </c>
      <c r="N948">
        <v>61.776000000000003</v>
      </c>
      <c r="O948">
        <v>150.678</v>
      </c>
      <c r="P948">
        <v>1.4391025641025639</v>
      </c>
      <c r="Q948">
        <v>0.08</v>
      </c>
      <c r="R948">
        <v>162.73224000000002</v>
      </c>
    </row>
    <row r="949" spans="2:18" x14ac:dyDescent="0.3">
      <c r="B949" t="s">
        <v>2192</v>
      </c>
      <c r="C949" s="48">
        <v>42657</v>
      </c>
      <c r="D949" t="s">
        <v>1212</v>
      </c>
      <c r="E949" t="s">
        <v>230</v>
      </c>
      <c r="F949" t="s">
        <v>230</v>
      </c>
      <c r="G949" t="s">
        <v>265</v>
      </c>
      <c r="H949" t="s">
        <v>312</v>
      </c>
      <c r="I949" t="s">
        <v>250</v>
      </c>
      <c r="J949" t="s">
        <v>219</v>
      </c>
      <c r="K949" t="s">
        <v>226</v>
      </c>
      <c r="L949" t="s">
        <v>221</v>
      </c>
      <c r="M949" s="48">
        <v>42666</v>
      </c>
      <c r="N949">
        <v>1.1990000000000003</v>
      </c>
      <c r="O949">
        <v>2.8600000000000003</v>
      </c>
      <c r="P949">
        <v>1.3853211009174309</v>
      </c>
      <c r="Q949">
        <v>0.08</v>
      </c>
      <c r="R949">
        <v>3.0888000000000004</v>
      </c>
    </row>
    <row r="950" spans="2:18" x14ac:dyDescent="0.3">
      <c r="B950" t="s">
        <v>2193</v>
      </c>
      <c r="C950" s="48">
        <v>42659</v>
      </c>
      <c r="D950" t="s">
        <v>1421</v>
      </c>
      <c r="E950" t="s">
        <v>230</v>
      </c>
      <c r="F950" t="s">
        <v>230</v>
      </c>
      <c r="G950" t="s">
        <v>216</v>
      </c>
      <c r="H950" t="s">
        <v>270</v>
      </c>
      <c r="I950" t="s">
        <v>250</v>
      </c>
      <c r="J950" t="s">
        <v>305</v>
      </c>
      <c r="K950" t="s">
        <v>588</v>
      </c>
      <c r="L950" t="s">
        <v>221</v>
      </c>
      <c r="M950" s="48">
        <v>42669</v>
      </c>
      <c r="N950">
        <v>61.776000000000003</v>
      </c>
      <c r="O950">
        <v>150.678</v>
      </c>
      <c r="P950">
        <v>1.4391025641025639</v>
      </c>
      <c r="Q950">
        <v>0.08</v>
      </c>
      <c r="R950">
        <v>162.73224000000002</v>
      </c>
    </row>
    <row r="951" spans="2:18" x14ac:dyDescent="0.3">
      <c r="B951" t="s">
        <v>2194</v>
      </c>
      <c r="C951" s="48">
        <v>42660</v>
      </c>
      <c r="D951" t="s">
        <v>1573</v>
      </c>
      <c r="E951" t="s">
        <v>230</v>
      </c>
      <c r="F951" t="s">
        <v>230</v>
      </c>
      <c r="G951" t="s">
        <v>231</v>
      </c>
      <c r="H951" t="s">
        <v>274</v>
      </c>
      <c r="I951" t="s">
        <v>233</v>
      </c>
      <c r="J951" t="s">
        <v>219</v>
      </c>
      <c r="K951" t="s">
        <v>292</v>
      </c>
      <c r="L951" t="s">
        <v>221</v>
      </c>
      <c r="M951" s="48">
        <v>42669</v>
      </c>
      <c r="N951">
        <v>5.7090000000000005</v>
      </c>
      <c r="O951">
        <v>14.278000000000002</v>
      </c>
      <c r="P951">
        <v>1.5009633911368019</v>
      </c>
      <c r="Q951">
        <v>0.08</v>
      </c>
      <c r="R951">
        <v>15.420240000000003</v>
      </c>
    </row>
    <row r="952" spans="2:18" x14ac:dyDescent="0.3">
      <c r="B952" t="s">
        <v>2195</v>
      </c>
      <c r="C952" s="48">
        <v>42661</v>
      </c>
      <c r="D952" t="s">
        <v>951</v>
      </c>
      <c r="E952" t="s">
        <v>230</v>
      </c>
      <c r="F952" t="s">
        <v>230</v>
      </c>
      <c r="G952" t="s">
        <v>216</v>
      </c>
      <c r="H952" t="s">
        <v>258</v>
      </c>
      <c r="I952" t="s">
        <v>266</v>
      </c>
      <c r="J952" t="s">
        <v>219</v>
      </c>
      <c r="K952" t="s">
        <v>220</v>
      </c>
      <c r="L952" t="s">
        <v>221</v>
      </c>
      <c r="M952" s="48">
        <v>42668</v>
      </c>
      <c r="N952">
        <v>2.4859999999999998</v>
      </c>
      <c r="O952">
        <v>3.9380000000000006</v>
      </c>
      <c r="P952">
        <v>0.58407079646017734</v>
      </c>
      <c r="Q952">
        <v>0.08</v>
      </c>
      <c r="R952">
        <v>4.2530400000000013</v>
      </c>
    </row>
    <row r="953" spans="2:18" x14ac:dyDescent="0.3">
      <c r="B953" t="s">
        <v>2196</v>
      </c>
      <c r="C953" s="48">
        <v>42663</v>
      </c>
      <c r="D953" t="s">
        <v>1371</v>
      </c>
      <c r="E953" t="s">
        <v>230</v>
      </c>
      <c r="F953" t="s">
        <v>230</v>
      </c>
      <c r="G953" t="s">
        <v>265</v>
      </c>
      <c r="H953" t="s">
        <v>445</v>
      </c>
      <c r="I953" t="s">
        <v>266</v>
      </c>
      <c r="J953" t="s">
        <v>219</v>
      </c>
      <c r="K953" t="s">
        <v>220</v>
      </c>
      <c r="L953" t="s">
        <v>221</v>
      </c>
      <c r="M953" s="48">
        <v>42672</v>
      </c>
      <c r="N953">
        <v>1.7490000000000003</v>
      </c>
      <c r="O953">
        <v>2.871</v>
      </c>
      <c r="P953">
        <v>0.64150943396226379</v>
      </c>
      <c r="Q953">
        <v>0.08</v>
      </c>
      <c r="R953">
        <v>3.1006800000000001</v>
      </c>
    </row>
    <row r="954" spans="2:18" x14ac:dyDescent="0.3">
      <c r="B954" t="s">
        <v>2197</v>
      </c>
      <c r="C954" s="48">
        <v>42664</v>
      </c>
      <c r="D954" t="s">
        <v>1492</v>
      </c>
      <c r="E954" t="s">
        <v>230</v>
      </c>
      <c r="F954" t="s">
        <v>230</v>
      </c>
      <c r="G954" t="s">
        <v>244</v>
      </c>
      <c r="H954" t="s">
        <v>312</v>
      </c>
      <c r="I954" t="s">
        <v>233</v>
      </c>
      <c r="J954" t="s">
        <v>238</v>
      </c>
      <c r="K954" t="s">
        <v>332</v>
      </c>
      <c r="L954" t="s">
        <v>221</v>
      </c>
      <c r="M954" s="48">
        <v>42673</v>
      </c>
      <c r="N954">
        <v>9.7020000000000017</v>
      </c>
      <c r="O954">
        <v>23.088999999999999</v>
      </c>
      <c r="P954">
        <v>1.3798185941043077</v>
      </c>
      <c r="Q954">
        <v>0.08</v>
      </c>
      <c r="R954">
        <v>24.936119999999999</v>
      </c>
    </row>
    <row r="955" spans="2:18" x14ac:dyDescent="0.3">
      <c r="B955" t="s">
        <v>2198</v>
      </c>
      <c r="C955" s="48">
        <v>42664</v>
      </c>
      <c r="D955" t="s">
        <v>286</v>
      </c>
      <c r="E955" t="s">
        <v>214</v>
      </c>
      <c r="F955" t="s">
        <v>215</v>
      </c>
      <c r="G955" t="s">
        <v>231</v>
      </c>
      <c r="H955" t="s">
        <v>217</v>
      </c>
      <c r="I955" t="s">
        <v>254</v>
      </c>
      <c r="J955" t="s">
        <v>305</v>
      </c>
      <c r="K955" t="s">
        <v>588</v>
      </c>
      <c r="L955" t="s">
        <v>221</v>
      </c>
      <c r="M955" s="48">
        <v>42678</v>
      </c>
      <c r="N955">
        <v>61.776000000000003</v>
      </c>
      <c r="O955">
        <v>150.678</v>
      </c>
      <c r="P955">
        <v>1.4391025641025639</v>
      </c>
      <c r="Q955">
        <v>0.08</v>
      </c>
      <c r="R955">
        <v>162.73224000000002</v>
      </c>
    </row>
    <row r="956" spans="2:18" x14ac:dyDescent="0.3">
      <c r="B956" t="s">
        <v>2199</v>
      </c>
      <c r="C956" s="48">
        <v>42664</v>
      </c>
      <c r="D956" t="s">
        <v>990</v>
      </c>
      <c r="E956" t="s">
        <v>230</v>
      </c>
      <c r="F956" t="s">
        <v>230</v>
      </c>
      <c r="G956" t="s">
        <v>244</v>
      </c>
      <c r="H956" t="s">
        <v>445</v>
      </c>
      <c r="I956" t="s">
        <v>250</v>
      </c>
      <c r="J956" t="s">
        <v>219</v>
      </c>
      <c r="K956" t="s">
        <v>220</v>
      </c>
      <c r="L956" t="s">
        <v>221</v>
      </c>
      <c r="M956" s="48">
        <v>42673</v>
      </c>
      <c r="N956">
        <v>2.0240000000000005</v>
      </c>
      <c r="O956">
        <v>3.1680000000000001</v>
      </c>
      <c r="P956">
        <v>0.56521739130434756</v>
      </c>
      <c r="Q956">
        <v>0.08</v>
      </c>
      <c r="R956">
        <v>3.4214400000000005</v>
      </c>
    </row>
    <row r="957" spans="2:18" x14ac:dyDescent="0.3">
      <c r="B957" t="s">
        <v>2200</v>
      </c>
      <c r="C957" s="48">
        <v>42666</v>
      </c>
      <c r="D957" t="s">
        <v>787</v>
      </c>
      <c r="E957" t="s">
        <v>214</v>
      </c>
      <c r="F957" t="s">
        <v>215</v>
      </c>
      <c r="G957" t="s">
        <v>231</v>
      </c>
      <c r="H957" t="s">
        <v>217</v>
      </c>
      <c r="I957" t="s">
        <v>233</v>
      </c>
      <c r="J957" t="s">
        <v>219</v>
      </c>
      <c r="K957" t="s">
        <v>220</v>
      </c>
      <c r="L957" t="s">
        <v>234</v>
      </c>
      <c r="M957" s="48">
        <v>42675</v>
      </c>
      <c r="N957">
        <v>1.7490000000000003</v>
      </c>
      <c r="O957">
        <v>2.871</v>
      </c>
      <c r="P957">
        <v>0.64150943396226379</v>
      </c>
      <c r="Q957">
        <v>0.08</v>
      </c>
      <c r="R957">
        <v>3.1006800000000001</v>
      </c>
    </row>
    <row r="958" spans="2:18" x14ac:dyDescent="0.3">
      <c r="B958" t="s">
        <v>2201</v>
      </c>
      <c r="C958" s="48">
        <v>42666</v>
      </c>
      <c r="D958" t="s">
        <v>1288</v>
      </c>
      <c r="E958" t="s">
        <v>230</v>
      </c>
      <c r="F958" t="s">
        <v>230</v>
      </c>
      <c r="G958" t="s">
        <v>231</v>
      </c>
      <c r="H958" t="s">
        <v>258</v>
      </c>
      <c r="I958" t="s">
        <v>218</v>
      </c>
      <c r="J958" t="s">
        <v>219</v>
      </c>
      <c r="K958" t="s">
        <v>226</v>
      </c>
      <c r="L958" t="s">
        <v>221</v>
      </c>
      <c r="M958" s="48">
        <v>42675</v>
      </c>
      <c r="N958">
        <v>0.9900000000000001</v>
      </c>
      <c r="O958">
        <v>2.3100000000000005</v>
      </c>
      <c r="P958">
        <v>1.3333333333333335</v>
      </c>
      <c r="Q958">
        <v>0.08</v>
      </c>
      <c r="R958">
        <v>2.4948000000000006</v>
      </c>
    </row>
    <row r="959" spans="2:18" x14ac:dyDescent="0.3">
      <c r="B959" t="s">
        <v>2204</v>
      </c>
      <c r="C959" s="48">
        <v>42669</v>
      </c>
      <c r="D959" t="s">
        <v>1172</v>
      </c>
      <c r="E959" t="s">
        <v>214</v>
      </c>
      <c r="F959" t="s">
        <v>215</v>
      </c>
      <c r="G959" t="s">
        <v>216</v>
      </c>
      <c r="H959" t="s">
        <v>225</v>
      </c>
      <c r="I959" t="s">
        <v>254</v>
      </c>
      <c r="J959" t="s">
        <v>219</v>
      </c>
      <c r="K959" t="s">
        <v>220</v>
      </c>
      <c r="L959" t="s">
        <v>234</v>
      </c>
      <c r="M959" s="48">
        <v>42685</v>
      </c>
      <c r="N959">
        <v>4.9060000000000006</v>
      </c>
      <c r="O959">
        <v>11.979000000000001</v>
      </c>
      <c r="P959">
        <v>1.4417040358744393</v>
      </c>
      <c r="Q959">
        <v>0.08</v>
      </c>
      <c r="R959">
        <v>12.937320000000001</v>
      </c>
    </row>
    <row r="960" spans="2:18" x14ac:dyDescent="0.3">
      <c r="B960" t="s">
        <v>2206</v>
      </c>
      <c r="C960" s="48">
        <v>42669</v>
      </c>
      <c r="D960" t="s">
        <v>904</v>
      </c>
      <c r="E960" t="s">
        <v>214</v>
      </c>
      <c r="F960" t="s">
        <v>215</v>
      </c>
      <c r="G960" t="s">
        <v>231</v>
      </c>
      <c r="H960" t="s">
        <v>217</v>
      </c>
      <c r="I960" t="s">
        <v>233</v>
      </c>
      <c r="J960" t="s">
        <v>219</v>
      </c>
      <c r="K960" t="s">
        <v>220</v>
      </c>
      <c r="L960" t="s">
        <v>221</v>
      </c>
      <c r="M960" s="48">
        <v>42678</v>
      </c>
      <c r="N960">
        <v>2.1779999999999999</v>
      </c>
      <c r="O960">
        <v>3.4650000000000003</v>
      </c>
      <c r="P960">
        <v>0.59090909090909105</v>
      </c>
      <c r="Q960">
        <v>0.08</v>
      </c>
      <c r="R960">
        <v>3.7422000000000004</v>
      </c>
    </row>
    <row r="961" spans="2:18" x14ac:dyDescent="0.3">
      <c r="B961" t="s">
        <v>2207</v>
      </c>
      <c r="C961" s="48">
        <v>42670</v>
      </c>
      <c r="D961" t="s">
        <v>2208</v>
      </c>
      <c r="E961" t="s">
        <v>230</v>
      </c>
      <c r="F961" t="s">
        <v>230</v>
      </c>
      <c r="G961" t="s">
        <v>216</v>
      </c>
      <c r="H961" t="s">
        <v>331</v>
      </c>
      <c r="I961" t="s">
        <v>233</v>
      </c>
      <c r="J961" t="s">
        <v>238</v>
      </c>
      <c r="K961" t="s">
        <v>220</v>
      </c>
      <c r="L961" t="s">
        <v>221</v>
      </c>
      <c r="M961" s="48">
        <v>42678</v>
      </c>
      <c r="N961">
        <v>7.0289999999999999</v>
      </c>
      <c r="O961">
        <v>21.978000000000002</v>
      </c>
      <c r="P961">
        <v>2.126760563380282</v>
      </c>
      <c r="Q961">
        <v>0.08</v>
      </c>
      <c r="R961">
        <v>23.736240000000002</v>
      </c>
    </row>
    <row r="962" spans="2:18" x14ac:dyDescent="0.3">
      <c r="B962" t="s">
        <v>2210</v>
      </c>
      <c r="C962" s="48">
        <v>42672</v>
      </c>
      <c r="D962" t="s">
        <v>2211</v>
      </c>
      <c r="E962" t="s">
        <v>230</v>
      </c>
      <c r="F962" t="s">
        <v>230</v>
      </c>
      <c r="G962" t="s">
        <v>231</v>
      </c>
      <c r="H962" t="s">
        <v>281</v>
      </c>
      <c r="I962" t="s">
        <v>250</v>
      </c>
      <c r="J962" t="s">
        <v>238</v>
      </c>
      <c r="K962" t="s">
        <v>332</v>
      </c>
      <c r="L962" t="s">
        <v>221</v>
      </c>
      <c r="M962" s="48">
        <v>42679</v>
      </c>
      <c r="N962">
        <v>10.901000000000002</v>
      </c>
      <c r="O962">
        <v>17.589000000000002</v>
      </c>
      <c r="P962">
        <v>0.61352169525731581</v>
      </c>
      <c r="Q962">
        <v>0.08</v>
      </c>
      <c r="R962">
        <v>18.996120000000005</v>
      </c>
    </row>
    <row r="963" spans="2:18" x14ac:dyDescent="0.3">
      <c r="B963" t="s">
        <v>2213</v>
      </c>
      <c r="C963" s="48">
        <v>42672</v>
      </c>
      <c r="D963" t="s">
        <v>1792</v>
      </c>
      <c r="E963" t="s">
        <v>214</v>
      </c>
      <c r="F963" t="s">
        <v>215</v>
      </c>
      <c r="G963" t="s">
        <v>231</v>
      </c>
      <c r="H963" t="s">
        <v>225</v>
      </c>
      <c r="I963" t="s">
        <v>250</v>
      </c>
      <c r="J963" t="s">
        <v>219</v>
      </c>
      <c r="K963" t="s">
        <v>220</v>
      </c>
      <c r="L963" t="s">
        <v>221</v>
      </c>
      <c r="M963" s="48">
        <v>42680</v>
      </c>
      <c r="N963">
        <v>4.0150000000000006</v>
      </c>
      <c r="O963">
        <v>6.5780000000000012</v>
      </c>
      <c r="P963">
        <v>0.63835616438356169</v>
      </c>
      <c r="Q963">
        <v>0.08</v>
      </c>
      <c r="R963">
        <v>7.1042400000000017</v>
      </c>
    </row>
    <row r="964" spans="2:18" x14ac:dyDescent="0.3">
      <c r="B964" t="s">
        <v>2214</v>
      </c>
      <c r="C964" s="48">
        <v>42672</v>
      </c>
      <c r="D964" t="s">
        <v>529</v>
      </c>
      <c r="E964" t="s">
        <v>230</v>
      </c>
      <c r="F964" t="s">
        <v>230</v>
      </c>
      <c r="G964" t="s">
        <v>216</v>
      </c>
      <c r="H964" t="s">
        <v>281</v>
      </c>
      <c r="I964" t="s">
        <v>266</v>
      </c>
      <c r="J964" t="s">
        <v>219</v>
      </c>
      <c r="K964" t="s">
        <v>220</v>
      </c>
      <c r="L964" t="s">
        <v>221</v>
      </c>
      <c r="M964" s="48">
        <v>42682</v>
      </c>
      <c r="N964">
        <v>3.8500000000000005</v>
      </c>
      <c r="O964">
        <v>6.3140000000000009</v>
      </c>
      <c r="P964">
        <v>0.64</v>
      </c>
      <c r="Q964">
        <v>0.08</v>
      </c>
      <c r="R964">
        <v>6.8191200000000016</v>
      </c>
    </row>
    <row r="965" spans="2:18" x14ac:dyDescent="0.3">
      <c r="B965" t="s">
        <v>2215</v>
      </c>
      <c r="C965" s="48">
        <v>42674</v>
      </c>
      <c r="D965" t="s">
        <v>748</v>
      </c>
      <c r="E965" t="s">
        <v>230</v>
      </c>
      <c r="F965" t="s">
        <v>230</v>
      </c>
      <c r="G965" t="s">
        <v>231</v>
      </c>
      <c r="H965" t="s">
        <v>258</v>
      </c>
      <c r="I965" t="s">
        <v>233</v>
      </c>
      <c r="J965" t="s">
        <v>238</v>
      </c>
      <c r="K965" t="s">
        <v>220</v>
      </c>
      <c r="L965" t="s">
        <v>221</v>
      </c>
      <c r="M965" s="48">
        <v>42682</v>
      </c>
      <c r="N965">
        <v>43.604000000000006</v>
      </c>
      <c r="O965">
        <v>167.72800000000001</v>
      </c>
      <c r="P965">
        <v>2.8466195761856703</v>
      </c>
      <c r="Q965">
        <v>0.08</v>
      </c>
      <c r="R965">
        <v>181.14624000000003</v>
      </c>
    </row>
    <row r="966" spans="2:18" x14ac:dyDescent="0.3">
      <c r="B966" t="s">
        <v>2216</v>
      </c>
      <c r="C966" s="48">
        <v>42674</v>
      </c>
      <c r="D966" t="s">
        <v>2217</v>
      </c>
      <c r="E966" t="s">
        <v>230</v>
      </c>
      <c r="F966" t="s">
        <v>230</v>
      </c>
      <c r="G966" t="s">
        <v>216</v>
      </c>
      <c r="H966" t="s">
        <v>232</v>
      </c>
      <c r="I966" t="s">
        <v>266</v>
      </c>
      <c r="J966" t="s">
        <v>219</v>
      </c>
      <c r="K966" t="s">
        <v>292</v>
      </c>
      <c r="L966" t="s">
        <v>221</v>
      </c>
      <c r="M966" s="48">
        <v>42682</v>
      </c>
      <c r="N966">
        <v>2.75</v>
      </c>
      <c r="O966">
        <v>6.2480000000000002</v>
      </c>
      <c r="P966">
        <v>1.272</v>
      </c>
      <c r="Q966">
        <v>0.08</v>
      </c>
      <c r="R966">
        <v>6.7478400000000009</v>
      </c>
    </row>
    <row r="967" spans="2:18" x14ac:dyDescent="0.3">
      <c r="B967" t="s">
        <v>2219</v>
      </c>
      <c r="C967" s="48">
        <v>42674</v>
      </c>
      <c r="D967" t="s">
        <v>1531</v>
      </c>
      <c r="E967" t="s">
        <v>230</v>
      </c>
      <c r="F967" t="s">
        <v>230</v>
      </c>
      <c r="G967" t="s">
        <v>216</v>
      </c>
      <c r="H967" t="s">
        <v>270</v>
      </c>
      <c r="I967" t="s">
        <v>266</v>
      </c>
      <c r="J967" t="s">
        <v>219</v>
      </c>
      <c r="K967" t="s">
        <v>292</v>
      </c>
      <c r="L967" t="s">
        <v>221</v>
      </c>
      <c r="M967" s="48">
        <v>42683</v>
      </c>
      <c r="N967">
        <v>18.480000000000004</v>
      </c>
      <c r="O967">
        <v>45.067</v>
      </c>
      <c r="P967">
        <v>1.4386904761904757</v>
      </c>
      <c r="Q967">
        <v>0.08</v>
      </c>
      <c r="R967">
        <v>48.672360000000005</v>
      </c>
    </row>
    <row r="968" spans="2:18" x14ac:dyDescent="0.3">
      <c r="B968" t="s">
        <v>2220</v>
      </c>
      <c r="C968" s="48">
        <v>42674</v>
      </c>
      <c r="D968" t="s">
        <v>985</v>
      </c>
      <c r="E968" t="s">
        <v>230</v>
      </c>
      <c r="F968" t="s">
        <v>230</v>
      </c>
      <c r="G968" t="s">
        <v>216</v>
      </c>
      <c r="H968" t="s">
        <v>245</v>
      </c>
      <c r="I968" t="s">
        <v>254</v>
      </c>
      <c r="J968" t="s">
        <v>219</v>
      </c>
      <c r="K968" t="s">
        <v>226</v>
      </c>
      <c r="L968" t="s">
        <v>221</v>
      </c>
      <c r="M968" s="48">
        <v>42685</v>
      </c>
      <c r="N968">
        <v>1.4300000000000002</v>
      </c>
      <c r="O968">
        <v>3.1680000000000001</v>
      </c>
      <c r="P968">
        <v>1.2153846153846153</v>
      </c>
      <c r="Q968">
        <v>0.08</v>
      </c>
      <c r="R968">
        <v>3.4214400000000005</v>
      </c>
    </row>
    <row r="969" spans="2:18" x14ac:dyDescent="0.3">
      <c r="B969" t="s">
        <v>2221</v>
      </c>
      <c r="C969" s="48">
        <v>42675</v>
      </c>
      <c r="D969" t="s">
        <v>2222</v>
      </c>
      <c r="E969" t="s">
        <v>230</v>
      </c>
      <c r="F969" t="s">
        <v>230</v>
      </c>
      <c r="G969" t="s">
        <v>231</v>
      </c>
      <c r="H969" t="s">
        <v>274</v>
      </c>
      <c r="I969" t="s">
        <v>266</v>
      </c>
      <c r="J969" t="s">
        <v>219</v>
      </c>
      <c r="K969" t="s">
        <v>220</v>
      </c>
      <c r="L969" t="s">
        <v>221</v>
      </c>
      <c r="M969" s="48">
        <v>42683</v>
      </c>
      <c r="N969">
        <v>4.2240000000000002</v>
      </c>
      <c r="O969">
        <v>6.9300000000000006</v>
      </c>
      <c r="P969">
        <v>0.64062500000000011</v>
      </c>
      <c r="Q969">
        <v>0.08</v>
      </c>
      <c r="R969">
        <v>7.4844000000000008</v>
      </c>
    </row>
    <row r="970" spans="2:18" x14ac:dyDescent="0.3">
      <c r="B970" t="s">
        <v>2224</v>
      </c>
      <c r="C970" s="48">
        <v>42677</v>
      </c>
      <c r="D970" t="s">
        <v>2225</v>
      </c>
      <c r="E970" t="s">
        <v>230</v>
      </c>
      <c r="F970" t="s">
        <v>230</v>
      </c>
      <c r="G970" t="s">
        <v>265</v>
      </c>
      <c r="H970" t="s">
        <v>270</v>
      </c>
      <c r="I970" t="s">
        <v>254</v>
      </c>
      <c r="J970" t="s">
        <v>219</v>
      </c>
      <c r="K970" t="s">
        <v>220</v>
      </c>
      <c r="L970" t="s">
        <v>221</v>
      </c>
      <c r="M970" s="48">
        <v>42691</v>
      </c>
      <c r="N970">
        <v>3.8500000000000005</v>
      </c>
      <c r="O970">
        <v>6.3140000000000009</v>
      </c>
      <c r="P970">
        <v>0.64</v>
      </c>
      <c r="Q970">
        <v>0.08</v>
      </c>
      <c r="R970">
        <v>6.8191200000000016</v>
      </c>
    </row>
    <row r="971" spans="2:18" x14ac:dyDescent="0.3">
      <c r="B971" t="s">
        <v>2227</v>
      </c>
      <c r="C971" s="48">
        <v>42680</v>
      </c>
      <c r="D971" t="s">
        <v>2228</v>
      </c>
      <c r="E971" t="s">
        <v>230</v>
      </c>
      <c r="F971" t="s">
        <v>230</v>
      </c>
      <c r="G971" t="s">
        <v>244</v>
      </c>
      <c r="H971" t="s">
        <v>270</v>
      </c>
      <c r="I971" t="s">
        <v>254</v>
      </c>
      <c r="J971" t="s">
        <v>219</v>
      </c>
      <c r="K971" t="s">
        <v>220</v>
      </c>
      <c r="L971" t="s">
        <v>221</v>
      </c>
      <c r="M971" s="48">
        <v>42692</v>
      </c>
      <c r="N971">
        <v>9.8120000000000012</v>
      </c>
      <c r="O971">
        <v>32.713999999999999</v>
      </c>
      <c r="P971">
        <v>2.3340807174887885</v>
      </c>
      <c r="Q971">
        <v>0.08</v>
      </c>
      <c r="R971">
        <v>35.331119999999999</v>
      </c>
    </row>
    <row r="972" spans="2:18" x14ac:dyDescent="0.3">
      <c r="B972" t="s">
        <v>2230</v>
      </c>
      <c r="C972" s="48">
        <v>42680</v>
      </c>
      <c r="D972" t="s">
        <v>633</v>
      </c>
      <c r="E972" t="s">
        <v>230</v>
      </c>
      <c r="F972" t="s">
        <v>230</v>
      </c>
      <c r="G972" t="s">
        <v>216</v>
      </c>
      <c r="H972" t="s">
        <v>249</v>
      </c>
      <c r="I972" t="s">
        <v>254</v>
      </c>
      <c r="J972" t="s">
        <v>219</v>
      </c>
      <c r="K972" t="s">
        <v>226</v>
      </c>
      <c r="L972" t="s">
        <v>221</v>
      </c>
      <c r="M972" s="48">
        <v>42689</v>
      </c>
      <c r="N972">
        <v>1.1990000000000003</v>
      </c>
      <c r="O972">
        <v>2.0020000000000002</v>
      </c>
      <c r="P972">
        <v>0.66972477064220159</v>
      </c>
      <c r="Q972">
        <v>0.08</v>
      </c>
      <c r="R972">
        <v>2.1621600000000005</v>
      </c>
    </row>
    <row r="973" spans="2:18" x14ac:dyDescent="0.3">
      <c r="B973" t="s">
        <v>2231</v>
      </c>
      <c r="C973" s="48">
        <v>42680</v>
      </c>
      <c r="D973" t="s">
        <v>700</v>
      </c>
      <c r="E973" t="s">
        <v>214</v>
      </c>
      <c r="F973" t="s">
        <v>215</v>
      </c>
      <c r="G973" t="s">
        <v>244</v>
      </c>
      <c r="H973" t="s">
        <v>217</v>
      </c>
      <c r="I973" t="s">
        <v>266</v>
      </c>
      <c r="J973" t="s">
        <v>219</v>
      </c>
      <c r="K973" t="s">
        <v>226</v>
      </c>
      <c r="L973" t="s">
        <v>221</v>
      </c>
      <c r="M973" s="48">
        <v>42687</v>
      </c>
      <c r="N973">
        <v>0.9900000000000001</v>
      </c>
      <c r="O973">
        <v>2.3100000000000005</v>
      </c>
      <c r="P973">
        <v>1.3333333333333335</v>
      </c>
      <c r="Q973">
        <v>0.08</v>
      </c>
      <c r="R973">
        <v>2.4948000000000006</v>
      </c>
    </row>
    <row r="974" spans="2:18" x14ac:dyDescent="0.3">
      <c r="B974" t="s">
        <v>2232</v>
      </c>
      <c r="C974" s="48">
        <v>42681</v>
      </c>
      <c r="D974" t="s">
        <v>2233</v>
      </c>
      <c r="E974" t="s">
        <v>230</v>
      </c>
      <c r="F974" t="s">
        <v>230</v>
      </c>
      <c r="G974" t="s">
        <v>231</v>
      </c>
      <c r="H974" t="s">
        <v>245</v>
      </c>
      <c r="I974" t="s">
        <v>218</v>
      </c>
      <c r="J974" t="s">
        <v>219</v>
      </c>
      <c r="K974" t="s">
        <v>292</v>
      </c>
      <c r="L974" t="s">
        <v>221</v>
      </c>
      <c r="M974" s="48">
        <v>42690</v>
      </c>
      <c r="N974">
        <v>1.034</v>
      </c>
      <c r="O974">
        <v>2.2880000000000003</v>
      </c>
      <c r="P974">
        <v>1.2127659574468086</v>
      </c>
      <c r="Q974">
        <v>0.08</v>
      </c>
      <c r="R974">
        <v>2.4710400000000003</v>
      </c>
    </row>
    <row r="975" spans="2:18" x14ac:dyDescent="0.3">
      <c r="B975" t="s">
        <v>2235</v>
      </c>
      <c r="C975" s="48">
        <v>42682</v>
      </c>
      <c r="D975" t="s">
        <v>1782</v>
      </c>
      <c r="E975" t="s">
        <v>230</v>
      </c>
      <c r="F975" t="s">
        <v>230</v>
      </c>
      <c r="G975" t="s">
        <v>244</v>
      </c>
      <c r="H975" t="s">
        <v>245</v>
      </c>
      <c r="I975" t="s">
        <v>266</v>
      </c>
      <c r="J975" t="s">
        <v>238</v>
      </c>
      <c r="K975" t="s">
        <v>292</v>
      </c>
      <c r="L975" t="s">
        <v>221</v>
      </c>
      <c r="M975" s="48">
        <v>42691</v>
      </c>
      <c r="N975">
        <v>22.198</v>
      </c>
      <c r="O975">
        <v>38.951000000000001</v>
      </c>
      <c r="P975">
        <v>0.75470763131813678</v>
      </c>
      <c r="Q975">
        <v>0.08</v>
      </c>
      <c r="R975">
        <v>42.067080000000004</v>
      </c>
    </row>
    <row r="976" spans="2:18" x14ac:dyDescent="0.3">
      <c r="B976" t="s">
        <v>2236</v>
      </c>
      <c r="C976" s="48">
        <v>42684</v>
      </c>
      <c r="D976" t="s">
        <v>725</v>
      </c>
      <c r="E976" t="s">
        <v>230</v>
      </c>
      <c r="F976" t="s">
        <v>230</v>
      </c>
      <c r="G976" t="s">
        <v>265</v>
      </c>
      <c r="H976" t="s">
        <v>232</v>
      </c>
      <c r="I976" t="s">
        <v>266</v>
      </c>
      <c r="J976" t="s">
        <v>219</v>
      </c>
      <c r="K976" t="s">
        <v>220</v>
      </c>
      <c r="L976" t="s">
        <v>221</v>
      </c>
      <c r="M976" s="48">
        <v>42691</v>
      </c>
      <c r="N976">
        <v>21.812999999999999</v>
      </c>
      <c r="O976">
        <v>34.078000000000003</v>
      </c>
      <c r="P976">
        <v>0.56227937468482114</v>
      </c>
      <c r="Q976">
        <v>0.08</v>
      </c>
      <c r="R976">
        <v>36.804240000000007</v>
      </c>
    </row>
    <row r="977" spans="2:18" x14ac:dyDescent="0.3">
      <c r="B977" t="s">
        <v>2237</v>
      </c>
      <c r="C977" s="48">
        <v>42685</v>
      </c>
      <c r="D977" t="s">
        <v>2238</v>
      </c>
      <c r="E977" t="s">
        <v>230</v>
      </c>
      <c r="F977" t="s">
        <v>230</v>
      </c>
      <c r="G977" t="s">
        <v>265</v>
      </c>
      <c r="H977" t="s">
        <v>331</v>
      </c>
      <c r="I977" t="s">
        <v>254</v>
      </c>
      <c r="J977" t="s">
        <v>219</v>
      </c>
      <c r="K977" t="s">
        <v>220</v>
      </c>
      <c r="L977" t="s">
        <v>221</v>
      </c>
      <c r="M977" s="48">
        <v>42694</v>
      </c>
      <c r="N977">
        <v>2.1779999999999999</v>
      </c>
      <c r="O977">
        <v>3.4650000000000003</v>
      </c>
      <c r="P977">
        <v>0.59090909090909105</v>
      </c>
      <c r="Q977">
        <v>0.08</v>
      </c>
      <c r="R977">
        <v>3.7422000000000004</v>
      </c>
    </row>
    <row r="978" spans="2:18" x14ac:dyDescent="0.3">
      <c r="B978" t="s">
        <v>2240</v>
      </c>
      <c r="C978" s="48">
        <v>42686</v>
      </c>
      <c r="D978" t="s">
        <v>2241</v>
      </c>
      <c r="E978" t="s">
        <v>230</v>
      </c>
      <c r="F978" t="s">
        <v>230</v>
      </c>
      <c r="G978" t="s">
        <v>231</v>
      </c>
      <c r="H978" t="s">
        <v>270</v>
      </c>
      <c r="I978" t="s">
        <v>250</v>
      </c>
      <c r="J978" t="s">
        <v>219</v>
      </c>
      <c r="K978" t="s">
        <v>226</v>
      </c>
      <c r="L978" t="s">
        <v>221</v>
      </c>
      <c r="M978" s="48">
        <v>42694</v>
      </c>
      <c r="N978">
        <v>1.1990000000000003</v>
      </c>
      <c r="O978">
        <v>2.8600000000000003</v>
      </c>
      <c r="P978">
        <v>1.3853211009174309</v>
      </c>
      <c r="Q978">
        <v>0.08</v>
      </c>
      <c r="R978">
        <v>3.0888000000000004</v>
      </c>
    </row>
    <row r="979" spans="2:18" x14ac:dyDescent="0.3">
      <c r="B979" t="s">
        <v>2243</v>
      </c>
      <c r="C979" s="48">
        <v>42688</v>
      </c>
      <c r="D979" t="s">
        <v>2244</v>
      </c>
      <c r="E979" t="s">
        <v>230</v>
      </c>
      <c r="F979" t="s">
        <v>230</v>
      </c>
      <c r="G979" t="s">
        <v>231</v>
      </c>
      <c r="H979" t="s">
        <v>274</v>
      </c>
      <c r="I979" t="s">
        <v>218</v>
      </c>
      <c r="J979" t="s">
        <v>219</v>
      </c>
      <c r="K979" t="s">
        <v>226</v>
      </c>
      <c r="L979" t="s">
        <v>221</v>
      </c>
      <c r="M979" s="48">
        <v>42695</v>
      </c>
      <c r="N979">
        <v>2.5190000000000001</v>
      </c>
      <c r="O979">
        <v>3.9380000000000006</v>
      </c>
      <c r="P979">
        <v>0.56331877729257662</v>
      </c>
      <c r="Q979">
        <v>0.08</v>
      </c>
      <c r="R979">
        <v>4.2530400000000013</v>
      </c>
    </row>
    <row r="980" spans="2:18" x14ac:dyDescent="0.3">
      <c r="B980" t="s">
        <v>2246</v>
      </c>
      <c r="C980" s="48">
        <v>42689</v>
      </c>
      <c r="D980" t="s">
        <v>975</v>
      </c>
      <c r="E980" t="s">
        <v>214</v>
      </c>
      <c r="F980" t="s">
        <v>215</v>
      </c>
      <c r="G980" t="s">
        <v>265</v>
      </c>
      <c r="H980" t="s">
        <v>225</v>
      </c>
      <c r="I980" t="s">
        <v>218</v>
      </c>
      <c r="J980" t="s">
        <v>219</v>
      </c>
      <c r="K980" t="s">
        <v>220</v>
      </c>
      <c r="L980" t="s">
        <v>221</v>
      </c>
      <c r="M980" s="48">
        <v>42698</v>
      </c>
      <c r="N980">
        <v>15.004000000000001</v>
      </c>
      <c r="O980">
        <v>23.078000000000003</v>
      </c>
      <c r="P980">
        <v>0.5381231671554253</v>
      </c>
      <c r="Q980">
        <v>0.08</v>
      </c>
      <c r="R980">
        <v>24.924240000000005</v>
      </c>
    </row>
    <row r="981" spans="2:18" x14ac:dyDescent="0.3">
      <c r="B981" t="s">
        <v>2247</v>
      </c>
      <c r="C981" s="48">
        <v>42689</v>
      </c>
      <c r="D981" t="s">
        <v>837</v>
      </c>
      <c r="E981" t="s">
        <v>230</v>
      </c>
      <c r="F981" t="s">
        <v>230</v>
      </c>
      <c r="G981" t="s">
        <v>231</v>
      </c>
      <c r="H981" t="s">
        <v>445</v>
      </c>
      <c r="I981" t="s">
        <v>250</v>
      </c>
      <c r="J981" t="s">
        <v>219</v>
      </c>
      <c r="K981" t="s">
        <v>220</v>
      </c>
      <c r="L981" t="s">
        <v>221</v>
      </c>
      <c r="M981" s="48">
        <v>42698</v>
      </c>
      <c r="N981">
        <v>12.144</v>
      </c>
      <c r="O981">
        <v>18.678000000000001</v>
      </c>
      <c r="P981">
        <v>0.53804347826086962</v>
      </c>
      <c r="Q981">
        <v>0.08</v>
      </c>
      <c r="R981">
        <v>20.172240000000002</v>
      </c>
    </row>
    <row r="982" spans="2:18" x14ac:dyDescent="0.3">
      <c r="B982" t="s">
        <v>2248</v>
      </c>
      <c r="C982" s="48">
        <v>42692</v>
      </c>
      <c r="D982" t="s">
        <v>586</v>
      </c>
      <c r="E982" t="s">
        <v>214</v>
      </c>
      <c r="F982" t="s">
        <v>215</v>
      </c>
      <c r="G982" t="s">
        <v>216</v>
      </c>
      <c r="H982" t="s">
        <v>217</v>
      </c>
      <c r="I982" t="s">
        <v>233</v>
      </c>
      <c r="J982" t="s">
        <v>219</v>
      </c>
      <c r="K982" t="s">
        <v>226</v>
      </c>
      <c r="L982" t="s">
        <v>221</v>
      </c>
      <c r="M982" s="48">
        <v>42700</v>
      </c>
      <c r="N982">
        <v>1.1550000000000002</v>
      </c>
      <c r="O982">
        <v>2.145</v>
      </c>
      <c r="P982">
        <v>0.85714285714285676</v>
      </c>
      <c r="Q982">
        <v>0.08</v>
      </c>
      <c r="R982">
        <v>2.3166000000000002</v>
      </c>
    </row>
    <row r="983" spans="2:18" x14ac:dyDescent="0.3">
      <c r="B983" t="s">
        <v>2249</v>
      </c>
      <c r="C983" s="48">
        <v>42694</v>
      </c>
      <c r="D983" t="s">
        <v>2250</v>
      </c>
      <c r="E983" t="s">
        <v>230</v>
      </c>
      <c r="F983" t="s">
        <v>230</v>
      </c>
      <c r="G983" t="s">
        <v>231</v>
      </c>
      <c r="H983" t="s">
        <v>312</v>
      </c>
      <c r="I983" t="s">
        <v>254</v>
      </c>
      <c r="J983" t="s">
        <v>219</v>
      </c>
      <c r="K983" t="s">
        <v>220</v>
      </c>
      <c r="L983" t="s">
        <v>221</v>
      </c>
      <c r="M983" s="48">
        <v>42706</v>
      </c>
      <c r="N983">
        <v>3.8720000000000003</v>
      </c>
      <c r="O983">
        <v>6.2480000000000002</v>
      </c>
      <c r="P983">
        <v>0.61363636363636354</v>
      </c>
      <c r="Q983">
        <v>0.08</v>
      </c>
      <c r="R983">
        <v>6.7478400000000009</v>
      </c>
    </row>
    <row r="984" spans="2:18" x14ac:dyDescent="0.3">
      <c r="B984" t="s">
        <v>2252</v>
      </c>
      <c r="C984" s="48">
        <v>42695</v>
      </c>
      <c r="D984" t="s">
        <v>2253</v>
      </c>
      <c r="E984" t="s">
        <v>230</v>
      </c>
      <c r="F984" t="s">
        <v>230</v>
      </c>
      <c r="G984" t="s">
        <v>231</v>
      </c>
      <c r="H984" t="s">
        <v>274</v>
      </c>
      <c r="I984" t="s">
        <v>233</v>
      </c>
      <c r="J984" t="s">
        <v>219</v>
      </c>
      <c r="K984" t="s">
        <v>226</v>
      </c>
      <c r="L984" t="s">
        <v>221</v>
      </c>
      <c r="M984" s="48">
        <v>42704</v>
      </c>
      <c r="N984">
        <v>4.125</v>
      </c>
      <c r="O984">
        <v>7.7880000000000011</v>
      </c>
      <c r="P984">
        <v>0.88800000000000023</v>
      </c>
      <c r="Q984">
        <v>0.08</v>
      </c>
      <c r="R984">
        <v>8.4110400000000016</v>
      </c>
    </row>
    <row r="985" spans="2:18" x14ac:dyDescent="0.3">
      <c r="B985" t="s">
        <v>2255</v>
      </c>
      <c r="C985" s="48">
        <v>42698</v>
      </c>
      <c r="D985" t="s">
        <v>347</v>
      </c>
      <c r="E985" t="s">
        <v>230</v>
      </c>
      <c r="F985" t="s">
        <v>230</v>
      </c>
      <c r="G985" t="s">
        <v>265</v>
      </c>
      <c r="H985" t="s">
        <v>331</v>
      </c>
      <c r="I985" t="s">
        <v>250</v>
      </c>
      <c r="J985" t="s">
        <v>219</v>
      </c>
      <c r="K985" t="s">
        <v>220</v>
      </c>
      <c r="L985" t="s">
        <v>221</v>
      </c>
      <c r="M985" s="48">
        <v>42707</v>
      </c>
      <c r="N985">
        <v>3.74</v>
      </c>
      <c r="O985">
        <v>5.9400000000000013</v>
      </c>
      <c r="P985">
        <v>0.5882352941176473</v>
      </c>
      <c r="Q985">
        <v>0.08</v>
      </c>
      <c r="R985">
        <v>6.4152000000000022</v>
      </c>
    </row>
    <row r="986" spans="2:18" x14ac:dyDescent="0.3">
      <c r="B986" t="s">
        <v>2256</v>
      </c>
      <c r="C986" s="48">
        <v>42698</v>
      </c>
      <c r="D986" t="s">
        <v>2257</v>
      </c>
      <c r="E986" t="s">
        <v>230</v>
      </c>
      <c r="F986" t="s">
        <v>230</v>
      </c>
      <c r="G986" t="s">
        <v>216</v>
      </c>
      <c r="H986" t="s">
        <v>342</v>
      </c>
      <c r="I986" t="s">
        <v>250</v>
      </c>
      <c r="J986" t="s">
        <v>219</v>
      </c>
      <c r="K986" t="s">
        <v>220</v>
      </c>
      <c r="L986" t="s">
        <v>221</v>
      </c>
      <c r="M986" s="48">
        <v>42707</v>
      </c>
      <c r="N986">
        <v>2.0240000000000005</v>
      </c>
      <c r="O986">
        <v>3.1680000000000001</v>
      </c>
      <c r="P986">
        <v>0.56521739130434756</v>
      </c>
      <c r="Q986">
        <v>0.08</v>
      </c>
      <c r="R986">
        <v>3.4214400000000005</v>
      </c>
    </row>
    <row r="987" spans="2:18" x14ac:dyDescent="0.3">
      <c r="B987" t="s">
        <v>2259</v>
      </c>
      <c r="C987" s="48">
        <v>42698</v>
      </c>
      <c r="D987" t="s">
        <v>765</v>
      </c>
      <c r="E987" t="s">
        <v>230</v>
      </c>
      <c r="F987" t="s">
        <v>230</v>
      </c>
      <c r="G987" t="s">
        <v>244</v>
      </c>
      <c r="H987" t="s">
        <v>232</v>
      </c>
      <c r="I987" t="s">
        <v>254</v>
      </c>
      <c r="J987" t="s">
        <v>219</v>
      </c>
      <c r="K987" t="s">
        <v>226</v>
      </c>
      <c r="L987" t="s">
        <v>221</v>
      </c>
      <c r="M987" s="48">
        <v>42709</v>
      </c>
      <c r="N987">
        <v>0.95700000000000007</v>
      </c>
      <c r="O987">
        <v>1.9910000000000003</v>
      </c>
      <c r="P987">
        <v>1.0804597701149428</v>
      </c>
      <c r="Q987">
        <v>0.08</v>
      </c>
      <c r="R987">
        <v>2.1502800000000004</v>
      </c>
    </row>
    <row r="988" spans="2:18" x14ac:dyDescent="0.3">
      <c r="B988" t="s">
        <v>2260</v>
      </c>
      <c r="C988" s="48">
        <v>42699</v>
      </c>
      <c r="D988" t="s">
        <v>941</v>
      </c>
      <c r="E988" t="s">
        <v>230</v>
      </c>
      <c r="F988" t="s">
        <v>230</v>
      </c>
      <c r="G988" t="s">
        <v>231</v>
      </c>
      <c r="H988" t="s">
        <v>281</v>
      </c>
      <c r="I988" t="s">
        <v>266</v>
      </c>
      <c r="J988" t="s">
        <v>238</v>
      </c>
      <c r="K988" t="s">
        <v>220</v>
      </c>
      <c r="L988" t="s">
        <v>221</v>
      </c>
      <c r="M988" s="48">
        <v>42708</v>
      </c>
      <c r="N988">
        <v>68.64</v>
      </c>
      <c r="O988">
        <v>171.58900000000003</v>
      </c>
      <c r="P988">
        <v>1.4998397435897439</v>
      </c>
      <c r="Q988">
        <v>0.08</v>
      </c>
      <c r="R988">
        <v>185.31612000000004</v>
      </c>
    </row>
    <row r="989" spans="2:18" x14ac:dyDescent="0.3">
      <c r="B989" t="s">
        <v>2261</v>
      </c>
      <c r="C989" s="48">
        <v>42699</v>
      </c>
      <c r="D989" t="s">
        <v>1299</v>
      </c>
      <c r="E989" t="s">
        <v>230</v>
      </c>
      <c r="F989" t="s">
        <v>230</v>
      </c>
      <c r="G989" t="s">
        <v>265</v>
      </c>
      <c r="H989" t="s">
        <v>258</v>
      </c>
      <c r="I989" t="s">
        <v>254</v>
      </c>
      <c r="J989" t="s">
        <v>238</v>
      </c>
      <c r="K989" t="s">
        <v>239</v>
      </c>
      <c r="L989" t="s">
        <v>240</v>
      </c>
      <c r="M989" s="48">
        <v>42706</v>
      </c>
      <c r="N989">
        <v>306.88900000000001</v>
      </c>
      <c r="O989">
        <v>494.98900000000003</v>
      </c>
      <c r="P989">
        <v>0.61292519445141413</v>
      </c>
      <c r="Q989">
        <v>0.08</v>
      </c>
      <c r="R989">
        <v>534.58812000000012</v>
      </c>
    </row>
    <row r="990" spans="2:18" x14ac:dyDescent="0.3">
      <c r="B990" t="s">
        <v>2262</v>
      </c>
      <c r="C990" s="48">
        <v>42700</v>
      </c>
      <c r="D990" t="s">
        <v>1375</v>
      </c>
      <c r="E990" t="s">
        <v>230</v>
      </c>
      <c r="F990" t="s">
        <v>230</v>
      </c>
      <c r="G990" t="s">
        <v>265</v>
      </c>
      <c r="H990" t="s">
        <v>342</v>
      </c>
      <c r="I990" t="s">
        <v>233</v>
      </c>
      <c r="J990" t="s">
        <v>219</v>
      </c>
      <c r="K990" t="s">
        <v>220</v>
      </c>
      <c r="L990" t="s">
        <v>221</v>
      </c>
      <c r="M990" s="48">
        <v>42708</v>
      </c>
      <c r="N990">
        <v>2.1339999999999999</v>
      </c>
      <c r="O990">
        <v>3.3880000000000003</v>
      </c>
      <c r="P990">
        <v>0.58762886597938169</v>
      </c>
      <c r="Q990">
        <v>0.08</v>
      </c>
      <c r="R990">
        <v>3.6590400000000005</v>
      </c>
    </row>
    <row r="991" spans="2:18" x14ac:dyDescent="0.3">
      <c r="B991" t="s">
        <v>2263</v>
      </c>
      <c r="C991" s="48">
        <v>42701</v>
      </c>
      <c r="D991" t="s">
        <v>375</v>
      </c>
      <c r="E991" t="s">
        <v>230</v>
      </c>
      <c r="F991" t="s">
        <v>230</v>
      </c>
      <c r="G991" t="s">
        <v>265</v>
      </c>
      <c r="H991" t="s">
        <v>312</v>
      </c>
      <c r="I991" t="s">
        <v>266</v>
      </c>
      <c r="J991" t="s">
        <v>219</v>
      </c>
      <c r="K991" t="s">
        <v>226</v>
      </c>
      <c r="L991" t="s">
        <v>221</v>
      </c>
      <c r="M991" s="48">
        <v>42709</v>
      </c>
      <c r="N991">
        <v>2.9480000000000004</v>
      </c>
      <c r="O991">
        <v>6.6880000000000006</v>
      </c>
      <c r="P991">
        <v>1.2686567164179103</v>
      </c>
      <c r="Q991">
        <v>0.08</v>
      </c>
      <c r="R991">
        <v>7.223040000000001</v>
      </c>
    </row>
    <row r="992" spans="2:18" x14ac:dyDescent="0.3">
      <c r="B992" t="s">
        <v>2264</v>
      </c>
      <c r="C992" s="48">
        <v>42703</v>
      </c>
      <c r="D992" t="s">
        <v>468</v>
      </c>
      <c r="E992" t="s">
        <v>230</v>
      </c>
      <c r="F992" t="s">
        <v>230</v>
      </c>
      <c r="G992" t="s">
        <v>244</v>
      </c>
      <c r="H992" t="s">
        <v>232</v>
      </c>
      <c r="I992" t="s">
        <v>218</v>
      </c>
      <c r="J992" t="s">
        <v>238</v>
      </c>
      <c r="K992" t="s">
        <v>220</v>
      </c>
      <c r="L992" t="s">
        <v>221</v>
      </c>
      <c r="M992" s="48">
        <v>42711</v>
      </c>
      <c r="N992">
        <v>59.972000000000008</v>
      </c>
      <c r="O992">
        <v>111.06700000000001</v>
      </c>
      <c r="P992">
        <v>0.85198092443140117</v>
      </c>
      <c r="Q992">
        <v>0.08</v>
      </c>
      <c r="R992">
        <v>119.95236000000001</v>
      </c>
    </row>
    <row r="993" spans="2:18" x14ac:dyDescent="0.3">
      <c r="B993" t="s">
        <v>2265</v>
      </c>
      <c r="C993" s="48">
        <v>42705</v>
      </c>
      <c r="D993" t="s">
        <v>428</v>
      </c>
      <c r="E993" t="s">
        <v>230</v>
      </c>
      <c r="F993" t="s">
        <v>230</v>
      </c>
      <c r="G993" t="s">
        <v>265</v>
      </c>
      <c r="H993" t="s">
        <v>331</v>
      </c>
      <c r="I993" t="s">
        <v>250</v>
      </c>
      <c r="J993" t="s">
        <v>219</v>
      </c>
      <c r="K993" t="s">
        <v>220</v>
      </c>
      <c r="L993" t="s">
        <v>221</v>
      </c>
      <c r="M993" s="48">
        <v>42714</v>
      </c>
      <c r="N993">
        <v>2.0240000000000005</v>
      </c>
      <c r="O993">
        <v>3.1680000000000001</v>
      </c>
      <c r="P993">
        <v>0.56521739130434756</v>
      </c>
      <c r="Q993">
        <v>0.08</v>
      </c>
      <c r="R993">
        <v>3.4214400000000005</v>
      </c>
    </row>
    <row r="994" spans="2:18" x14ac:dyDescent="0.3">
      <c r="B994" t="s">
        <v>2266</v>
      </c>
      <c r="C994" s="48">
        <v>42706</v>
      </c>
      <c r="D994" t="s">
        <v>2267</v>
      </c>
      <c r="E994" t="s">
        <v>214</v>
      </c>
      <c r="F994" t="s">
        <v>215</v>
      </c>
      <c r="G994" t="s">
        <v>216</v>
      </c>
      <c r="H994" t="s">
        <v>225</v>
      </c>
      <c r="I994" t="s">
        <v>218</v>
      </c>
      <c r="J994" t="s">
        <v>238</v>
      </c>
      <c r="K994" t="s">
        <v>220</v>
      </c>
      <c r="L994" t="s">
        <v>221</v>
      </c>
      <c r="M994" s="48">
        <v>42714</v>
      </c>
      <c r="N994">
        <v>7.0289999999999999</v>
      </c>
      <c r="O994">
        <v>21.978000000000002</v>
      </c>
      <c r="P994">
        <v>2.126760563380282</v>
      </c>
      <c r="Q994">
        <v>0.08</v>
      </c>
      <c r="R994">
        <v>23.736240000000002</v>
      </c>
    </row>
    <row r="995" spans="2:18" x14ac:dyDescent="0.3">
      <c r="B995" t="s">
        <v>2268</v>
      </c>
      <c r="C995" s="48">
        <v>42707</v>
      </c>
      <c r="D995" t="s">
        <v>1697</v>
      </c>
      <c r="E995" t="s">
        <v>230</v>
      </c>
      <c r="F995" t="s">
        <v>230</v>
      </c>
      <c r="G995" t="s">
        <v>231</v>
      </c>
      <c r="H995" t="s">
        <v>274</v>
      </c>
      <c r="I995" t="s">
        <v>218</v>
      </c>
      <c r="J995" t="s">
        <v>219</v>
      </c>
      <c r="K995" t="s">
        <v>292</v>
      </c>
      <c r="L995" t="s">
        <v>234</v>
      </c>
      <c r="M995" s="48">
        <v>42716</v>
      </c>
      <c r="N995">
        <v>1.6060000000000001</v>
      </c>
      <c r="O995">
        <v>3.927</v>
      </c>
      <c r="P995">
        <v>1.4452054794520546</v>
      </c>
      <c r="Q995">
        <v>0.08</v>
      </c>
      <c r="R995">
        <v>4.2411600000000007</v>
      </c>
    </row>
    <row r="996" spans="2:18" x14ac:dyDescent="0.3">
      <c r="B996" t="s">
        <v>2269</v>
      </c>
      <c r="C996" s="48">
        <v>42708</v>
      </c>
      <c r="D996" t="s">
        <v>812</v>
      </c>
      <c r="E996" t="s">
        <v>230</v>
      </c>
      <c r="F996" t="s">
        <v>230</v>
      </c>
      <c r="G996" t="s">
        <v>231</v>
      </c>
      <c r="H996" t="s">
        <v>232</v>
      </c>
      <c r="I996" t="s">
        <v>254</v>
      </c>
      <c r="J996" t="s">
        <v>238</v>
      </c>
      <c r="K996" t="s">
        <v>220</v>
      </c>
      <c r="L996" t="s">
        <v>221</v>
      </c>
      <c r="M996" s="48">
        <v>42717</v>
      </c>
      <c r="N996">
        <v>35.222000000000008</v>
      </c>
      <c r="O996">
        <v>167.72800000000001</v>
      </c>
      <c r="P996">
        <v>3.7620237351655206</v>
      </c>
      <c r="Q996">
        <v>0.08</v>
      </c>
      <c r="R996">
        <v>181.14624000000003</v>
      </c>
    </row>
    <row r="997" spans="2:18" x14ac:dyDescent="0.3">
      <c r="B997" t="s">
        <v>2271</v>
      </c>
      <c r="C997" s="48">
        <v>42710</v>
      </c>
      <c r="D997" t="s">
        <v>2272</v>
      </c>
      <c r="E997" t="s">
        <v>214</v>
      </c>
      <c r="F997" t="s">
        <v>215</v>
      </c>
      <c r="G997" t="s">
        <v>265</v>
      </c>
      <c r="H997" t="s">
        <v>217</v>
      </c>
      <c r="I997" t="s">
        <v>218</v>
      </c>
      <c r="J997" t="s">
        <v>219</v>
      </c>
      <c r="K997" t="s">
        <v>220</v>
      </c>
      <c r="L997" t="s">
        <v>221</v>
      </c>
      <c r="M997" s="48">
        <v>42719</v>
      </c>
      <c r="N997">
        <v>16.445</v>
      </c>
      <c r="O997">
        <v>38.236000000000004</v>
      </c>
      <c r="P997">
        <v>1.3250836120401339</v>
      </c>
      <c r="Q997">
        <v>0.08</v>
      </c>
      <c r="R997">
        <v>41.294880000000006</v>
      </c>
    </row>
    <row r="998" spans="2:18" x14ac:dyDescent="0.3">
      <c r="B998" t="s">
        <v>2274</v>
      </c>
      <c r="C998" s="48">
        <v>42711</v>
      </c>
      <c r="D998" t="s">
        <v>1582</v>
      </c>
      <c r="E998" t="s">
        <v>230</v>
      </c>
      <c r="F998" t="s">
        <v>230</v>
      </c>
      <c r="G998" t="s">
        <v>231</v>
      </c>
      <c r="H998" t="s">
        <v>281</v>
      </c>
      <c r="I998" t="s">
        <v>218</v>
      </c>
      <c r="J998" t="s">
        <v>219</v>
      </c>
      <c r="K998" t="s">
        <v>226</v>
      </c>
      <c r="L998" t="s">
        <v>221</v>
      </c>
      <c r="M998" s="48">
        <v>42719</v>
      </c>
      <c r="N998">
        <v>1.1990000000000003</v>
      </c>
      <c r="O998">
        <v>2.8600000000000003</v>
      </c>
      <c r="P998">
        <v>1.3853211009174309</v>
      </c>
      <c r="Q998">
        <v>0.08</v>
      </c>
      <c r="R998">
        <v>3.0888000000000004</v>
      </c>
    </row>
    <row r="999" spans="2:18" x14ac:dyDescent="0.3">
      <c r="B999" t="s">
        <v>2275</v>
      </c>
      <c r="C999" s="48">
        <v>42712</v>
      </c>
      <c r="D999" t="s">
        <v>1240</v>
      </c>
      <c r="E999" t="s">
        <v>230</v>
      </c>
      <c r="F999" t="s">
        <v>230</v>
      </c>
      <c r="G999" t="s">
        <v>231</v>
      </c>
      <c r="H999" t="s">
        <v>274</v>
      </c>
      <c r="I999" t="s">
        <v>233</v>
      </c>
      <c r="J999" t="s">
        <v>219</v>
      </c>
      <c r="K999" t="s">
        <v>226</v>
      </c>
      <c r="L999" t="s">
        <v>221</v>
      </c>
      <c r="M999" s="48">
        <v>42721</v>
      </c>
      <c r="N999">
        <v>0.26400000000000001</v>
      </c>
      <c r="O999">
        <v>1.3860000000000001</v>
      </c>
      <c r="P999">
        <v>4.25</v>
      </c>
      <c r="Q999">
        <v>0.08</v>
      </c>
      <c r="R999">
        <v>1.4968800000000002</v>
      </c>
    </row>
    <row r="1000" spans="2:18" x14ac:dyDescent="0.3">
      <c r="B1000" t="s">
        <v>2276</v>
      </c>
      <c r="C1000" s="48">
        <v>42712</v>
      </c>
      <c r="D1000" t="s">
        <v>885</v>
      </c>
      <c r="E1000" t="s">
        <v>214</v>
      </c>
      <c r="F1000" t="s">
        <v>215</v>
      </c>
      <c r="G1000" t="s">
        <v>244</v>
      </c>
      <c r="H1000" t="s">
        <v>225</v>
      </c>
      <c r="I1000" t="s">
        <v>254</v>
      </c>
      <c r="J1000" t="s">
        <v>219</v>
      </c>
      <c r="K1000" t="s">
        <v>226</v>
      </c>
      <c r="L1000" t="s">
        <v>221</v>
      </c>
      <c r="M1000" s="48">
        <v>42723</v>
      </c>
      <c r="N1000">
        <v>2.6290000000000004</v>
      </c>
      <c r="O1000">
        <v>4.6859999999999999</v>
      </c>
      <c r="P1000">
        <v>0.78242677824267748</v>
      </c>
      <c r="Q1000">
        <v>0.08</v>
      </c>
      <c r="R1000">
        <v>5.06088</v>
      </c>
    </row>
    <row r="1001" spans="2:18" x14ac:dyDescent="0.3">
      <c r="B1001" t="s">
        <v>2277</v>
      </c>
      <c r="C1001" s="48">
        <v>42712</v>
      </c>
      <c r="D1001" t="s">
        <v>799</v>
      </c>
      <c r="E1001" t="s">
        <v>230</v>
      </c>
      <c r="F1001" t="s">
        <v>230</v>
      </c>
      <c r="G1001" t="s">
        <v>216</v>
      </c>
      <c r="H1001" t="s">
        <v>342</v>
      </c>
      <c r="I1001" t="s">
        <v>266</v>
      </c>
      <c r="J1001" t="s">
        <v>219</v>
      </c>
      <c r="K1001" t="s">
        <v>292</v>
      </c>
      <c r="L1001" t="s">
        <v>221</v>
      </c>
      <c r="M1001" s="48">
        <v>42721</v>
      </c>
      <c r="N1001">
        <v>1.034</v>
      </c>
      <c r="O1001">
        <v>2.2880000000000003</v>
      </c>
      <c r="P1001">
        <v>1.2127659574468086</v>
      </c>
      <c r="Q1001">
        <v>0.08</v>
      </c>
      <c r="R1001">
        <v>2.4710400000000003</v>
      </c>
    </row>
    <row r="1002" spans="2:18" x14ac:dyDescent="0.3">
      <c r="B1002" t="s">
        <v>2278</v>
      </c>
      <c r="C1002" s="48">
        <v>42712</v>
      </c>
      <c r="D1002" t="s">
        <v>398</v>
      </c>
      <c r="E1002" t="s">
        <v>230</v>
      </c>
      <c r="F1002" t="s">
        <v>230</v>
      </c>
      <c r="G1002" t="s">
        <v>231</v>
      </c>
      <c r="H1002" t="s">
        <v>274</v>
      </c>
      <c r="I1002" t="s">
        <v>254</v>
      </c>
      <c r="J1002" t="s">
        <v>219</v>
      </c>
      <c r="K1002" t="s">
        <v>226</v>
      </c>
      <c r="L1002" t="s">
        <v>221</v>
      </c>
      <c r="M1002" s="48">
        <v>42724</v>
      </c>
      <c r="N1002">
        <v>2.0020000000000002</v>
      </c>
      <c r="O1002">
        <v>3.278</v>
      </c>
      <c r="P1002">
        <v>0.63736263736263721</v>
      </c>
      <c r="Q1002">
        <v>0.08</v>
      </c>
      <c r="R1002">
        <v>3.5402400000000003</v>
      </c>
    </row>
    <row r="1003" spans="2:18" x14ac:dyDescent="0.3">
      <c r="B1003" t="s">
        <v>2279</v>
      </c>
      <c r="C1003" s="48">
        <v>42716</v>
      </c>
      <c r="D1003" t="s">
        <v>1195</v>
      </c>
      <c r="E1003" t="s">
        <v>230</v>
      </c>
      <c r="F1003" t="s">
        <v>230</v>
      </c>
      <c r="G1003" t="s">
        <v>216</v>
      </c>
      <c r="H1003" t="s">
        <v>258</v>
      </c>
      <c r="I1003" t="s">
        <v>218</v>
      </c>
      <c r="J1003" t="s">
        <v>219</v>
      </c>
      <c r="K1003" t="s">
        <v>220</v>
      </c>
      <c r="L1003" t="s">
        <v>221</v>
      </c>
      <c r="M1003" s="48">
        <v>42724</v>
      </c>
      <c r="N1003">
        <v>9.8120000000000012</v>
      </c>
      <c r="O1003">
        <v>32.713999999999999</v>
      </c>
      <c r="P1003">
        <v>2.3340807174887885</v>
      </c>
      <c r="Q1003">
        <v>0.08</v>
      </c>
      <c r="R1003">
        <v>35.331119999999999</v>
      </c>
    </row>
    <row r="1004" spans="2:18" x14ac:dyDescent="0.3">
      <c r="B1004" t="s">
        <v>2280</v>
      </c>
      <c r="C1004" s="48">
        <v>42717</v>
      </c>
      <c r="D1004" t="s">
        <v>1123</v>
      </c>
      <c r="E1004" t="s">
        <v>230</v>
      </c>
      <c r="F1004" t="s">
        <v>230</v>
      </c>
      <c r="G1004" t="s">
        <v>231</v>
      </c>
      <c r="H1004" t="s">
        <v>342</v>
      </c>
      <c r="I1004" t="s">
        <v>254</v>
      </c>
      <c r="J1004" t="s">
        <v>305</v>
      </c>
      <c r="K1004" t="s">
        <v>292</v>
      </c>
      <c r="L1004" t="s">
        <v>234</v>
      </c>
      <c r="M1004" s="48">
        <v>42733</v>
      </c>
      <c r="N1004">
        <v>6.0500000000000007</v>
      </c>
      <c r="O1004">
        <v>13.442000000000002</v>
      </c>
      <c r="P1004">
        <v>1.2218181818181819</v>
      </c>
      <c r="Q1004">
        <v>0.08</v>
      </c>
      <c r="R1004">
        <v>14.517360000000004</v>
      </c>
    </row>
    <row r="1005" spans="2:18" x14ac:dyDescent="0.3">
      <c r="B1005" t="s">
        <v>2281</v>
      </c>
      <c r="C1005" s="48">
        <v>42719</v>
      </c>
      <c r="D1005" t="s">
        <v>2282</v>
      </c>
      <c r="E1005" t="s">
        <v>230</v>
      </c>
      <c r="F1005" t="s">
        <v>230</v>
      </c>
      <c r="G1005" t="s">
        <v>216</v>
      </c>
      <c r="H1005" t="s">
        <v>274</v>
      </c>
      <c r="I1005" t="s">
        <v>218</v>
      </c>
      <c r="J1005" t="s">
        <v>219</v>
      </c>
      <c r="K1005" t="s">
        <v>226</v>
      </c>
      <c r="L1005" t="s">
        <v>221</v>
      </c>
      <c r="M1005" s="48">
        <v>42728</v>
      </c>
      <c r="N1005">
        <v>2.7720000000000002</v>
      </c>
      <c r="O1005">
        <v>4.4000000000000004</v>
      </c>
      <c r="P1005">
        <v>0.58730158730158732</v>
      </c>
      <c r="Q1005">
        <v>0.08</v>
      </c>
      <c r="R1005">
        <v>4.7520000000000007</v>
      </c>
    </row>
    <row r="1006" spans="2:18" x14ac:dyDescent="0.3">
      <c r="B1006" t="s">
        <v>2284</v>
      </c>
      <c r="C1006" s="48">
        <v>42720</v>
      </c>
      <c r="D1006" t="s">
        <v>1069</v>
      </c>
      <c r="E1006" t="s">
        <v>230</v>
      </c>
      <c r="F1006" t="s">
        <v>230</v>
      </c>
      <c r="G1006" t="s">
        <v>216</v>
      </c>
      <c r="H1006" t="s">
        <v>274</v>
      </c>
      <c r="I1006" t="s">
        <v>233</v>
      </c>
      <c r="J1006" t="s">
        <v>219</v>
      </c>
      <c r="K1006" t="s">
        <v>292</v>
      </c>
      <c r="L1006" t="s">
        <v>221</v>
      </c>
      <c r="M1006" s="48">
        <v>42728</v>
      </c>
      <c r="N1006">
        <v>4.6090000000000009</v>
      </c>
      <c r="O1006">
        <v>11.253000000000002</v>
      </c>
      <c r="P1006">
        <v>1.4415274463007159</v>
      </c>
      <c r="Q1006">
        <v>0.08</v>
      </c>
      <c r="R1006">
        <v>12.153240000000002</v>
      </c>
    </row>
    <row r="1007" spans="2:18" x14ac:dyDescent="0.3">
      <c r="B1007" t="s">
        <v>2285</v>
      </c>
      <c r="C1007" s="48">
        <v>42721</v>
      </c>
      <c r="D1007" t="s">
        <v>1731</v>
      </c>
      <c r="E1007" t="s">
        <v>230</v>
      </c>
      <c r="F1007" t="s">
        <v>230</v>
      </c>
      <c r="G1007" t="s">
        <v>216</v>
      </c>
      <c r="H1007" t="s">
        <v>445</v>
      </c>
      <c r="I1007" t="s">
        <v>233</v>
      </c>
      <c r="J1007" t="s">
        <v>238</v>
      </c>
      <c r="K1007" t="s">
        <v>220</v>
      </c>
      <c r="L1007" t="s">
        <v>221</v>
      </c>
      <c r="M1007" s="48">
        <v>42730</v>
      </c>
      <c r="N1007">
        <v>35.222000000000008</v>
      </c>
      <c r="O1007">
        <v>167.72800000000001</v>
      </c>
      <c r="P1007">
        <v>3.7620237351655206</v>
      </c>
      <c r="Q1007">
        <v>0.08</v>
      </c>
      <c r="R1007">
        <v>181.14624000000003</v>
      </c>
    </row>
    <row r="1008" spans="2:18" x14ac:dyDescent="0.3">
      <c r="B1008" t="s">
        <v>2286</v>
      </c>
      <c r="C1008" s="48">
        <v>42723</v>
      </c>
      <c r="D1008" t="s">
        <v>2287</v>
      </c>
      <c r="E1008" t="s">
        <v>230</v>
      </c>
      <c r="F1008" t="s">
        <v>230</v>
      </c>
      <c r="G1008" t="s">
        <v>216</v>
      </c>
      <c r="H1008" t="s">
        <v>274</v>
      </c>
      <c r="I1008" t="s">
        <v>233</v>
      </c>
      <c r="J1008" t="s">
        <v>219</v>
      </c>
      <c r="K1008" t="s">
        <v>292</v>
      </c>
      <c r="L1008" t="s">
        <v>221</v>
      </c>
      <c r="M1008" s="48">
        <v>42731</v>
      </c>
      <c r="N1008">
        <v>1.034</v>
      </c>
      <c r="O1008">
        <v>2.2880000000000003</v>
      </c>
      <c r="P1008">
        <v>1.2127659574468086</v>
      </c>
      <c r="Q1008">
        <v>0.08</v>
      </c>
      <c r="R1008">
        <v>2.4710400000000003</v>
      </c>
    </row>
    <row r="1009" spans="2:18" x14ac:dyDescent="0.3">
      <c r="B1009" t="s">
        <v>2289</v>
      </c>
      <c r="C1009" s="48">
        <v>42724</v>
      </c>
      <c r="D1009" t="s">
        <v>268</v>
      </c>
      <c r="E1009" t="s">
        <v>230</v>
      </c>
      <c r="F1009" t="s">
        <v>230</v>
      </c>
      <c r="G1009" t="s">
        <v>216</v>
      </c>
      <c r="H1009" t="s">
        <v>270</v>
      </c>
      <c r="I1009" t="s">
        <v>233</v>
      </c>
      <c r="J1009" t="s">
        <v>219</v>
      </c>
      <c r="K1009" t="s">
        <v>220</v>
      </c>
      <c r="L1009" t="s">
        <v>221</v>
      </c>
      <c r="M1009" s="48">
        <v>42732</v>
      </c>
      <c r="N1009">
        <v>1.298</v>
      </c>
      <c r="O1009">
        <v>2.0680000000000001</v>
      </c>
      <c r="P1009">
        <v>0.59322033898305082</v>
      </c>
      <c r="Q1009">
        <v>0.08</v>
      </c>
      <c r="R1009">
        <v>2.2334400000000003</v>
      </c>
    </row>
    <row r="1010" spans="2:18" x14ac:dyDescent="0.3">
      <c r="B1010" t="s">
        <v>2290</v>
      </c>
      <c r="C1010" s="48">
        <v>42726</v>
      </c>
      <c r="D1010" t="s">
        <v>2291</v>
      </c>
      <c r="E1010" t="s">
        <v>214</v>
      </c>
      <c r="F1010" t="s">
        <v>215</v>
      </c>
      <c r="G1010" t="s">
        <v>216</v>
      </c>
      <c r="H1010" t="s">
        <v>217</v>
      </c>
      <c r="I1010" t="s">
        <v>218</v>
      </c>
      <c r="J1010" t="s">
        <v>219</v>
      </c>
      <c r="K1010" t="s">
        <v>220</v>
      </c>
      <c r="L1010" t="s">
        <v>221</v>
      </c>
      <c r="M1010" s="48">
        <v>42734</v>
      </c>
      <c r="N1010">
        <v>2.6950000000000003</v>
      </c>
      <c r="O1010">
        <v>4.2790000000000008</v>
      </c>
      <c r="P1010">
        <v>0.58775510204081649</v>
      </c>
      <c r="Q1010">
        <v>0.08</v>
      </c>
      <c r="R1010">
        <v>4.6213200000000008</v>
      </c>
    </row>
    <row r="1011" spans="2:18" x14ac:dyDescent="0.3">
      <c r="B1011" t="s">
        <v>2292</v>
      </c>
      <c r="C1011" s="48">
        <v>42727</v>
      </c>
      <c r="D1011" t="s">
        <v>468</v>
      </c>
      <c r="E1011" t="s">
        <v>230</v>
      </c>
      <c r="F1011" t="s">
        <v>230</v>
      </c>
      <c r="G1011" t="s">
        <v>265</v>
      </c>
      <c r="H1011" t="s">
        <v>232</v>
      </c>
      <c r="I1011" t="s">
        <v>266</v>
      </c>
      <c r="J1011" t="s">
        <v>219</v>
      </c>
      <c r="K1011" t="s">
        <v>220</v>
      </c>
      <c r="L1011" t="s">
        <v>221</v>
      </c>
      <c r="M1011" s="48">
        <v>42735</v>
      </c>
      <c r="N1011">
        <v>57.277000000000008</v>
      </c>
      <c r="O1011">
        <v>92.378000000000014</v>
      </c>
      <c r="P1011">
        <v>0.61282888419435377</v>
      </c>
      <c r="Q1011">
        <v>0.08</v>
      </c>
      <c r="R1011">
        <v>99.76824000000002</v>
      </c>
    </row>
    <row r="1012" spans="2:18" x14ac:dyDescent="0.3">
      <c r="B1012" t="s">
        <v>2293</v>
      </c>
      <c r="C1012" s="48">
        <v>42730</v>
      </c>
      <c r="D1012" t="s">
        <v>1240</v>
      </c>
      <c r="E1012" t="s">
        <v>230</v>
      </c>
      <c r="F1012" t="s">
        <v>230</v>
      </c>
      <c r="G1012" t="s">
        <v>244</v>
      </c>
      <c r="H1012" t="s">
        <v>274</v>
      </c>
      <c r="I1012" t="s">
        <v>218</v>
      </c>
      <c r="J1012" t="s">
        <v>219</v>
      </c>
      <c r="K1012" t="s">
        <v>220</v>
      </c>
      <c r="L1012" t="s">
        <v>221</v>
      </c>
      <c r="M1012" s="48">
        <v>42739</v>
      </c>
      <c r="N1012">
        <v>4.125</v>
      </c>
      <c r="O1012">
        <v>6.3470000000000004</v>
      </c>
      <c r="P1012">
        <v>0.53866666666666674</v>
      </c>
      <c r="Q1012">
        <v>0.08</v>
      </c>
      <c r="R1012">
        <v>6.8547600000000006</v>
      </c>
    </row>
    <row r="1013" spans="2:18" x14ac:dyDescent="0.3">
      <c r="B1013" t="s">
        <v>2294</v>
      </c>
      <c r="C1013" s="48">
        <v>42730</v>
      </c>
      <c r="D1013" t="s">
        <v>2295</v>
      </c>
      <c r="E1013" t="s">
        <v>230</v>
      </c>
      <c r="F1013" t="s">
        <v>230</v>
      </c>
      <c r="G1013" t="s">
        <v>244</v>
      </c>
      <c r="H1013" t="s">
        <v>249</v>
      </c>
      <c r="I1013" t="s">
        <v>250</v>
      </c>
      <c r="J1013" t="s">
        <v>219</v>
      </c>
      <c r="K1013" t="s">
        <v>226</v>
      </c>
      <c r="L1013" t="s">
        <v>221</v>
      </c>
      <c r="M1013" s="48">
        <v>42738</v>
      </c>
      <c r="N1013">
        <v>1.2869999999999999</v>
      </c>
      <c r="O1013">
        <v>3.0579999999999998</v>
      </c>
      <c r="P1013">
        <v>1.3760683760683761</v>
      </c>
      <c r="Q1013">
        <v>0.08</v>
      </c>
      <c r="R1013">
        <v>3.3026400000000002</v>
      </c>
    </row>
    <row r="1014" spans="2:18" x14ac:dyDescent="0.3">
      <c r="B1014" t="s">
        <v>2297</v>
      </c>
      <c r="C1014" s="48">
        <v>42730</v>
      </c>
      <c r="D1014" t="s">
        <v>1582</v>
      </c>
      <c r="E1014" t="s">
        <v>230</v>
      </c>
      <c r="F1014" t="s">
        <v>230</v>
      </c>
      <c r="G1014" t="s">
        <v>231</v>
      </c>
      <c r="H1014" t="s">
        <v>281</v>
      </c>
      <c r="I1014" t="s">
        <v>250</v>
      </c>
      <c r="J1014" t="s">
        <v>238</v>
      </c>
      <c r="K1014" t="s">
        <v>220</v>
      </c>
      <c r="L1014" t="s">
        <v>221</v>
      </c>
      <c r="M1014" s="48">
        <v>42738</v>
      </c>
      <c r="N1014">
        <v>11.077000000000002</v>
      </c>
      <c r="O1014">
        <v>17.578000000000003</v>
      </c>
      <c r="P1014">
        <v>0.58689175769612711</v>
      </c>
      <c r="Q1014">
        <v>0.08</v>
      </c>
      <c r="R1014">
        <v>18.984240000000003</v>
      </c>
    </row>
    <row r="1015" spans="2:18" x14ac:dyDescent="0.3">
      <c r="B1015" t="s">
        <v>2298</v>
      </c>
      <c r="C1015" s="48">
        <v>42733</v>
      </c>
      <c r="D1015" t="s">
        <v>728</v>
      </c>
      <c r="E1015" t="s">
        <v>230</v>
      </c>
      <c r="F1015" t="s">
        <v>230</v>
      </c>
      <c r="G1015" t="s">
        <v>231</v>
      </c>
      <c r="H1015" t="s">
        <v>331</v>
      </c>
      <c r="I1015" t="s">
        <v>254</v>
      </c>
      <c r="J1015" t="s">
        <v>219</v>
      </c>
      <c r="K1015" t="s">
        <v>220</v>
      </c>
      <c r="L1015" t="s">
        <v>221</v>
      </c>
      <c r="M1015" s="48">
        <v>42744</v>
      </c>
      <c r="N1015">
        <v>1.298</v>
      </c>
      <c r="O1015">
        <v>2.0680000000000001</v>
      </c>
      <c r="P1015">
        <v>0.59322033898305082</v>
      </c>
      <c r="Q1015">
        <v>0.08</v>
      </c>
      <c r="R1015">
        <v>2.2334400000000003</v>
      </c>
    </row>
    <row r="1016" spans="2:18" x14ac:dyDescent="0.3">
      <c r="B1016" t="s">
        <v>2299</v>
      </c>
      <c r="C1016" s="48">
        <v>42736</v>
      </c>
      <c r="D1016" t="s">
        <v>1326</v>
      </c>
      <c r="E1016" t="s">
        <v>230</v>
      </c>
      <c r="F1016" t="s">
        <v>230</v>
      </c>
      <c r="G1016" t="s">
        <v>216</v>
      </c>
      <c r="H1016" t="s">
        <v>232</v>
      </c>
      <c r="I1016" t="s">
        <v>266</v>
      </c>
      <c r="J1016" t="s">
        <v>238</v>
      </c>
      <c r="K1016" t="s">
        <v>220</v>
      </c>
      <c r="L1016" t="s">
        <v>221</v>
      </c>
      <c r="M1016" s="48">
        <v>42744</v>
      </c>
      <c r="N1016">
        <v>35.222000000000008</v>
      </c>
      <c r="O1016">
        <v>167.72800000000001</v>
      </c>
      <c r="P1016">
        <v>3.7620237351655206</v>
      </c>
      <c r="Q1016">
        <v>0.08</v>
      </c>
      <c r="R1016">
        <v>181.14624000000003</v>
      </c>
    </row>
    <row r="1017" spans="2:18" x14ac:dyDescent="0.3">
      <c r="B1017" t="s">
        <v>2300</v>
      </c>
      <c r="C1017" s="48">
        <v>42737</v>
      </c>
      <c r="D1017" t="s">
        <v>242</v>
      </c>
      <c r="E1017" t="s">
        <v>230</v>
      </c>
      <c r="F1017" t="s">
        <v>230</v>
      </c>
      <c r="G1017" t="s">
        <v>244</v>
      </c>
      <c r="H1017" t="s">
        <v>245</v>
      </c>
      <c r="I1017" t="s">
        <v>266</v>
      </c>
      <c r="J1017" t="s">
        <v>219</v>
      </c>
      <c r="K1017" t="s">
        <v>220</v>
      </c>
      <c r="L1017" t="s">
        <v>221</v>
      </c>
      <c r="M1017" s="48">
        <v>42745</v>
      </c>
      <c r="N1017">
        <v>2.0240000000000005</v>
      </c>
      <c r="O1017">
        <v>3.1680000000000001</v>
      </c>
      <c r="P1017">
        <v>0.56521739130434756</v>
      </c>
      <c r="Q1017">
        <v>0.08</v>
      </c>
      <c r="R1017">
        <v>3.4214400000000005</v>
      </c>
    </row>
    <row r="1018" spans="2:18" x14ac:dyDescent="0.3">
      <c r="B1018" t="s">
        <v>2301</v>
      </c>
      <c r="C1018" s="48">
        <v>42737</v>
      </c>
      <c r="D1018" t="s">
        <v>610</v>
      </c>
      <c r="E1018" t="s">
        <v>230</v>
      </c>
      <c r="F1018" t="s">
        <v>230</v>
      </c>
      <c r="G1018" t="s">
        <v>265</v>
      </c>
      <c r="H1018" t="s">
        <v>274</v>
      </c>
      <c r="I1018" t="s">
        <v>250</v>
      </c>
      <c r="J1018" t="s">
        <v>219</v>
      </c>
      <c r="K1018" t="s">
        <v>226</v>
      </c>
      <c r="L1018" t="s">
        <v>221</v>
      </c>
      <c r="M1018" s="48">
        <v>42746</v>
      </c>
      <c r="N1018">
        <v>1.7600000000000002</v>
      </c>
      <c r="O1018">
        <v>2.8820000000000006</v>
      </c>
      <c r="P1018">
        <v>0.63750000000000007</v>
      </c>
      <c r="Q1018">
        <v>0.08</v>
      </c>
      <c r="R1018">
        <v>3.1125600000000007</v>
      </c>
    </row>
    <row r="1019" spans="2:18" x14ac:dyDescent="0.3">
      <c r="B1019" t="s">
        <v>2302</v>
      </c>
      <c r="C1019" s="48">
        <v>42739</v>
      </c>
      <c r="D1019" t="s">
        <v>2303</v>
      </c>
      <c r="E1019" t="s">
        <v>230</v>
      </c>
      <c r="F1019" t="s">
        <v>230</v>
      </c>
      <c r="G1019" t="s">
        <v>244</v>
      </c>
      <c r="H1019" t="s">
        <v>331</v>
      </c>
      <c r="I1019" t="s">
        <v>250</v>
      </c>
      <c r="J1019" t="s">
        <v>238</v>
      </c>
      <c r="K1019" t="s">
        <v>220</v>
      </c>
      <c r="L1019" t="s">
        <v>221</v>
      </c>
      <c r="M1019" s="48">
        <v>42747</v>
      </c>
      <c r="N1019">
        <v>66.649000000000015</v>
      </c>
      <c r="O1019">
        <v>111.07800000000002</v>
      </c>
      <c r="P1019">
        <v>0.66661165208780315</v>
      </c>
      <c r="Q1019">
        <v>0.08</v>
      </c>
      <c r="R1019">
        <v>119.96424000000003</v>
      </c>
    </row>
    <row r="1020" spans="2:18" x14ac:dyDescent="0.3">
      <c r="B1020" t="s">
        <v>2305</v>
      </c>
      <c r="C1020" s="48">
        <v>42743</v>
      </c>
      <c r="D1020" t="s">
        <v>1393</v>
      </c>
      <c r="E1020" t="s">
        <v>230</v>
      </c>
      <c r="F1020" t="s">
        <v>230</v>
      </c>
      <c r="G1020" t="s">
        <v>216</v>
      </c>
      <c r="H1020" t="s">
        <v>342</v>
      </c>
      <c r="I1020" t="s">
        <v>250</v>
      </c>
      <c r="J1020" t="s">
        <v>219</v>
      </c>
      <c r="K1020" t="s">
        <v>220</v>
      </c>
      <c r="L1020" t="s">
        <v>221</v>
      </c>
      <c r="M1020" s="48">
        <v>42751</v>
      </c>
      <c r="N1020">
        <v>2.0240000000000005</v>
      </c>
      <c r="O1020">
        <v>3.1680000000000001</v>
      </c>
      <c r="P1020">
        <v>0.56521739130434756</v>
      </c>
      <c r="Q1020">
        <v>0.08</v>
      </c>
      <c r="R1020">
        <v>3.4214400000000005</v>
      </c>
    </row>
    <row r="1021" spans="2:18" x14ac:dyDescent="0.3">
      <c r="B1021" t="s">
        <v>2306</v>
      </c>
      <c r="C1021" s="48">
        <v>42744</v>
      </c>
      <c r="D1021" t="s">
        <v>1230</v>
      </c>
      <c r="E1021" t="s">
        <v>230</v>
      </c>
      <c r="F1021" t="s">
        <v>230</v>
      </c>
      <c r="G1021" t="s">
        <v>231</v>
      </c>
      <c r="H1021" t="s">
        <v>245</v>
      </c>
      <c r="I1021" t="s">
        <v>233</v>
      </c>
      <c r="J1021" t="s">
        <v>219</v>
      </c>
      <c r="K1021" t="s">
        <v>292</v>
      </c>
      <c r="L1021" t="s">
        <v>221</v>
      </c>
      <c r="M1021" s="48">
        <v>42753</v>
      </c>
      <c r="N1021">
        <v>5.7090000000000005</v>
      </c>
      <c r="O1021">
        <v>14.278000000000002</v>
      </c>
      <c r="P1021">
        <v>1.5009633911368019</v>
      </c>
      <c r="Q1021">
        <v>0.08</v>
      </c>
      <c r="R1021">
        <v>15.420240000000003</v>
      </c>
    </row>
    <row r="1022" spans="2:18" x14ac:dyDescent="0.3">
      <c r="B1022" t="s">
        <v>2307</v>
      </c>
      <c r="C1022" s="48">
        <v>42747</v>
      </c>
      <c r="D1022" t="s">
        <v>1913</v>
      </c>
      <c r="E1022" t="s">
        <v>230</v>
      </c>
      <c r="F1022" t="s">
        <v>230</v>
      </c>
      <c r="G1022" t="s">
        <v>216</v>
      </c>
      <c r="H1022" t="s">
        <v>312</v>
      </c>
      <c r="I1022" t="s">
        <v>250</v>
      </c>
      <c r="J1022" t="s">
        <v>219</v>
      </c>
      <c r="K1022" t="s">
        <v>220</v>
      </c>
      <c r="L1022" t="s">
        <v>221</v>
      </c>
      <c r="M1022" s="48">
        <v>42755</v>
      </c>
      <c r="N1022">
        <v>2.4859999999999998</v>
      </c>
      <c r="O1022">
        <v>3.9380000000000006</v>
      </c>
      <c r="P1022">
        <v>0.58407079646017734</v>
      </c>
      <c r="Q1022">
        <v>0.08</v>
      </c>
      <c r="R1022">
        <v>4.2530400000000013</v>
      </c>
    </row>
    <row r="1023" spans="2:18" x14ac:dyDescent="0.3">
      <c r="B1023" t="s">
        <v>2308</v>
      </c>
      <c r="C1023" s="48">
        <v>42750</v>
      </c>
      <c r="D1023" t="s">
        <v>2309</v>
      </c>
      <c r="E1023" t="s">
        <v>230</v>
      </c>
      <c r="F1023" t="s">
        <v>230</v>
      </c>
      <c r="G1023" t="s">
        <v>231</v>
      </c>
      <c r="H1023" t="s">
        <v>245</v>
      </c>
      <c r="I1023" t="s">
        <v>233</v>
      </c>
      <c r="J1023" t="s">
        <v>219</v>
      </c>
      <c r="K1023" t="s">
        <v>220</v>
      </c>
      <c r="L1023" t="s">
        <v>221</v>
      </c>
      <c r="M1023" s="48">
        <v>42758</v>
      </c>
      <c r="N1023">
        <v>5.0490000000000004</v>
      </c>
      <c r="O1023">
        <v>8.0080000000000009</v>
      </c>
      <c r="P1023">
        <v>0.58605664488017439</v>
      </c>
      <c r="Q1023">
        <v>0.08</v>
      </c>
      <c r="R1023">
        <v>8.6486400000000021</v>
      </c>
    </row>
    <row r="1024" spans="2:18" x14ac:dyDescent="0.3">
      <c r="B1024" t="s">
        <v>2311</v>
      </c>
      <c r="C1024" s="48">
        <v>42751</v>
      </c>
      <c r="D1024" t="s">
        <v>735</v>
      </c>
      <c r="E1024" t="s">
        <v>230</v>
      </c>
      <c r="F1024" t="s">
        <v>230</v>
      </c>
      <c r="G1024" t="s">
        <v>216</v>
      </c>
      <c r="H1024" t="s">
        <v>281</v>
      </c>
      <c r="I1024" t="s">
        <v>266</v>
      </c>
      <c r="J1024" t="s">
        <v>219</v>
      </c>
      <c r="K1024" t="s">
        <v>226</v>
      </c>
      <c r="L1024" t="s">
        <v>234</v>
      </c>
      <c r="M1024" s="48">
        <v>42760</v>
      </c>
      <c r="N1024">
        <v>0.78100000000000003</v>
      </c>
      <c r="O1024">
        <v>1.254</v>
      </c>
      <c r="P1024">
        <v>0.60563380281690138</v>
      </c>
      <c r="Q1024">
        <v>0.08</v>
      </c>
      <c r="R1024">
        <v>1.3543200000000002</v>
      </c>
    </row>
    <row r="1025" spans="2:18" x14ac:dyDescent="0.3">
      <c r="B1025" t="s">
        <v>2312</v>
      </c>
      <c r="C1025" s="48">
        <v>42752</v>
      </c>
      <c r="D1025" t="s">
        <v>1102</v>
      </c>
      <c r="E1025" t="s">
        <v>230</v>
      </c>
      <c r="F1025" t="s">
        <v>230</v>
      </c>
      <c r="G1025" t="s">
        <v>231</v>
      </c>
      <c r="H1025" t="s">
        <v>342</v>
      </c>
      <c r="I1025" t="s">
        <v>266</v>
      </c>
      <c r="J1025" t="s">
        <v>238</v>
      </c>
      <c r="K1025" t="s">
        <v>332</v>
      </c>
      <c r="L1025" t="s">
        <v>221</v>
      </c>
      <c r="M1025" s="48">
        <v>42761</v>
      </c>
      <c r="N1025">
        <v>9.7020000000000017</v>
      </c>
      <c r="O1025">
        <v>23.088999999999999</v>
      </c>
      <c r="P1025">
        <v>1.3798185941043077</v>
      </c>
      <c r="Q1025">
        <v>0.08</v>
      </c>
      <c r="R1025">
        <v>24.936119999999999</v>
      </c>
    </row>
    <row r="1026" spans="2:18" x14ac:dyDescent="0.3">
      <c r="B1026" t="s">
        <v>2313</v>
      </c>
      <c r="C1026" s="48">
        <v>42752</v>
      </c>
      <c r="D1026" t="s">
        <v>2314</v>
      </c>
      <c r="E1026" t="s">
        <v>230</v>
      </c>
      <c r="F1026" t="s">
        <v>230</v>
      </c>
      <c r="G1026" t="s">
        <v>216</v>
      </c>
      <c r="H1026" t="s">
        <v>270</v>
      </c>
      <c r="I1026" t="s">
        <v>250</v>
      </c>
      <c r="J1026" t="s">
        <v>219</v>
      </c>
      <c r="K1026" t="s">
        <v>292</v>
      </c>
      <c r="L1026" t="s">
        <v>234</v>
      </c>
      <c r="M1026" s="48">
        <v>42761</v>
      </c>
      <c r="N1026">
        <v>5.7090000000000005</v>
      </c>
      <c r="O1026">
        <v>14.278000000000002</v>
      </c>
      <c r="P1026">
        <v>1.5009633911368019</v>
      </c>
      <c r="Q1026">
        <v>0.08</v>
      </c>
      <c r="R1026">
        <v>15.420240000000003</v>
      </c>
    </row>
    <row r="1027" spans="2:18" x14ac:dyDescent="0.3">
      <c r="B1027" t="s">
        <v>2316</v>
      </c>
      <c r="C1027" s="48">
        <v>42752</v>
      </c>
      <c r="D1027" t="s">
        <v>1969</v>
      </c>
      <c r="E1027" t="s">
        <v>214</v>
      </c>
      <c r="F1027" t="s">
        <v>215</v>
      </c>
      <c r="G1027" t="s">
        <v>265</v>
      </c>
      <c r="H1027" t="s">
        <v>217</v>
      </c>
      <c r="I1027" t="s">
        <v>254</v>
      </c>
      <c r="J1027" t="s">
        <v>219</v>
      </c>
      <c r="K1027" t="s">
        <v>220</v>
      </c>
      <c r="L1027" t="s">
        <v>234</v>
      </c>
      <c r="M1027" s="48">
        <v>42766</v>
      </c>
      <c r="N1027">
        <v>21.812999999999999</v>
      </c>
      <c r="O1027">
        <v>34.078000000000003</v>
      </c>
      <c r="P1027">
        <v>0.56227937468482114</v>
      </c>
      <c r="Q1027">
        <v>0.08</v>
      </c>
      <c r="R1027">
        <v>36.804240000000007</v>
      </c>
    </row>
    <row r="1028" spans="2:18" x14ac:dyDescent="0.3">
      <c r="B1028" t="s">
        <v>2317</v>
      </c>
      <c r="C1028" s="48">
        <v>42753</v>
      </c>
      <c r="D1028" t="s">
        <v>1326</v>
      </c>
      <c r="E1028" t="s">
        <v>230</v>
      </c>
      <c r="F1028" t="s">
        <v>230</v>
      </c>
      <c r="G1028" t="s">
        <v>231</v>
      </c>
      <c r="H1028" t="s">
        <v>232</v>
      </c>
      <c r="I1028" t="s">
        <v>266</v>
      </c>
      <c r="J1028" t="s">
        <v>219</v>
      </c>
      <c r="K1028" t="s">
        <v>220</v>
      </c>
      <c r="L1028" t="s">
        <v>221</v>
      </c>
      <c r="M1028" s="48">
        <v>42761</v>
      </c>
      <c r="N1028">
        <v>5.0490000000000004</v>
      </c>
      <c r="O1028">
        <v>8.0080000000000009</v>
      </c>
      <c r="P1028">
        <v>0.58605664488017439</v>
      </c>
      <c r="Q1028">
        <v>0.08</v>
      </c>
      <c r="R1028">
        <v>8.6486400000000021</v>
      </c>
    </row>
    <row r="1029" spans="2:18" x14ac:dyDescent="0.3">
      <c r="B1029" t="s">
        <v>2318</v>
      </c>
      <c r="C1029" s="48">
        <v>42756</v>
      </c>
      <c r="D1029" t="s">
        <v>1472</v>
      </c>
      <c r="E1029" t="s">
        <v>230</v>
      </c>
      <c r="F1029" t="s">
        <v>230</v>
      </c>
      <c r="G1029" t="s">
        <v>231</v>
      </c>
      <c r="H1029" t="s">
        <v>331</v>
      </c>
      <c r="I1029" t="s">
        <v>266</v>
      </c>
      <c r="J1029" t="s">
        <v>219</v>
      </c>
      <c r="K1029" t="s">
        <v>226</v>
      </c>
      <c r="L1029" t="s">
        <v>221</v>
      </c>
      <c r="M1029" s="48">
        <v>42765</v>
      </c>
      <c r="N1029">
        <v>2.3760000000000003</v>
      </c>
      <c r="O1029">
        <v>4.2350000000000003</v>
      </c>
      <c r="P1029">
        <v>0.78240740740740733</v>
      </c>
      <c r="Q1029">
        <v>0.08</v>
      </c>
      <c r="R1029">
        <v>4.5738000000000003</v>
      </c>
    </row>
    <row r="1030" spans="2:18" x14ac:dyDescent="0.3">
      <c r="B1030" t="s">
        <v>2319</v>
      </c>
      <c r="C1030" s="48">
        <v>42757</v>
      </c>
      <c r="D1030" t="s">
        <v>2320</v>
      </c>
      <c r="E1030" t="s">
        <v>230</v>
      </c>
      <c r="F1030" t="s">
        <v>230</v>
      </c>
      <c r="G1030" t="s">
        <v>231</v>
      </c>
      <c r="H1030" t="s">
        <v>270</v>
      </c>
      <c r="I1030" t="s">
        <v>266</v>
      </c>
      <c r="J1030" t="s">
        <v>219</v>
      </c>
      <c r="K1030" t="s">
        <v>220</v>
      </c>
      <c r="L1030" t="s">
        <v>221</v>
      </c>
      <c r="M1030" s="48">
        <v>42766</v>
      </c>
      <c r="N1030">
        <v>3.8500000000000005</v>
      </c>
      <c r="O1030">
        <v>6.3140000000000009</v>
      </c>
      <c r="P1030">
        <v>0.64</v>
      </c>
      <c r="Q1030">
        <v>0.08</v>
      </c>
      <c r="R1030">
        <v>6.8191200000000016</v>
      </c>
    </row>
    <row r="1031" spans="2:18" x14ac:dyDescent="0.3">
      <c r="B1031" t="s">
        <v>2322</v>
      </c>
      <c r="C1031" s="48">
        <v>42759</v>
      </c>
      <c r="D1031" t="s">
        <v>1509</v>
      </c>
      <c r="E1031" t="s">
        <v>214</v>
      </c>
      <c r="F1031" t="s">
        <v>215</v>
      </c>
      <c r="G1031" t="s">
        <v>265</v>
      </c>
      <c r="H1031" t="s">
        <v>225</v>
      </c>
      <c r="I1031" t="s">
        <v>218</v>
      </c>
      <c r="J1031" t="s">
        <v>238</v>
      </c>
      <c r="K1031" t="s">
        <v>220</v>
      </c>
      <c r="L1031" t="s">
        <v>221</v>
      </c>
      <c r="M1031" s="48">
        <v>42767</v>
      </c>
      <c r="N1031">
        <v>172.15</v>
      </c>
      <c r="O1031">
        <v>331.06700000000006</v>
      </c>
      <c r="P1031">
        <v>0.92313099041533575</v>
      </c>
      <c r="Q1031">
        <v>0.08</v>
      </c>
      <c r="R1031">
        <v>357.55236000000008</v>
      </c>
    </row>
    <row r="1032" spans="2:18" x14ac:dyDescent="0.3">
      <c r="B1032" t="s">
        <v>2323</v>
      </c>
      <c r="C1032" s="48">
        <v>42760</v>
      </c>
      <c r="D1032" t="s">
        <v>1215</v>
      </c>
      <c r="E1032" t="s">
        <v>230</v>
      </c>
      <c r="F1032" t="s">
        <v>230</v>
      </c>
      <c r="G1032" t="s">
        <v>231</v>
      </c>
      <c r="H1032" t="s">
        <v>270</v>
      </c>
      <c r="I1032" t="s">
        <v>233</v>
      </c>
      <c r="J1032" t="s">
        <v>219</v>
      </c>
      <c r="K1032" t="s">
        <v>220</v>
      </c>
      <c r="L1032" t="s">
        <v>221</v>
      </c>
      <c r="M1032" s="48">
        <v>42768</v>
      </c>
      <c r="N1032">
        <v>4.3890000000000002</v>
      </c>
      <c r="O1032">
        <v>6.8530000000000006</v>
      </c>
      <c r="P1032">
        <v>0.5614035087719299</v>
      </c>
      <c r="Q1032">
        <v>0.08</v>
      </c>
      <c r="R1032">
        <v>7.4012400000000014</v>
      </c>
    </row>
    <row r="1033" spans="2:18" x14ac:dyDescent="0.3">
      <c r="B1033" t="s">
        <v>2324</v>
      </c>
      <c r="C1033" s="48">
        <v>42763</v>
      </c>
      <c r="D1033" t="s">
        <v>543</v>
      </c>
      <c r="E1033" t="s">
        <v>230</v>
      </c>
      <c r="F1033" t="s">
        <v>230</v>
      </c>
      <c r="G1033" t="s">
        <v>216</v>
      </c>
      <c r="H1033" t="s">
        <v>245</v>
      </c>
      <c r="I1033" t="s">
        <v>266</v>
      </c>
      <c r="J1033" t="s">
        <v>238</v>
      </c>
      <c r="K1033" t="s">
        <v>239</v>
      </c>
      <c r="L1033" t="s">
        <v>240</v>
      </c>
      <c r="M1033" s="48">
        <v>42773</v>
      </c>
      <c r="N1033">
        <v>82.5</v>
      </c>
      <c r="O1033">
        <v>133.06700000000001</v>
      </c>
      <c r="P1033">
        <v>0.61293333333333344</v>
      </c>
      <c r="Q1033">
        <v>0.08</v>
      </c>
      <c r="R1033">
        <v>143.71236000000002</v>
      </c>
    </row>
    <row r="1034" spans="2:18" x14ac:dyDescent="0.3">
      <c r="B1034" t="s">
        <v>2325</v>
      </c>
      <c r="C1034" s="48">
        <v>42765</v>
      </c>
      <c r="D1034" t="s">
        <v>1604</v>
      </c>
      <c r="E1034" t="s">
        <v>230</v>
      </c>
      <c r="F1034" t="s">
        <v>230</v>
      </c>
      <c r="G1034" t="s">
        <v>231</v>
      </c>
      <c r="H1034" t="s">
        <v>245</v>
      </c>
      <c r="I1034" t="s">
        <v>254</v>
      </c>
      <c r="J1034" t="s">
        <v>219</v>
      </c>
      <c r="K1034" t="s">
        <v>292</v>
      </c>
      <c r="L1034" t="s">
        <v>221</v>
      </c>
      <c r="M1034" s="48">
        <v>42776</v>
      </c>
      <c r="N1034">
        <v>1.6060000000000001</v>
      </c>
      <c r="O1034">
        <v>3.927</v>
      </c>
      <c r="P1034">
        <v>1.4452054794520546</v>
      </c>
      <c r="Q1034">
        <v>0.08</v>
      </c>
      <c r="R1034">
        <v>4.2411600000000007</v>
      </c>
    </row>
    <row r="1035" spans="2:18" x14ac:dyDescent="0.3">
      <c r="B1035" t="s">
        <v>2326</v>
      </c>
      <c r="C1035" s="48">
        <v>42766</v>
      </c>
      <c r="D1035" t="s">
        <v>1240</v>
      </c>
      <c r="E1035" t="s">
        <v>230</v>
      </c>
      <c r="F1035" t="s">
        <v>230</v>
      </c>
      <c r="G1035" t="s">
        <v>231</v>
      </c>
      <c r="H1035" t="s">
        <v>274</v>
      </c>
      <c r="I1035" t="s">
        <v>266</v>
      </c>
      <c r="J1035" t="s">
        <v>219</v>
      </c>
      <c r="K1035" t="s">
        <v>226</v>
      </c>
      <c r="L1035" t="s">
        <v>221</v>
      </c>
      <c r="M1035" s="48">
        <v>42775</v>
      </c>
      <c r="N1035">
        <v>4.125</v>
      </c>
      <c r="O1035">
        <v>7.7880000000000011</v>
      </c>
      <c r="P1035">
        <v>0.88800000000000023</v>
      </c>
      <c r="Q1035">
        <v>0.08</v>
      </c>
      <c r="R1035">
        <v>8.4110400000000016</v>
      </c>
    </row>
    <row r="1036" spans="2:18" x14ac:dyDescent="0.3">
      <c r="B1036" t="s">
        <v>2327</v>
      </c>
      <c r="C1036" s="48">
        <v>42767</v>
      </c>
      <c r="D1036" t="s">
        <v>223</v>
      </c>
      <c r="E1036" t="s">
        <v>214</v>
      </c>
      <c r="F1036" t="s">
        <v>215</v>
      </c>
      <c r="G1036" t="s">
        <v>216</v>
      </c>
      <c r="H1036" t="s">
        <v>225</v>
      </c>
      <c r="I1036" t="s">
        <v>218</v>
      </c>
      <c r="J1036" t="s">
        <v>219</v>
      </c>
      <c r="K1036" t="s">
        <v>220</v>
      </c>
      <c r="L1036" t="s">
        <v>221</v>
      </c>
      <c r="M1036" s="48">
        <v>42776</v>
      </c>
      <c r="N1036">
        <v>1.7490000000000003</v>
      </c>
      <c r="O1036">
        <v>2.871</v>
      </c>
      <c r="P1036">
        <v>0.64150943396226379</v>
      </c>
      <c r="Q1036">
        <v>0.08</v>
      </c>
      <c r="R1036">
        <v>3.1006800000000001</v>
      </c>
    </row>
    <row r="1037" spans="2:18" x14ac:dyDescent="0.3">
      <c r="B1037" t="s">
        <v>2328</v>
      </c>
      <c r="C1037" s="48">
        <v>42768</v>
      </c>
      <c r="D1037" t="s">
        <v>2329</v>
      </c>
      <c r="E1037" t="s">
        <v>230</v>
      </c>
      <c r="F1037" t="s">
        <v>230</v>
      </c>
      <c r="G1037" t="s">
        <v>265</v>
      </c>
      <c r="H1037" t="s">
        <v>270</v>
      </c>
      <c r="I1037" t="s">
        <v>218</v>
      </c>
      <c r="J1037" t="s">
        <v>219</v>
      </c>
      <c r="K1037" t="s">
        <v>220</v>
      </c>
      <c r="L1037" t="s">
        <v>221</v>
      </c>
      <c r="M1037" s="48">
        <v>42776</v>
      </c>
      <c r="N1037">
        <v>15.004000000000001</v>
      </c>
      <c r="O1037">
        <v>23.078000000000003</v>
      </c>
      <c r="P1037">
        <v>0.5381231671554253</v>
      </c>
      <c r="Q1037">
        <v>0.08</v>
      </c>
      <c r="R1037">
        <v>24.924240000000005</v>
      </c>
    </row>
    <row r="1038" spans="2:18" x14ac:dyDescent="0.3">
      <c r="B1038" t="s">
        <v>2331</v>
      </c>
      <c r="C1038" s="48">
        <v>42769</v>
      </c>
      <c r="D1038" t="s">
        <v>289</v>
      </c>
      <c r="E1038" t="s">
        <v>230</v>
      </c>
      <c r="F1038" t="s">
        <v>230</v>
      </c>
      <c r="G1038" t="s">
        <v>216</v>
      </c>
      <c r="H1038" t="s">
        <v>291</v>
      </c>
      <c r="I1038" t="s">
        <v>250</v>
      </c>
      <c r="J1038" t="s">
        <v>219</v>
      </c>
      <c r="K1038" t="s">
        <v>220</v>
      </c>
      <c r="L1038" t="s">
        <v>221</v>
      </c>
      <c r="M1038" s="48">
        <v>42778</v>
      </c>
      <c r="N1038">
        <v>15.004000000000001</v>
      </c>
      <c r="O1038">
        <v>23.078000000000003</v>
      </c>
      <c r="P1038">
        <v>0.5381231671554253</v>
      </c>
      <c r="Q1038">
        <v>0.08</v>
      </c>
      <c r="R1038">
        <v>24.924240000000005</v>
      </c>
    </row>
    <row r="1039" spans="2:18" x14ac:dyDescent="0.3">
      <c r="B1039" t="s">
        <v>2332</v>
      </c>
      <c r="C1039" s="48">
        <v>42771</v>
      </c>
      <c r="D1039" t="s">
        <v>1203</v>
      </c>
      <c r="E1039" t="s">
        <v>214</v>
      </c>
      <c r="F1039" t="s">
        <v>215</v>
      </c>
      <c r="G1039" t="s">
        <v>216</v>
      </c>
      <c r="H1039" t="s">
        <v>225</v>
      </c>
      <c r="I1039" t="s">
        <v>254</v>
      </c>
      <c r="J1039" t="s">
        <v>238</v>
      </c>
      <c r="K1039" t="s">
        <v>220</v>
      </c>
      <c r="L1039" t="s">
        <v>221</v>
      </c>
      <c r="M1039" s="48">
        <v>42778</v>
      </c>
      <c r="N1039">
        <v>7.0289999999999999</v>
      </c>
      <c r="O1039">
        <v>21.978000000000002</v>
      </c>
      <c r="P1039">
        <v>2.126760563380282</v>
      </c>
      <c r="Q1039">
        <v>0.08</v>
      </c>
      <c r="R1039">
        <v>23.736240000000002</v>
      </c>
    </row>
    <row r="1040" spans="2:18" x14ac:dyDescent="0.3">
      <c r="B1040" t="s">
        <v>2333</v>
      </c>
      <c r="C1040" s="48">
        <v>42771</v>
      </c>
      <c r="D1040" t="s">
        <v>2334</v>
      </c>
      <c r="E1040" t="s">
        <v>214</v>
      </c>
      <c r="F1040" t="s">
        <v>215</v>
      </c>
      <c r="G1040" t="s">
        <v>244</v>
      </c>
      <c r="H1040" t="s">
        <v>225</v>
      </c>
      <c r="I1040" t="s">
        <v>250</v>
      </c>
      <c r="J1040" t="s">
        <v>219</v>
      </c>
      <c r="K1040" t="s">
        <v>226</v>
      </c>
      <c r="L1040" t="s">
        <v>221</v>
      </c>
      <c r="M1040" s="48">
        <v>42778</v>
      </c>
      <c r="N1040">
        <v>1.0229999999999999</v>
      </c>
      <c r="O1040">
        <v>1.6280000000000001</v>
      </c>
      <c r="P1040">
        <v>0.59139784946236551</v>
      </c>
      <c r="Q1040">
        <v>0.08</v>
      </c>
      <c r="R1040">
        <v>1.7582400000000002</v>
      </c>
    </row>
  </sheetData>
  <dataValidations count="14">
    <dataValidation type="list" errorStyle="warning" allowBlank="1" showInputMessage="1" showErrorMessage="1" errorTitle="Warning" error="Use dropdown list" sqref="E3:E1040" xr:uid="{A76C83C3-200E-4057-9DD1-7A91DDAA4D46}">
      <formula1>CityList</formula1>
    </dataValidation>
    <dataValidation type="list" errorStyle="warning" allowBlank="1" showInputMessage="1" showErrorMessage="1" error="Use dropdown list" sqref="F3:F1040" xr:uid="{316114D8-0841-46BF-83B3-92543BD6947D}">
      <formula1>State</formula1>
    </dataValidation>
    <dataValidation type="list" errorStyle="warning" allowBlank="1" showInputMessage="1" showErrorMessage="1" error="Use dropdown list" sqref="G3:G1040" xr:uid="{986DCD34-737B-4789-9B32-079C3A41CC60}">
      <formula1>Customer_Type</formula1>
    </dataValidation>
    <dataValidation type="list" errorStyle="warning" allowBlank="1" showInputMessage="1" showErrorMessage="1" error="Use dropdown list" sqref="H3:H1040" xr:uid="{802A254C-A2DE-404A-B3D3-3F3885C17BCA}">
      <formula1>Account_Manager</formula1>
    </dataValidation>
    <dataValidation type="list" allowBlank="1" showInputMessage="1" showErrorMessage="1" error="Use dropdown list" sqref="I3:I1040" xr:uid="{0B481144-2899-44F1-A694-87F8889E4478}">
      <formula1>Order_Priority</formula1>
    </dataValidation>
    <dataValidation type="list" errorStyle="warning" allowBlank="1" showInputMessage="1" showErrorMessage="1" error="Use dropdow list" sqref="J3:J1040" xr:uid="{A76664A9-73B5-4F26-80E2-5C3B467F8EED}">
      <formula1>Product_Category</formula1>
    </dataValidation>
    <dataValidation type="list" errorStyle="warning" allowBlank="1" showInputMessage="1" showErrorMessage="1" error="Use dropdown list" sqref="K3:K1040" xr:uid="{68CBF448-B3C1-40AE-B23E-B34E66EBF431}">
      <formula1>Product_Container</formula1>
    </dataValidation>
    <dataValidation type="list" errorStyle="warning" allowBlank="1" showInputMessage="1" showErrorMessage="1" error="Use dropdown list" sqref="L3:L1040" xr:uid="{D24E940B-F1C6-4E6F-BCD0-A75F392F434D}">
      <formula1>Ship_Mode</formula1>
    </dataValidation>
    <dataValidation type="date" operator="lessThan" allowBlank="1" showInputMessage="1" showErrorMessage="1" error="Enter past date" sqref="C3:C1040" xr:uid="{C902003C-B3C3-49D2-885E-E0C813385164}">
      <formula1>TODAY()</formula1>
    </dataValidation>
    <dataValidation type="date" operator="greaterThan" allowBlank="1" showInputMessage="1" showErrorMessage="1" error="Ship date should be higher than order date" sqref="M3:M1040" xr:uid="{ACA0ED9E-7FC6-4903-8ADD-93E4F40B7662}">
      <formula1>Order_Date</formula1>
    </dataValidation>
    <dataValidation type="decimal" operator="greaterThan" allowBlank="1" showInputMessage="1" showErrorMessage="1" error="Please insert numbers" prompt="Insert Cost Price" sqref="N3:N1040" xr:uid="{C2ABBB32-9EA6-44EC-B587-F7C4C3398F85}">
      <formula1>0</formula1>
    </dataValidation>
    <dataValidation type="decimal" operator="greaterThan" allowBlank="1" showInputMessage="1" showErrorMessage="1" error="Please insert numbers" prompt="Inset Retail Price" sqref="O3:O1040" xr:uid="{966B7288-B774-4B9B-BFEC-851DF25A27CE}">
      <formula1>0</formula1>
    </dataValidation>
    <dataValidation type="decimal" operator="greaterThan" allowBlank="1" showInputMessage="1" showErrorMessage="1" error="Please insert numbers" prompt="Insert Retail Price" sqref="R3:R1040" xr:uid="{8BF22C75-7968-440B-97FF-365914A691A2}">
      <formula1>Retail_Price</formula1>
    </dataValidation>
    <dataValidation type="custom" allowBlank="1" showInputMessage="1" showErrorMessage="1" error="You have entered a duplicate entry, please use unique values" prompt="Use unique values here" sqref="B3:B1040" xr:uid="{A07B5995-C5C8-4C1F-9F2C-A500F9FFABD0}">
      <formula1>COUNTIF(Order_No,B3)&lt;=1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8CFD-27D6-4F8C-B53C-AC5157104B43}">
  <dimension ref="A4:O18"/>
  <sheetViews>
    <sheetView topLeftCell="A3" workbookViewId="0">
      <selection activeCell="G18" sqref="G18"/>
    </sheetView>
  </sheetViews>
  <sheetFormatPr defaultRowHeight="14.4" x14ac:dyDescent="0.3"/>
  <cols>
    <col min="5" max="5" width="15.5546875" customWidth="1"/>
    <col min="7" max="7" width="17.88671875" customWidth="1"/>
    <col min="9" max="9" width="14.21875" customWidth="1"/>
    <col min="11" max="11" width="17.5546875" customWidth="1"/>
    <col min="13" max="13" width="18.21875" customWidth="1"/>
    <col min="15" max="15" width="12.44140625" bestFit="1" customWidth="1"/>
  </cols>
  <sheetData>
    <row r="4" spans="1:15" x14ac:dyDescent="0.3">
      <c r="A4" s="68" t="s">
        <v>190</v>
      </c>
      <c r="C4" s="68" t="s">
        <v>191</v>
      </c>
      <c r="E4" s="68" t="s">
        <v>192</v>
      </c>
      <c r="G4" s="68" t="s">
        <v>193</v>
      </c>
      <c r="I4" s="68" t="s">
        <v>194</v>
      </c>
      <c r="K4" s="68" t="s">
        <v>195</v>
      </c>
      <c r="M4" s="68" t="s">
        <v>196</v>
      </c>
      <c r="O4" s="68" t="s">
        <v>197</v>
      </c>
    </row>
    <row r="5" spans="1:15" x14ac:dyDescent="0.3">
      <c r="A5" s="67" t="s">
        <v>214</v>
      </c>
      <c r="C5" s="67" t="s">
        <v>215</v>
      </c>
      <c r="E5" s="67" t="s">
        <v>231</v>
      </c>
      <c r="G5" s="67" t="s">
        <v>274</v>
      </c>
      <c r="I5" s="67" t="s">
        <v>250</v>
      </c>
      <c r="K5" s="67" t="s">
        <v>238</v>
      </c>
      <c r="M5" s="67" t="s">
        <v>292</v>
      </c>
      <c r="O5" s="67" t="s">
        <v>221</v>
      </c>
    </row>
    <row r="6" spans="1:15" x14ac:dyDescent="0.3">
      <c r="A6" s="69" t="s">
        <v>230</v>
      </c>
      <c r="C6" s="69" t="s">
        <v>230</v>
      </c>
      <c r="E6" s="67" t="s">
        <v>265</v>
      </c>
      <c r="G6" s="67" t="s">
        <v>258</v>
      </c>
      <c r="I6" s="67" t="s">
        <v>254</v>
      </c>
      <c r="K6" s="70" t="s">
        <v>219</v>
      </c>
      <c r="M6" s="70" t="s">
        <v>226</v>
      </c>
      <c r="O6" s="67" t="s">
        <v>234</v>
      </c>
    </row>
    <row r="7" spans="1:15" x14ac:dyDescent="0.3">
      <c r="E7" s="67" t="s">
        <v>244</v>
      </c>
      <c r="G7" s="67" t="s">
        <v>225</v>
      </c>
      <c r="I7" s="67" t="s">
        <v>266</v>
      </c>
      <c r="K7" s="67" t="s">
        <v>250</v>
      </c>
      <c r="M7" s="67" t="s">
        <v>332</v>
      </c>
      <c r="O7" s="69" t="s">
        <v>240</v>
      </c>
    </row>
    <row r="8" spans="1:15" x14ac:dyDescent="0.3">
      <c r="E8" s="69" t="s">
        <v>216</v>
      </c>
      <c r="G8" s="67" t="s">
        <v>331</v>
      </c>
      <c r="I8" s="67" t="s">
        <v>233</v>
      </c>
      <c r="K8" s="69" t="s">
        <v>305</v>
      </c>
      <c r="M8" s="70" t="s">
        <v>220</v>
      </c>
    </row>
    <row r="9" spans="1:15" x14ac:dyDescent="0.3">
      <c r="G9" s="67" t="s">
        <v>249</v>
      </c>
      <c r="I9" s="69" t="s">
        <v>218</v>
      </c>
      <c r="M9" s="67" t="s">
        <v>588</v>
      </c>
    </row>
    <row r="10" spans="1:15" x14ac:dyDescent="0.3">
      <c r="G10" s="67" t="s">
        <v>217</v>
      </c>
      <c r="M10" s="69" t="s">
        <v>239</v>
      </c>
    </row>
    <row r="11" spans="1:15" x14ac:dyDescent="0.3">
      <c r="G11" s="67" t="s">
        <v>445</v>
      </c>
    </row>
    <row r="12" spans="1:15" x14ac:dyDescent="0.3">
      <c r="G12" s="67" t="s">
        <v>312</v>
      </c>
    </row>
    <row r="13" spans="1:15" x14ac:dyDescent="0.3">
      <c r="G13" s="67" t="s">
        <v>281</v>
      </c>
    </row>
    <row r="14" spans="1:15" x14ac:dyDescent="0.3">
      <c r="G14" s="67" t="s">
        <v>270</v>
      </c>
    </row>
    <row r="15" spans="1:15" x14ac:dyDescent="0.3">
      <c r="G15" s="67" t="s">
        <v>245</v>
      </c>
    </row>
    <row r="16" spans="1:15" x14ac:dyDescent="0.3">
      <c r="G16" s="67" t="s">
        <v>232</v>
      </c>
    </row>
    <row r="17" spans="7:7" x14ac:dyDescent="0.3">
      <c r="G17" s="67" t="s">
        <v>291</v>
      </c>
    </row>
    <row r="18" spans="7:7" x14ac:dyDescent="0.3">
      <c r="G18" s="71" t="s">
        <v>342</v>
      </c>
    </row>
  </sheetData>
  <dataValidations count="1">
    <dataValidation type="list" errorStyle="warning" allowBlank="1" showInputMessage="1" showErrorMessage="1" error="Use dropdown list" sqref="A5:A6" xr:uid="{CDAB62F7-18C7-45A4-B5CF-D3E7F04335D0}">
      <formula1>CityList</formula1>
    </dataValidation>
  </dataValidation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35</vt:i4>
      </vt:variant>
    </vt:vector>
  </HeadingPairs>
  <TitlesOfParts>
    <vt:vector size="45" baseType="lpstr">
      <vt:lpstr>Staff</vt:lpstr>
      <vt:lpstr>instruction</vt:lpstr>
      <vt:lpstr>Pivot View</vt:lpstr>
      <vt:lpstr>Pivot</vt:lpstr>
      <vt:lpstr>Sales Data</vt:lpstr>
      <vt:lpstr>View 1 (cell ranges)</vt:lpstr>
      <vt:lpstr>View 2 (named Ranges)</vt:lpstr>
      <vt:lpstr>Data validation Sheet</vt:lpstr>
      <vt:lpstr>Data Validation List</vt:lpstr>
      <vt:lpstr>Data Validation Instruction</vt:lpstr>
      <vt:lpstr>'Data validation Sheet'!Account_Manager</vt:lpstr>
      <vt:lpstr>Account_Manager</vt:lpstr>
      <vt:lpstr>Address</vt:lpstr>
      <vt:lpstr>City</vt:lpstr>
      <vt:lpstr>'Data validation Sheet'!CityList</vt:lpstr>
      <vt:lpstr>Cost_Price</vt:lpstr>
      <vt:lpstr>Customer_Name</vt:lpstr>
      <vt:lpstr>Customer_Payable</vt:lpstr>
      <vt:lpstr>'Data validation Sheet'!Customer_Type</vt:lpstr>
      <vt:lpstr>Customer_Type</vt:lpstr>
      <vt:lpstr>Disc</vt:lpstr>
      <vt:lpstr>Discount</vt:lpstr>
      <vt:lpstr>Order_Date</vt:lpstr>
      <vt:lpstr>'Data validation Sheet'!Order_No</vt:lpstr>
      <vt:lpstr>Order_No</vt:lpstr>
      <vt:lpstr>'Data validation Sheet'!Order_Priority</vt:lpstr>
      <vt:lpstr>Order_Priority</vt:lpstr>
      <vt:lpstr>Order_Quantity</vt:lpstr>
      <vt:lpstr>Order_Year</vt:lpstr>
      <vt:lpstr>Price_including_tax</vt:lpstr>
      <vt:lpstr>'Data validation Sheet'!Product_Category</vt:lpstr>
      <vt:lpstr>Product_Category</vt:lpstr>
      <vt:lpstr>'Data validation Sheet'!Product_Container</vt:lpstr>
      <vt:lpstr>Product_Container</vt:lpstr>
      <vt:lpstr>Profit_Margin</vt:lpstr>
      <vt:lpstr>Retail_Price</vt:lpstr>
      <vt:lpstr>Ship_Date</vt:lpstr>
      <vt:lpstr>'Data validation Sheet'!Ship_Mode</vt:lpstr>
      <vt:lpstr>Ship_Mode</vt:lpstr>
      <vt:lpstr>Shipping_Cost</vt:lpstr>
      <vt:lpstr>'Data validation Sheet'!State</vt:lpstr>
      <vt:lpstr>State</vt:lpstr>
      <vt:lpstr>Sub_Total</vt:lpstr>
      <vt:lpstr>Tax_Amount</vt:lpstr>
      <vt:lpstr>Tax_percent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Klemendo Pala</cp:lastModifiedBy>
  <dcterms:created xsi:type="dcterms:W3CDTF">2017-06-15T06:51:11Z</dcterms:created>
  <dcterms:modified xsi:type="dcterms:W3CDTF">2022-02-02T05:28:18Z</dcterms:modified>
</cp:coreProperties>
</file>