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8.xml" ContentType="application/vnd.openxmlformats-officedocument.drawing+xml"/>
  <Override PartName="/xl/charts/chart4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becca\automation_ms\auto_ms\testdata\"/>
    </mc:Choice>
  </mc:AlternateContent>
  <bookViews>
    <workbookView xWindow="0" yWindow="0" windowWidth="28800" windowHeight="12210" tabRatio="775" firstSheet="9" activeTab="19" xr2:uid="{00000000-000D-0000-FFFF-FFFF00000000}"/>
  </bookViews>
  <sheets>
    <sheet name="ac-varT-varF" sheetId="25" r:id="rId1"/>
    <sheet name="ac-varfield" sheetId="2" r:id="rId2"/>
    <sheet name="ac-varT-5K" sheetId="32" r:id="rId3"/>
    <sheet name="ac-varT-5.5K" sheetId="33" r:id="rId4"/>
    <sheet name="ac-varT-6K" sheetId="34" r:id="rId5"/>
    <sheet name="ac-varT-6.5K" sheetId="45" r:id="rId6"/>
    <sheet name="ac-varT-7K" sheetId="35" r:id="rId7"/>
    <sheet name="ac-varT-7.5K" sheetId="46" r:id="rId8"/>
    <sheet name="ac-varT-8K" sheetId="47" r:id="rId9"/>
    <sheet name="ac-varT-8.5K" sheetId="48" r:id="rId10"/>
    <sheet name="ac-varT-9.5K" sheetId="50" r:id="rId11"/>
    <sheet name="ac-varT-10K" sheetId="51" r:id="rId12"/>
    <sheet name="ac-varT-9K" sheetId="49" r:id="rId13"/>
    <sheet name="Arhenius Plot" sheetId="8" r:id="rId14"/>
    <sheet name="ac-varT Cole-Cole" sheetId="22" r:id="rId15"/>
    <sheet name="Arhenius Plot (2)" sheetId="30" r:id="rId16"/>
    <sheet name="Arhenius Plot (3)" sheetId="53" r:id="rId17"/>
    <sheet name="Arhenius Plot (4)" sheetId="54" r:id="rId18"/>
    <sheet name="Arhenius Plot (5)" sheetId="55" r:id="rId19"/>
    <sheet name="Arhenius Plot (6)" sheetId="56" r:id="rId20"/>
  </sheets>
  <definedNames>
    <definedName name="solver_adj" localSheetId="1" hidden="1">'ac-varfield'!$M$6:$M$9</definedName>
    <definedName name="solver_adj" localSheetId="14" hidden="1">'ac-varT Cole-Cole'!$R$40:$R$42</definedName>
    <definedName name="solver_adj" localSheetId="11" hidden="1">'ac-varT-10K'!$P$6:$P$9</definedName>
    <definedName name="solver_adj" localSheetId="3" hidden="1">'ac-varT-5.5K'!$P$6:$P$9</definedName>
    <definedName name="solver_adj" localSheetId="2" hidden="1">'ac-varT-5K'!$P$6:$P$9</definedName>
    <definedName name="solver_adj" localSheetId="5" hidden="1">'ac-varT-6.5K'!$P$6:$P$9</definedName>
    <definedName name="solver_adj" localSheetId="4" hidden="1">'ac-varT-6K'!$P$6:$P$9</definedName>
    <definedName name="solver_adj" localSheetId="7" hidden="1">'ac-varT-7.5K'!$P$6:$P$9</definedName>
    <definedName name="solver_adj" localSheetId="6" hidden="1">'ac-varT-7K'!$P$6:$P$9</definedName>
    <definedName name="solver_adj" localSheetId="9" hidden="1">'ac-varT-8.5K'!$P$6:$P$9</definedName>
    <definedName name="solver_adj" localSheetId="8" hidden="1">'ac-varT-8K'!$P$6:$P$9</definedName>
    <definedName name="solver_adj" localSheetId="10" hidden="1">'ac-varT-9.5K'!$P$6:$P$9</definedName>
    <definedName name="solver_adj" localSheetId="12" hidden="1">'ac-varT-9K'!$P$6:$P$9</definedName>
    <definedName name="solver_adj" localSheetId="15" hidden="1">'Arhenius Plot (2)'!$G$2,'Arhenius Plot (2)'!$H$2,'Arhenius Plot (2)'!$K$2:$L$2</definedName>
    <definedName name="solver_adj" localSheetId="16" hidden="1">'Arhenius Plot (3)'!$F$2,'Arhenius Plot (3)'!$G$2,'Arhenius Plot (3)'!$H$2,'Arhenius Plot (3)'!$K$2:$L$2</definedName>
    <definedName name="solver_adj" localSheetId="17" hidden="1">'Arhenius Plot (4)'!$F$2,'Arhenius Plot (4)'!$H$2</definedName>
    <definedName name="solver_adj" localSheetId="18" hidden="1">'Arhenius Plot (5)'!$G$2,'Arhenius Plot (5)'!$H$2,'Arhenius Plot (5)'!$K$2:$L$2</definedName>
    <definedName name="solver_adj" localSheetId="19" hidden="1">'Arhenius Plot (6)'!$G$2,'Arhenius Plot (6)'!$H$2,'Arhenius Plot (6)'!$K$2:$L$2</definedName>
    <definedName name="solver_cvg" localSheetId="1" hidden="1">0.0001</definedName>
    <definedName name="solver_cvg" localSheetId="14" hidden="1">0.0001</definedName>
    <definedName name="solver_cvg" localSheetId="11" hidden="1">0.0001</definedName>
    <definedName name="solver_cvg" localSheetId="3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cvg" localSheetId="7" hidden="1">0.0001</definedName>
    <definedName name="solver_cvg" localSheetId="6" hidden="1">0.0001</definedName>
    <definedName name="solver_cvg" localSheetId="9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cvg" localSheetId="13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drv" localSheetId="1" hidden="1">1</definedName>
    <definedName name="solver_drv" localSheetId="14" hidden="1">1</definedName>
    <definedName name="solver_drv" localSheetId="11" hidden="1">1</definedName>
    <definedName name="solver_drv" localSheetId="3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drv" localSheetId="7" hidden="1">1</definedName>
    <definedName name="solver_drv" localSheetId="6" hidden="1">1</definedName>
    <definedName name="solver_drv" localSheetId="9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drv" localSheetId="13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eng" localSheetId="1" hidden="1">1</definedName>
    <definedName name="solver_eng" localSheetId="14" hidden="1">1</definedName>
    <definedName name="solver_eng" localSheetId="11" hidden="1">1</definedName>
    <definedName name="solver_eng" localSheetId="3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ng" localSheetId="7" hidden="1">1</definedName>
    <definedName name="solver_eng" localSheetId="6" hidden="1">1</definedName>
    <definedName name="solver_eng" localSheetId="9" hidden="1">1</definedName>
    <definedName name="solver_eng" localSheetId="8" hidden="1">1</definedName>
    <definedName name="solver_eng" localSheetId="10" hidden="1">1</definedName>
    <definedName name="solver_eng" localSheetId="12" hidden="1">1</definedName>
    <definedName name="solver_eng" localSheetId="13" hidden="1">1</definedName>
    <definedName name="solver_eng" localSheetId="15" hidden="1">3</definedName>
    <definedName name="solver_eng" localSheetId="16" hidden="1">3</definedName>
    <definedName name="solver_eng" localSheetId="17" hidden="1">3</definedName>
    <definedName name="solver_eng" localSheetId="18" hidden="1">3</definedName>
    <definedName name="solver_eng" localSheetId="19" hidden="1">3</definedName>
    <definedName name="solver_est" localSheetId="1" hidden="1">1</definedName>
    <definedName name="solver_est" localSheetId="14" hidden="1">1</definedName>
    <definedName name="solver_est" localSheetId="11" hidden="1">1</definedName>
    <definedName name="solver_est" localSheetId="3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est" localSheetId="7" hidden="1">1</definedName>
    <definedName name="solver_est" localSheetId="6" hidden="1">1</definedName>
    <definedName name="solver_est" localSheetId="9" hidden="1">1</definedName>
    <definedName name="solver_est" localSheetId="8" hidden="1">1</definedName>
    <definedName name="solver_est" localSheetId="10" hidden="1">1</definedName>
    <definedName name="solver_est" localSheetId="12" hidden="1">1</definedName>
    <definedName name="solver_est" localSheetId="13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itr" localSheetId="1" hidden="1">100</definedName>
    <definedName name="solver_itr" localSheetId="14" hidden="1">100</definedName>
    <definedName name="solver_itr" localSheetId="11" hidden="1">100</definedName>
    <definedName name="solver_itr" localSheetId="3" hidden="1">100</definedName>
    <definedName name="solver_itr" localSheetId="2" hidden="1">100</definedName>
    <definedName name="solver_itr" localSheetId="5" hidden="1">100</definedName>
    <definedName name="solver_itr" localSheetId="4" hidden="1">100</definedName>
    <definedName name="solver_itr" localSheetId="7" hidden="1">100</definedName>
    <definedName name="solver_itr" localSheetId="6" hidden="1">100</definedName>
    <definedName name="solver_itr" localSheetId="9" hidden="1">100</definedName>
    <definedName name="solver_itr" localSheetId="8" hidden="1">100</definedName>
    <definedName name="solver_itr" localSheetId="10" hidden="1">100</definedName>
    <definedName name="solver_itr" localSheetId="12" hidden="1">100</definedName>
    <definedName name="solver_itr" localSheetId="13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lhs1" localSheetId="1" hidden="1">'ac-varfield'!$M$6</definedName>
    <definedName name="solver_lhs1" localSheetId="14" hidden="1">'ac-varT Cole-Cole'!$P$6</definedName>
    <definedName name="solver_lhs1" localSheetId="11" hidden="1">'ac-varT-10K'!$P$6</definedName>
    <definedName name="solver_lhs1" localSheetId="3" hidden="1">'ac-varT-5.5K'!$P$6</definedName>
    <definedName name="solver_lhs1" localSheetId="2" hidden="1">'ac-varT-5K'!$P$6</definedName>
    <definedName name="solver_lhs1" localSheetId="5" hidden="1">'ac-varT-6.5K'!$P$6</definedName>
    <definedName name="solver_lhs1" localSheetId="4" hidden="1">'ac-varT-6K'!$P$6</definedName>
    <definedName name="solver_lhs1" localSheetId="7" hidden="1">'ac-varT-7.5K'!$P$6</definedName>
    <definedName name="solver_lhs1" localSheetId="6" hidden="1">'ac-varT-7K'!$P$6</definedName>
    <definedName name="solver_lhs1" localSheetId="9" hidden="1">'ac-varT-8.5K'!$P$6</definedName>
    <definedName name="solver_lhs1" localSheetId="8" hidden="1">'ac-varT-8K'!$P$6</definedName>
    <definedName name="solver_lhs1" localSheetId="10" hidden="1">'ac-varT-9.5K'!$P$6</definedName>
    <definedName name="solver_lhs1" localSheetId="12" hidden="1">'ac-varT-9K'!$P$6</definedName>
    <definedName name="solver_lhs1" localSheetId="15" hidden="1">'Arhenius Plot (2)'!$H$2</definedName>
    <definedName name="solver_lhs1" localSheetId="16" hidden="1">'Arhenius Plot (3)'!$F$2</definedName>
    <definedName name="solver_lhs1" localSheetId="17" hidden="1">'Arhenius Plot (4)'!$F$2</definedName>
    <definedName name="solver_lhs1" localSheetId="18" hidden="1">'Arhenius Plot (5)'!$G$2</definedName>
    <definedName name="solver_lhs1" localSheetId="19" hidden="1">'Arhenius Plot (6)'!$G$2</definedName>
    <definedName name="solver_lhs10" localSheetId="16" hidden="1">'Arhenius Plot (3)'!$K$2</definedName>
    <definedName name="solver_lhs10" localSheetId="17" hidden="1">'Arhenius Plot (4)'!$L$2</definedName>
    <definedName name="solver_lhs10" localSheetId="18" hidden="1">'Arhenius Plot (5)'!$L$2</definedName>
    <definedName name="solver_lhs10" localSheetId="19" hidden="1">'Arhenius Plot (6)'!$L$2</definedName>
    <definedName name="solver_lhs11" localSheetId="16" hidden="1">'Arhenius Plot (3)'!$L$2</definedName>
    <definedName name="solver_lhs11" localSheetId="17" hidden="1">'Arhenius Plot (4)'!$L$2</definedName>
    <definedName name="solver_lhs11" localSheetId="18" hidden="1">'Arhenius Plot (5)'!$L$2</definedName>
    <definedName name="solver_lhs11" localSheetId="19" hidden="1">'Arhenius Plot (6)'!$L$2</definedName>
    <definedName name="solver_lhs12" localSheetId="16" hidden="1">'Arhenius Plot (3)'!$L$2</definedName>
    <definedName name="solver_lhs12" localSheetId="17" hidden="1">'Arhenius Plot (4)'!$L$2</definedName>
    <definedName name="solver_lhs12" localSheetId="18" hidden="1">'Arhenius Plot (5)'!$L$2</definedName>
    <definedName name="solver_lhs12" localSheetId="19" hidden="1">'Arhenius Plot (6)'!$L$2</definedName>
    <definedName name="solver_lhs2" localSheetId="1" hidden="1">'ac-varfield'!$M$7</definedName>
    <definedName name="solver_lhs2" localSheetId="14" hidden="1">'ac-varT Cole-Cole'!$P$7</definedName>
    <definedName name="solver_lhs2" localSheetId="11" hidden="1">'ac-varT-10K'!$P$7</definedName>
    <definedName name="solver_lhs2" localSheetId="3" hidden="1">'ac-varT-5.5K'!$P$7</definedName>
    <definedName name="solver_lhs2" localSheetId="2" hidden="1">'ac-varT-5K'!$P$7</definedName>
    <definedName name="solver_lhs2" localSheetId="5" hidden="1">'ac-varT-6.5K'!$P$7</definedName>
    <definedName name="solver_lhs2" localSheetId="4" hidden="1">'ac-varT-6K'!$P$7</definedName>
    <definedName name="solver_lhs2" localSheetId="7" hidden="1">'ac-varT-7.5K'!$P$7</definedName>
    <definedName name="solver_lhs2" localSheetId="6" hidden="1">'ac-varT-7K'!$P$7</definedName>
    <definedName name="solver_lhs2" localSheetId="9" hidden="1">'ac-varT-8.5K'!$P$7</definedName>
    <definedName name="solver_lhs2" localSheetId="8" hidden="1">'ac-varT-8K'!$P$7</definedName>
    <definedName name="solver_lhs2" localSheetId="10" hidden="1">'ac-varT-9.5K'!$P$7</definedName>
    <definedName name="solver_lhs2" localSheetId="12" hidden="1">'ac-varT-9K'!$P$7</definedName>
    <definedName name="solver_lhs2" localSheetId="15" hidden="1">'Arhenius Plot (2)'!$H$2</definedName>
    <definedName name="solver_lhs2" localSheetId="16" hidden="1">'Arhenius Plot (3)'!$F$2</definedName>
    <definedName name="solver_lhs2" localSheetId="17" hidden="1">'Arhenius Plot (4)'!$F$2</definedName>
    <definedName name="solver_lhs2" localSheetId="18" hidden="1">'Arhenius Plot (5)'!$G$2</definedName>
    <definedName name="solver_lhs2" localSheetId="19" hidden="1">'Arhenius Plot (6)'!$G$2</definedName>
    <definedName name="solver_lhs3" localSheetId="1" hidden="1">'ac-varfield'!$M$9</definedName>
    <definedName name="solver_lhs3" localSheetId="14" hidden="1">'ac-varT Cole-Cole'!$P$9</definedName>
    <definedName name="solver_lhs3" localSheetId="11" hidden="1">'ac-varT-10K'!$P$9</definedName>
    <definedName name="solver_lhs3" localSheetId="3" hidden="1">'ac-varT-5.5K'!$P$9</definedName>
    <definedName name="solver_lhs3" localSheetId="2" hidden="1">'ac-varT-5K'!$P$9</definedName>
    <definedName name="solver_lhs3" localSheetId="5" hidden="1">'ac-varT-6.5K'!$P$9</definedName>
    <definedName name="solver_lhs3" localSheetId="4" hidden="1">'ac-varT-6K'!$P$9</definedName>
    <definedName name="solver_lhs3" localSheetId="7" hidden="1">'ac-varT-7.5K'!$P$9</definedName>
    <definedName name="solver_lhs3" localSheetId="6" hidden="1">'ac-varT-7K'!$P$9</definedName>
    <definedName name="solver_lhs3" localSheetId="9" hidden="1">'ac-varT-8.5K'!$P$9</definedName>
    <definedName name="solver_lhs3" localSheetId="8" hidden="1">'ac-varT-8K'!$P$9</definedName>
    <definedName name="solver_lhs3" localSheetId="10" hidden="1">'ac-varT-9.5K'!$P$9</definedName>
    <definedName name="solver_lhs3" localSheetId="12" hidden="1">'ac-varT-9K'!$P$9</definedName>
    <definedName name="solver_lhs3" localSheetId="15" hidden="1">'Arhenius Plot (2)'!$I$2</definedName>
    <definedName name="solver_lhs3" localSheetId="16" hidden="1">'Arhenius Plot (3)'!$G$2</definedName>
    <definedName name="solver_lhs3" localSheetId="17" hidden="1">'Arhenius Plot (4)'!$H$2</definedName>
    <definedName name="solver_lhs3" localSheetId="18" hidden="1">'Arhenius Plot (5)'!$H$2</definedName>
    <definedName name="solver_lhs3" localSheetId="19" hidden="1">'Arhenius Plot (6)'!$H$2</definedName>
    <definedName name="solver_lhs4" localSheetId="1" hidden="1">'ac-varfield'!$M$8</definedName>
    <definedName name="solver_lhs4" localSheetId="14" hidden="1">'ac-varT Cole-Cole'!$P$8</definedName>
    <definedName name="solver_lhs4" localSheetId="11" hidden="1">'ac-varT-10K'!$P$8</definedName>
    <definedName name="solver_lhs4" localSheetId="3" hidden="1">'ac-varT-5.5K'!$P$8</definedName>
    <definedName name="solver_lhs4" localSheetId="2" hidden="1">'ac-varT-5K'!$P$8</definedName>
    <definedName name="solver_lhs4" localSheetId="5" hidden="1">'ac-varT-6.5K'!$P$8</definedName>
    <definedName name="solver_lhs4" localSheetId="4" hidden="1">'ac-varT-6K'!$P$8</definedName>
    <definedName name="solver_lhs4" localSheetId="7" hidden="1">'ac-varT-7.5K'!$P$8</definedName>
    <definedName name="solver_lhs4" localSheetId="6" hidden="1">'ac-varT-7K'!$P$8</definedName>
    <definedName name="solver_lhs4" localSheetId="9" hidden="1">'ac-varT-8.5K'!$P$8</definedName>
    <definedName name="solver_lhs4" localSheetId="8" hidden="1">'ac-varT-8K'!$P$8</definedName>
    <definedName name="solver_lhs4" localSheetId="10" hidden="1">'ac-varT-9.5K'!$P$8</definedName>
    <definedName name="solver_lhs4" localSheetId="12" hidden="1">'ac-varT-9K'!$P$8</definedName>
    <definedName name="solver_lhs4" localSheetId="15" hidden="1">'Arhenius Plot (2)'!$I$2</definedName>
    <definedName name="solver_lhs4" localSheetId="16" hidden="1">'Arhenius Plot (3)'!$G$2</definedName>
    <definedName name="solver_lhs4" localSheetId="17" hidden="1">'Arhenius Plot (4)'!$H$2</definedName>
    <definedName name="solver_lhs4" localSheetId="18" hidden="1">'Arhenius Plot (5)'!$H$2</definedName>
    <definedName name="solver_lhs4" localSheetId="19" hidden="1">'Arhenius Plot (6)'!$H$2</definedName>
    <definedName name="solver_lhs5" localSheetId="15" hidden="1">'Arhenius Plot (2)'!$K$2</definedName>
    <definedName name="solver_lhs5" localSheetId="16" hidden="1">'Arhenius Plot (3)'!$H$2</definedName>
    <definedName name="solver_lhs5" localSheetId="17" hidden="1">'Arhenius Plot (4)'!$I$2</definedName>
    <definedName name="solver_lhs5" localSheetId="18" hidden="1">'Arhenius Plot (5)'!$I$2</definedName>
    <definedName name="solver_lhs5" localSheetId="19" hidden="1">'Arhenius Plot (6)'!$I$2</definedName>
    <definedName name="solver_lhs6" localSheetId="15" hidden="1">'Arhenius Plot (2)'!$K$2</definedName>
    <definedName name="solver_lhs6" localSheetId="16" hidden="1">'Arhenius Plot (3)'!$H$2</definedName>
    <definedName name="solver_lhs6" localSheetId="17" hidden="1">'Arhenius Plot (4)'!$I$2</definedName>
    <definedName name="solver_lhs6" localSheetId="18" hidden="1">'Arhenius Plot (5)'!$I$2</definedName>
    <definedName name="solver_lhs6" localSheetId="19" hidden="1">'Arhenius Plot (6)'!$I$2</definedName>
    <definedName name="solver_lhs7" localSheetId="15" hidden="1">'Arhenius Plot (2)'!$L$2</definedName>
    <definedName name="solver_lhs7" localSheetId="16" hidden="1">'Arhenius Plot (3)'!$I$2</definedName>
    <definedName name="solver_lhs7" localSheetId="17" hidden="1">'Arhenius Plot (4)'!$K$2</definedName>
    <definedName name="solver_lhs7" localSheetId="18" hidden="1">'Arhenius Plot (5)'!$K$2</definedName>
    <definedName name="solver_lhs7" localSheetId="19" hidden="1">'Arhenius Plot (6)'!$K$2</definedName>
    <definedName name="solver_lhs8" localSheetId="15" hidden="1">'Arhenius Plot (2)'!$L$2</definedName>
    <definedName name="solver_lhs8" localSheetId="16" hidden="1">'Arhenius Plot (3)'!$I$2</definedName>
    <definedName name="solver_lhs8" localSheetId="17" hidden="1">'Arhenius Plot (4)'!$K$2</definedName>
    <definedName name="solver_lhs8" localSheetId="18" hidden="1">'Arhenius Plot (5)'!$K$2</definedName>
    <definedName name="solver_lhs8" localSheetId="19" hidden="1">'Arhenius Plot (6)'!$K$2</definedName>
    <definedName name="solver_lhs9" localSheetId="16" hidden="1">'Arhenius Plot (3)'!$K$2</definedName>
    <definedName name="solver_lhs9" localSheetId="17" hidden="1">'Arhenius Plot (4)'!$L$2</definedName>
    <definedName name="solver_lhs9" localSheetId="18" hidden="1">'Arhenius Plot (5)'!$L$2</definedName>
    <definedName name="solver_lhs9" localSheetId="19" hidden="1">'Arhenius Plot (6)'!$L$2</definedName>
    <definedName name="solver_lin" localSheetId="1" hidden="1">2</definedName>
    <definedName name="solver_lin" localSheetId="14" hidden="1">2</definedName>
    <definedName name="solver_lin" localSheetId="11" hidden="1">2</definedName>
    <definedName name="solver_lin" localSheetId="3" hidden="1">2</definedName>
    <definedName name="solver_lin" localSheetId="2" hidden="1">2</definedName>
    <definedName name="solver_lin" localSheetId="5" hidden="1">2</definedName>
    <definedName name="solver_lin" localSheetId="4" hidden="1">2</definedName>
    <definedName name="solver_lin" localSheetId="7" hidden="1">2</definedName>
    <definedName name="solver_lin" localSheetId="6" hidden="1">2</definedName>
    <definedName name="solver_lin" localSheetId="9" hidden="1">2</definedName>
    <definedName name="solver_lin" localSheetId="8" hidden="1">2</definedName>
    <definedName name="solver_lin" localSheetId="10" hidden="1">2</definedName>
    <definedName name="solver_lin" localSheetId="12" hidden="1">2</definedName>
    <definedName name="solver_mip" localSheetId="14" hidden="1">2147483647</definedName>
    <definedName name="solver_mip" localSheetId="11" hidden="1">2147483647</definedName>
    <definedName name="solver_mip" localSheetId="3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ip" localSheetId="7" hidden="1">2147483647</definedName>
    <definedName name="solver_mip" localSheetId="6" hidden="1">2147483647</definedName>
    <definedName name="solver_mip" localSheetId="9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ip" localSheetId="13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ni" localSheetId="14" hidden="1">30</definedName>
    <definedName name="solver_mni" localSheetId="11" hidden="1">30</definedName>
    <definedName name="solver_mni" localSheetId="3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ni" localSheetId="7" hidden="1">30</definedName>
    <definedName name="solver_mni" localSheetId="6" hidden="1">30</definedName>
    <definedName name="solver_mni" localSheetId="9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ni" localSheetId="13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rt" localSheetId="14" hidden="1">0.075</definedName>
    <definedName name="solver_mrt" localSheetId="11" hidden="1">0.075</definedName>
    <definedName name="solver_mrt" localSheetId="3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rt" localSheetId="7" hidden="1">0.075</definedName>
    <definedName name="solver_mrt" localSheetId="6" hidden="1">0.075</definedName>
    <definedName name="solver_mrt" localSheetId="9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rt" localSheetId="13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sl" localSheetId="14" hidden="1">2</definedName>
    <definedName name="solver_msl" localSheetId="11" hidden="1">2</definedName>
    <definedName name="solver_msl" localSheetId="3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msl" localSheetId="7" hidden="1">2</definedName>
    <definedName name="solver_msl" localSheetId="6" hidden="1">2</definedName>
    <definedName name="solver_msl" localSheetId="9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msl" localSheetId="13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neg" localSheetId="1" hidden="1">2</definedName>
    <definedName name="solver_neg" localSheetId="14" hidden="1">2</definedName>
    <definedName name="solver_neg" localSheetId="11" hidden="1">2</definedName>
    <definedName name="solver_neg" localSheetId="3" hidden="1">2</definedName>
    <definedName name="solver_neg" localSheetId="2" hidden="1">2</definedName>
    <definedName name="solver_neg" localSheetId="5" hidden="1">2</definedName>
    <definedName name="solver_neg" localSheetId="4" hidden="1">2</definedName>
    <definedName name="solver_neg" localSheetId="7" hidden="1">2</definedName>
    <definedName name="solver_neg" localSheetId="6" hidden="1">2</definedName>
    <definedName name="solver_neg" localSheetId="9" hidden="1">2</definedName>
    <definedName name="solver_neg" localSheetId="8" hidden="1">2</definedName>
    <definedName name="solver_neg" localSheetId="10" hidden="1">2</definedName>
    <definedName name="solver_neg" localSheetId="12" hidden="1">2</definedName>
    <definedName name="solver_neg" localSheetId="13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od" localSheetId="14" hidden="1">2147483647</definedName>
    <definedName name="solver_nod" localSheetId="11" hidden="1">2147483647</definedName>
    <definedName name="solver_nod" localSheetId="3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od" localSheetId="7" hidden="1">2147483647</definedName>
    <definedName name="solver_nod" localSheetId="6" hidden="1">2147483647</definedName>
    <definedName name="solver_nod" localSheetId="9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od" localSheetId="13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um" localSheetId="1" hidden="1">3</definedName>
    <definedName name="solver_num" localSheetId="14" hidden="1">3</definedName>
    <definedName name="solver_num" localSheetId="11" hidden="1">3</definedName>
    <definedName name="solver_num" localSheetId="3" hidden="1">3</definedName>
    <definedName name="solver_num" localSheetId="2" hidden="1">3</definedName>
    <definedName name="solver_num" localSheetId="5" hidden="1">3</definedName>
    <definedName name="solver_num" localSheetId="4" hidden="1">3</definedName>
    <definedName name="solver_num" localSheetId="7" hidden="1">3</definedName>
    <definedName name="solver_num" localSheetId="6" hidden="1">3</definedName>
    <definedName name="solver_num" localSheetId="9" hidden="1">3</definedName>
    <definedName name="solver_num" localSheetId="8" hidden="1">3</definedName>
    <definedName name="solver_num" localSheetId="10" hidden="1">3</definedName>
    <definedName name="solver_num" localSheetId="12" hidden="1">3</definedName>
    <definedName name="solver_num" localSheetId="13" hidden="1">0</definedName>
    <definedName name="solver_num" localSheetId="15" hidden="1">8</definedName>
    <definedName name="solver_num" localSheetId="16" hidden="1">12</definedName>
    <definedName name="solver_num" localSheetId="17" hidden="1">10</definedName>
    <definedName name="solver_num" localSheetId="18" hidden="1">10</definedName>
    <definedName name="solver_num" localSheetId="19" hidden="1">10</definedName>
    <definedName name="solver_nwt" localSheetId="1" hidden="1">1</definedName>
    <definedName name="solver_nwt" localSheetId="14" hidden="1">1</definedName>
    <definedName name="solver_nwt" localSheetId="11" hidden="1">1</definedName>
    <definedName name="solver_nwt" localSheetId="3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nwt" localSheetId="7" hidden="1">1</definedName>
    <definedName name="solver_nwt" localSheetId="6" hidden="1">1</definedName>
    <definedName name="solver_nwt" localSheetId="9" hidden="1">1</definedName>
    <definedName name="solver_nwt" localSheetId="8" hidden="1">1</definedName>
    <definedName name="solver_nwt" localSheetId="10" hidden="1">1</definedName>
    <definedName name="solver_nwt" localSheetId="12" hidden="1">1</definedName>
    <definedName name="solver_nwt" localSheetId="13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opt" localSheetId="1" hidden="1">'ac-varfield'!$O$7</definedName>
    <definedName name="solver_opt" localSheetId="14" hidden="1">'ac-varT Cole-Cole'!$R$41</definedName>
    <definedName name="solver_opt" localSheetId="11" hidden="1">'ac-varT-10K'!$R$7</definedName>
    <definedName name="solver_opt" localSheetId="3" hidden="1">'ac-varT-5.5K'!$R$7</definedName>
    <definedName name="solver_opt" localSheetId="2" hidden="1">'ac-varT-5K'!$R$7</definedName>
    <definedName name="solver_opt" localSheetId="5" hidden="1">'ac-varT-6.5K'!$R$7</definedName>
    <definedName name="solver_opt" localSheetId="4" hidden="1">'ac-varT-6K'!$R$7</definedName>
    <definedName name="solver_opt" localSheetId="7" hidden="1">'ac-varT-7.5K'!$R$7</definedName>
    <definedName name="solver_opt" localSheetId="6" hidden="1">'ac-varT-7K'!$R$7</definedName>
    <definedName name="solver_opt" localSheetId="9" hidden="1">'ac-varT-8.5K'!$R$7</definedName>
    <definedName name="solver_opt" localSheetId="8" hidden="1">'ac-varT-8K'!$R$7</definedName>
    <definedName name="solver_opt" localSheetId="10" hidden="1">'ac-varT-9.5K'!$R$7</definedName>
    <definedName name="solver_opt" localSheetId="12" hidden="1">'ac-varT-9K'!$R$7</definedName>
    <definedName name="solver_opt" localSheetId="13" hidden="1">'Arhenius Plot'!$E$3</definedName>
    <definedName name="solver_opt" localSheetId="15" hidden="1">'Arhenius Plot (2)'!$Q$2</definedName>
    <definedName name="solver_opt" localSheetId="16" hidden="1">'Arhenius Plot (3)'!$Q$2</definedName>
    <definedName name="solver_opt" localSheetId="17" hidden="1">'Arhenius Plot (4)'!$Q$2</definedName>
    <definedName name="solver_opt" localSheetId="18" hidden="1">'Arhenius Plot (5)'!$Q$2</definedName>
    <definedName name="solver_opt" localSheetId="19" hidden="1">'Arhenius Plot (6)'!$Q$2</definedName>
    <definedName name="solver_pre" localSheetId="1" hidden="1">0.000001</definedName>
    <definedName name="solver_pre" localSheetId="14" hidden="1">0.000001</definedName>
    <definedName name="solver_pre" localSheetId="11" hidden="1">0.000001</definedName>
    <definedName name="solver_pre" localSheetId="3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pre" localSheetId="7" hidden="1">0.000001</definedName>
    <definedName name="solver_pre" localSheetId="6" hidden="1">0.000001</definedName>
    <definedName name="solver_pre" localSheetId="9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pre" localSheetId="13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rbv" localSheetId="14" hidden="1">1</definedName>
    <definedName name="solver_rbv" localSheetId="11" hidden="1">1</definedName>
    <definedName name="solver_rbv" localSheetId="3" hidden="1">1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bv" localSheetId="7" hidden="1">1</definedName>
    <definedName name="solver_rbv" localSheetId="6" hidden="1">1</definedName>
    <definedName name="solver_rbv" localSheetId="9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bv" localSheetId="13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8" hidden="1">1</definedName>
    <definedName name="solver_rbv" localSheetId="19" hidden="1">1</definedName>
    <definedName name="solver_rel1" localSheetId="1" hidden="1">3</definedName>
    <definedName name="solver_rel1" localSheetId="14" hidden="1">3</definedName>
    <definedName name="solver_rel1" localSheetId="11" hidden="1">3</definedName>
    <definedName name="solver_rel1" localSheetId="3" hidden="1">3</definedName>
    <definedName name="solver_rel1" localSheetId="2" hidden="1">3</definedName>
    <definedName name="solver_rel1" localSheetId="5" hidden="1">3</definedName>
    <definedName name="solver_rel1" localSheetId="4" hidden="1">3</definedName>
    <definedName name="solver_rel1" localSheetId="7" hidden="1">3</definedName>
    <definedName name="solver_rel1" localSheetId="6" hidden="1">3</definedName>
    <definedName name="solver_rel1" localSheetId="9" hidden="1">3</definedName>
    <definedName name="solver_rel1" localSheetId="8" hidden="1">3</definedName>
    <definedName name="solver_rel1" localSheetId="10" hidden="1">3</definedName>
    <definedName name="solver_rel1" localSheetId="12" hidden="1">3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19" hidden="1">3</definedName>
    <definedName name="solver_rel11" localSheetId="16" hidden="1">1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2" localSheetId="1" hidden="1">3</definedName>
    <definedName name="solver_rel2" localSheetId="14" hidden="1">3</definedName>
    <definedName name="solver_rel2" localSheetId="11" hidden="1">3</definedName>
    <definedName name="solver_rel2" localSheetId="3" hidden="1">3</definedName>
    <definedName name="solver_rel2" localSheetId="2" hidden="1">3</definedName>
    <definedName name="solver_rel2" localSheetId="5" hidden="1">3</definedName>
    <definedName name="solver_rel2" localSheetId="4" hidden="1">3</definedName>
    <definedName name="solver_rel2" localSheetId="7" hidden="1">3</definedName>
    <definedName name="solver_rel2" localSheetId="6" hidden="1">3</definedName>
    <definedName name="solver_rel2" localSheetId="9" hidden="1">3</definedName>
    <definedName name="solver_rel2" localSheetId="8" hidden="1">3</definedName>
    <definedName name="solver_rel2" localSheetId="10" hidden="1">3</definedName>
    <definedName name="solver_rel2" localSheetId="12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3" localSheetId="1" hidden="1">3</definedName>
    <definedName name="solver_rel3" localSheetId="14" hidden="1">3</definedName>
    <definedName name="solver_rel3" localSheetId="11" hidden="1">3</definedName>
    <definedName name="solver_rel3" localSheetId="3" hidden="1">3</definedName>
    <definedName name="solver_rel3" localSheetId="2" hidden="1">3</definedName>
    <definedName name="solver_rel3" localSheetId="5" hidden="1">3</definedName>
    <definedName name="solver_rel3" localSheetId="4" hidden="1">3</definedName>
    <definedName name="solver_rel3" localSheetId="7" hidden="1">3</definedName>
    <definedName name="solver_rel3" localSheetId="6" hidden="1">3</definedName>
    <definedName name="solver_rel3" localSheetId="9" hidden="1">3</definedName>
    <definedName name="solver_rel3" localSheetId="8" hidden="1">3</definedName>
    <definedName name="solver_rel3" localSheetId="10" hidden="1">3</definedName>
    <definedName name="solver_rel3" localSheetId="12" hidden="1">3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4" localSheetId="1" hidden="1">3</definedName>
    <definedName name="solver_rel4" localSheetId="14" hidden="1">3</definedName>
    <definedName name="solver_rel4" localSheetId="11" hidden="1">3</definedName>
    <definedName name="solver_rel4" localSheetId="3" hidden="1">3</definedName>
    <definedName name="solver_rel4" localSheetId="2" hidden="1">3</definedName>
    <definedName name="solver_rel4" localSheetId="5" hidden="1">3</definedName>
    <definedName name="solver_rel4" localSheetId="4" hidden="1">3</definedName>
    <definedName name="solver_rel4" localSheetId="7" hidden="1">3</definedName>
    <definedName name="solver_rel4" localSheetId="6" hidden="1">3</definedName>
    <definedName name="solver_rel4" localSheetId="9" hidden="1">3</definedName>
    <definedName name="solver_rel4" localSheetId="8" hidden="1">3</definedName>
    <definedName name="solver_rel4" localSheetId="10" hidden="1">3</definedName>
    <definedName name="solver_rel4" localSheetId="12" hidden="1">3</definedName>
    <definedName name="solver_rel4" localSheetId="15" hidden="1">3</definedName>
    <definedName name="solver_rel4" localSheetId="16" hidden="1">3</definedName>
    <definedName name="solver_rel4" localSheetId="17" hidden="1">3</definedName>
    <definedName name="solver_rel4" localSheetId="18" hidden="1">3</definedName>
    <definedName name="solver_rel4" localSheetId="19" hidden="1">3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hs1" localSheetId="1" hidden="1">0</definedName>
    <definedName name="solver_rhs1" localSheetId="14" hidden="1">0</definedName>
    <definedName name="solver_rhs1" localSheetId="11" hidden="1">0</definedName>
    <definedName name="solver_rhs1" localSheetId="3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1" localSheetId="7" hidden="1">0</definedName>
    <definedName name="solver_rhs1" localSheetId="6" hidden="1">0</definedName>
    <definedName name="solver_rhs1" localSheetId="9" hidden="1">0</definedName>
    <definedName name="solver_rhs1" localSheetId="8" hidden="1">0</definedName>
    <definedName name="solver_rhs1" localSheetId="10" hidden="1">0</definedName>
    <definedName name="solver_rhs1" localSheetId="12" hidden="1">0</definedName>
    <definedName name="solver_rhs1" localSheetId="15" hidden="1">1000</definedName>
    <definedName name="solver_rhs1" localSheetId="16" hidden="1">1000</definedName>
    <definedName name="solver_rhs1" localSheetId="17" hidden="1">1000</definedName>
    <definedName name="solver_rhs1" localSheetId="18" hidden="1">1000</definedName>
    <definedName name="solver_rhs1" localSheetId="19" hidden="1">1000</definedName>
    <definedName name="solver_rhs10" localSheetId="16" hidden="1">0.0000000001</definedName>
    <definedName name="solver_rhs10" localSheetId="17" hidden="1">0</definedName>
    <definedName name="solver_rhs10" localSheetId="18" hidden="1">0</definedName>
    <definedName name="solver_rhs10" localSheetId="19" hidden="1">0</definedName>
    <definedName name="solver_rhs11" localSheetId="16" hidden="1">50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2" localSheetId="1" hidden="1">0</definedName>
    <definedName name="solver_rhs2" localSheetId="14" hidden="1">0</definedName>
    <definedName name="solver_rhs2" localSheetId="11" hidden="1">0</definedName>
    <definedName name="solver_rhs2" localSheetId="3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2" localSheetId="7" hidden="1">0</definedName>
    <definedName name="solver_rhs2" localSheetId="6" hidden="1">0</definedName>
    <definedName name="solver_rhs2" localSheetId="9" hidden="1">0</definedName>
    <definedName name="solver_rhs2" localSheetId="8" hidden="1">0</definedName>
    <definedName name="solver_rhs2" localSheetId="10" hidden="1">0</definedName>
    <definedName name="solver_rhs2" localSheetId="12" hidden="1">0</definedName>
    <definedName name="solver_rhs2" localSheetId="15" hidden="1">0</definedName>
    <definedName name="solver_rhs2" localSheetId="16" hidden="1">0</definedName>
    <definedName name="solver_rhs2" localSheetId="17" hidden="1">0</definedName>
    <definedName name="solver_rhs2" localSheetId="18" hidden="1">0</definedName>
    <definedName name="solver_rhs2" localSheetId="19" hidden="1">0</definedName>
    <definedName name="solver_rhs3" localSheetId="1" hidden="1">0.0000001</definedName>
    <definedName name="solver_rhs3" localSheetId="14" hidden="1">0.0000001</definedName>
    <definedName name="solver_rhs3" localSheetId="11" hidden="1">0.0000001</definedName>
    <definedName name="solver_rhs3" localSheetId="3" hidden="1">0.0000001</definedName>
    <definedName name="solver_rhs3" localSheetId="2" hidden="1">0.0000001</definedName>
    <definedName name="solver_rhs3" localSheetId="5" hidden="1">0.0000001</definedName>
    <definedName name="solver_rhs3" localSheetId="4" hidden="1">0.0000001</definedName>
    <definedName name="solver_rhs3" localSheetId="7" hidden="1">0.0000001</definedName>
    <definedName name="solver_rhs3" localSheetId="6" hidden="1">0.0000001</definedName>
    <definedName name="solver_rhs3" localSheetId="9" hidden="1">0.0000001</definedName>
    <definedName name="solver_rhs3" localSheetId="8" hidden="1">0.0000001</definedName>
    <definedName name="solver_rhs3" localSheetId="10" hidden="1">0.0000001</definedName>
    <definedName name="solver_rhs3" localSheetId="12" hidden="1">0.0000001</definedName>
    <definedName name="solver_rhs3" localSheetId="15" hidden="1">10</definedName>
    <definedName name="solver_rhs3" localSheetId="16" hidden="1">1000</definedName>
    <definedName name="solver_rhs3" localSheetId="17" hidden="1">1000</definedName>
    <definedName name="solver_rhs3" localSheetId="18" hidden="1">1000</definedName>
    <definedName name="solver_rhs3" localSheetId="19" hidden="1">1000</definedName>
    <definedName name="solver_rhs4" localSheetId="1" hidden="1">0</definedName>
    <definedName name="solver_rhs4" localSheetId="14" hidden="1">0</definedName>
    <definedName name="solver_rhs4" localSheetId="11" hidden="1">0</definedName>
    <definedName name="solver_rhs4" localSheetId="3" hidden="1">0</definedName>
    <definedName name="solver_rhs4" localSheetId="2" hidden="1">0</definedName>
    <definedName name="solver_rhs4" localSheetId="5" hidden="1">0</definedName>
    <definedName name="solver_rhs4" localSheetId="4" hidden="1">0</definedName>
    <definedName name="solver_rhs4" localSheetId="7" hidden="1">0</definedName>
    <definedName name="solver_rhs4" localSheetId="6" hidden="1">0</definedName>
    <definedName name="solver_rhs4" localSheetId="9" hidden="1">0</definedName>
    <definedName name="solver_rhs4" localSheetId="8" hidden="1">0</definedName>
    <definedName name="solver_rhs4" localSheetId="10" hidden="1">0</definedName>
    <definedName name="solver_rhs4" localSheetId="12" hidden="1">0</definedName>
    <definedName name="solver_rhs4" localSheetId="15" hidden="1">0</definedName>
    <definedName name="solver_rhs4" localSheetId="16" hidden="1">0</definedName>
    <definedName name="solver_rhs4" localSheetId="17" hidden="1">0</definedName>
    <definedName name="solver_rhs4" localSheetId="18" hidden="1">0</definedName>
    <definedName name="solver_rhs4" localSheetId="19" hidden="1">0</definedName>
    <definedName name="solver_rhs5" localSheetId="15" hidden="1">0.00001</definedName>
    <definedName name="solver_rhs5" localSheetId="16" hidden="1">1000</definedName>
    <definedName name="solver_rhs5" localSheetId="17" hidden="1">10</definedName>
    <definedName name="solver_rhs5" localSheetId="18" hidden="1">10</definedName>
    <definedName name="solver_rhs5" localSheetId="19" hidden="1">10</definedName>
    <definedName name="solver_rhs6" localSheetId="15" hidden="1">0.0000000001</definedName>
    <definedName name="solver_rhs6" localSheetId="16" hidden="1">0</definedName>
    <definedName name="solver_rhs6" localSheetId="17" hidden="1">0</definedName>
    <definedName name="solver_rhs6" localSheetId="18" hidden="1">0</definedName>
    <definedName name="solver_rhs6" localSheetId="19" hidden="1">0</definedName>
    <definedName name="solver_rhs7" localSheetId="15" hidden="1">50</definedName>
    <definedName name="solver_rhs7" localSheetId="16" hidden="1">10</definedName>
    <definedName name="solver_rhs7" localSheetId="17" hidden="1">0.00001</definedName>
    <definedName name="solver_rhs7" localSheetId="18" hidden="1">0.00001</definedName>
    <definedName name="solver_rhs7" localSheetId="19" hidden="1">0.00001</definedName>
    <definedName name="solver_rhs8" localSheetId="15" hidden="1">0</definedName>
    <definedName name="solver_rhs8" localSheetId="16" hidden="1">0</definedName>
    <definedName name="solver_rhs8" localSheetId="17" hidden="1">0.0000000001</definedName>
    <definedName name="solver_rhs8" localSheetId="18" hidden="1">0.0000000001</definedName>
    <definedName name="solver_rhs8" localSheetId="19" hidden="1">0.0000000001</definedName>
    <definedName name="solver_rhs9" localSheetId="16" hidden="1">0.00001</definedName>
    <definedName name="solver_rhs9" localSheetId="17" hidden="1">50</definedName>
    <definedName name="solver_rhs9" localSheetId="18" hidden="1">50</definedName>
    <definedName name="solver_rhs9" localSheetId="19" hidden="1">50</definedName>
    <definedName name="solver_rlx" localSheetId="14" hidden="1">1</definedName>
    <definedName name="solver_rlx" localSheetId="11" hidden="1">1</definedName>
    <definedName name="solver_rlx" localSheetId="3" hidden="1">1</definedName>
    <definedName name="solver_rlx" localSheetId="2" hidden="1">1</definedName>
    <definedName name="solver_rlx" localSheetId="5" hidden="1">1</definedName>
    <definedName name="solver_rlx" localSheetId="4" hidden="1">1</definedName>
    <definedName name="solver_rlx" localSheetId="7" hidden="1">1</definedName>
    <definedName name="solver_rlx" localSheetId="6" hidden="1">1</definedName>
    <definedName name="solver_rlx" localSheetId="9" hidden="1">1</definedName>
    <definedName name="solver_rlx" localSheetId="8" hidden="1">1</definedName>
    <definedName name="solver_rlx" localSheetId="10" hidden="1">1</definedName>
    <definedName name="solver_rlx" localSheetId="12" hidden="1">1</definedName>
    <definedName name="solver_rlx" localSheetId="13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sd" localSheetId="14" hidden="1">0</definedName>
    <definedName name="solver_rsd" localSheetId="11" hidden="1">0</definedName>
    <definedName name="solver_rsd" localSheetId="3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rsd" localSheetId="7" hidden="1">0</definedName>
    <definedName name="solver_rsd" localSheetId="6" hidden="1">0</definedName>
    <definedName name="solver_rsd" localSheetId="9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rsd" localSheetId="13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scl" localSheetId="1" hidden="1">2</definedName>
    <definedName name="solver_scl" localSheetId="14" hidden="1">2</definedName>
    <definedName name="solver_scl" localSheetId="11" hidden="1">2</definedName>
    <definedName name="solver_scl" localSheetId="3" hidden="1">2</definedName>
    <definedName name="solver_scl" localSheetId="2" hidden="1">2</definedName>
    <definedName name="solver_scl" localSheetId="5" hidden="1">2</definedName>
    <definedName name="solver_scl" localSheetId="4" hidden="1">2</definedName>
    <definedName name="solver_scl" localSheetId="7" hidden="1">2</definedName>
    <definedName name="solver_scl" localSheetId="6" hidden="1">2</definedName>
    <definedName name="solver_scl" localSheetId="9" hidden="1">2</definedName>
    <definedName name="solver_scl" localSheetId="8" hidden="1">2</definedName>
    <definedName name="solver_scl" localSheetId="10" hidden="1">2</definedName>
    <definedName name="solver_scl" localSheetId="12" hidden="1">2</definedName>
    <definedName name="solver_scl" localSheetId="13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ho" localSheetId="1" hidden="1">2</definedName>
    <definedName name="solver_sho" localSheetId="14" hidden="1">2</definedName>
    <definedName name="solver_sho" localSheetId="11" hidden="1">2</definedName>
    <definedName name="solver_sho" localSheetId="3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ho" localSheetId="7" hidden="1">2</definedName>
    <definedName name="solver_sho" localSheetId="6" hidden="1">2</definedName>
    <definedName name="solver_sho" localSheetId="9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ho" localSheetId="13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sz" localSheetId="14" hidden="1">100</definedName>
    <definedName name="solver_ssz" localSheetId="11" hidden="1">100</definedName>
    <definedName name="solver_ssz" localSheetId="3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ssz" localSheetId="7" hidden="1">100</definedName>
    <definedName name="solver_ssz" localSheetId="6" hidden="1">100</definedName>
    <definedName name="solver_ssz" localSheetId="9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ssz" localSheetId="13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tim" localSheetId="1" hidden="1">100</definedName>
    <definedName name="solver_tim" localSheetId="14" hidden="1">100</definedName>
    <definedName name="solver_tim" localSheetId="11" hidden="1">100</definedName>
    <definedName name="solver_tim" localSheetId="3" hidden="1">100</definedName>
    <definedName name="solver_tim" localSheetId="2" hidden="1">100</definedName>
    <definedName name="solver_tim" localSheetId="5" hidden="1">100</definedName>
    <definedName name="solver_tim" localSheetId="4" hidden="1">100</definedName>
    <definedName name="solver_tim" localSheetId="7" hidden="1">100</definedName>
    <definedName name="solver_tim" localSheetId="6" hidden="1">100</definedName>
    <definedName name="solver_tim" localSheetId="9" hidden="1">100</definedName>
    <definedName name="solver_tim" localSheetId="8" hidden="1">100</definedName>
    <definedName name="solver_tim" localSheetId="10" hidden="1">100</definedName>
    <definedName name="solver_tim" localSheetId="12" hidden="1">100</definedName>
    <definedName name="solver_tim" localSheetId="13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ol" localSheetId="1" hidden="1">0.05</definedName>
    <definedName name="solver_tol" localSheetId="14" hidden="1">0.05</definedName>
    <definedName name="solver_tol" localSheetId="11" hidden="1">0.05</definedName>
    <definedName name="solver_tol" localSheetId="3" hidden="1">0.05</definedName>
    <definedName name="solver_tol" localSheetId="2" hidden="1">0.05</definedName>
    <definedName name="solver_tol" localSheetId="5" hidden="1">0.05</definedName>
    <definedName name="solver_tol" localSheetId="4" hidden="1">0.05</definedName>
    <definedName name="solver_tol" localSheetId="7" hidden="1">0.05</definedName>
    <definedName name="solver_tol" localSheetId="6" hidden="1">0.05</definedName>
    <definedName name="solver_tol" localSheetId="9" hidden="1">0.05</definedName>
    <definedName name="solver_tol" localSheetId="8" hidden="1">0.05</definedName>
    <definedName name="solver_tol" localSheetId="10" hidden="1">0.05</definedName>
    <definedName name="solver_tol" localSheetId="12" hidden="1">0.05</definedName>
    <definedName name="solver_tol" localSheetId="13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yp" localSheetId="1" hidden="1">2</definedName>
    <definedName name="solver_typ" localSheetId="14" hidden="1">2</definedName>
    <definedName name="solver_typ" localSheetId="11" hidden="1">2</definedName>
    <definedName name="solver_typ" localSheetId="3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typ" localSheetId="7" hidden="1">2</definedName>
    <definedName name="solver_typ" localSheetId="6" hidden="1">2</definedName>
    <definedName name="solver_typ" localSheetId="9" hidden="1">2</definedName>
    <definedName name="solver_typ" localSheetId="8" hidden="1">2</definedName>
    <definedName name="solver_typ" localSheetId="10" hidden="1">2</definedName>
    <definedName name="solver_typ" localSheetId="12" hidden="1">2</definedName>
    <definedName name="solver_typ" localSheetId="13" hidden="1">1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val" localSheetId="1" hidden="1">0</definedName>
    <definedName name="solver_val" localSheetId="14" hidden="1">0</definedName>
    <definedName name="solver_val" localSheetId="11" hidden="1">0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al" localSheetId="7" hidden="1">0</definedName>
    <definedName name="solver_val" localSheetId="6" hidden="1">0</definedName>
    <definedName name="solver_val" localSheetId="9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al" localSheetId="13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er" localSheetId="1" hidden="1">2</definedName>
    <definedName name="solver_ver" localSheetId="14" hidden="1">3</definedName>
    <definedName name="solver_ver" localSheetId="11" hidden="1">3</definedName>
    <definedName name="solver_ver" localSheetId="3" hidden="1">3</definedName>
    <definedName name="solver_ver" localSheetId="2" hidden="1">3</definedName>
    <definedName name="solver_ver" localSheetId="5" hidden="1">3</definedName>
    <definedName name="solver_ver" localSheetId="4" hidden="1">3</definedName>
    <definedName name="solver_ver" localSheetId="7" hidden="1">3</definedName>
    <definedName name="solver_ver" localSheetId="6" hidden="1">3</definedName>
    <definedName name="solver_ver" localSheetId="9" hidden="1">3</definedName>
    <definedName name="solver_ver" localSheetId="8" hidden="1">3</definedName>
    <definedName name="solver_ver" localSheetId="10" hidden="1">3</definedName>
    <definedName name="solver_ver" localSheetId="12" hidden="1">3</definedName>
    <definedName name="solver_ver" localSheetId="13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</definedNames>
  <calcPr calcId="171027" concurrentCalc="0"/>
</workbook>
</file>

<file path=xl/calcChain.xml><?xml version="1.0" encoding="utf-8"?>
<calcChain xmlns="http://schemas.openxmlformats.org/spreadsheetml/2006/main">
  <c r="J8" i="54" l="1"/>
  <c r="C8" i="54"/>
  <c r="K8" i="54"/>
  <c r="I8" i="54"/>
  <c r="H8" i="54"/>
  <c r="J9" i="54"/>
  <c r="C9" i="54"/>
  <c r="K9" i="54"/>
  <c r="I9" i="54"/>
  <c r="H9" i="54"/>
  <c r="J10" i="54"/>
  <c r="C10" i="54"/>
  <c r="K10" i="54"/>
  <c r="I10" i="54"/>
  <c r="H10" i="54"/>
  <c r="J11" i="54"/>
  <c r="C11" i="54"/>
  <c r="K11" i="54"/>
  <c r="I11" i="54"/>
  <c r="H11" i="54"/>
  <c r="J12" i="54"/>
  <c r="C12" i="54"/>
  <c r="K12" i="54"/>
  <c r="I12" i="54"/>
  <c r="H12" i="54"/>
  <c r="J13" i="54"/>
  <c r="C13" i="54"/>
  <c r="K13" i="54"/>
  <c r="I13" i="54"/>
  <c r="H13" i="54"/>
  <c r="J14" i="54"/>
  <c r="C14" i="54"/>
  <c r="K14" i="54"/>
  <c r="I14" i="54"/>
  <c r="H14" i="54"/>
  <c r="J15" i="54"/>
  <c r="C15" i="54"/>
  <c r="K15" i="54"/>
  <c r="I15" i="54"/>
  <c r="H15" i="54"/>
  <c r="J16" i="54"/>
  <c r="K16" i="54"/>
  <c r="I16" i="54"/>
  <c r="H16" i="54"/>
  <c r="J17" i="54"/>
  <c r="K17" i="54"/>
  <c r="I17" i="54"/>
  <c r="H17" i="54"/>
  <c r="J7" i="54"/>
  <c r="K7" i="54"/>
  <c r="I7" i="54"/>
  <c r="H7" i="54"/>
  <c r="R23" i="54"/>
  <c r="P7" i="54"/>
  <c r="J17" i="56"/>
  <c r="R33" i="56"/>
  <c r="L17" i="56"/>
  <c r="Q33" i="56"/>
  <c r="K17" i="56"/>
  <c r="P33" i="56"/>
  <c r="J16" i="56"/>
  <c r="R32" i="56"/>
  <c r="L16" i="56"/>
  <c r="Q32" i="56"/>
  <c r="K16" i="56"/>
  <c r="P32" i="56"/>
  <c r="J15" i="56"/>
  <c r="R31" i="56"/>
  <c r="C8" i="56"/>
  <c r="C9" i="56"/>
  <c r="C10" i="56"/>
  <c r="C11" i="56"/>
  <c r="C12" i="56"/>
  <c r="C13" i="56"/>
  <c r="C14" i="56"/>
  <c r="C15" i="56"/>
  <c r="L15" i="56"/>
  <c r="Q31" i="56"/>
  <c r="K15" i="56"/>
  <c r="P31" i="56"/>
  <c r="J14" i="56"/>
  <c r="R30" i="56"/>
  <c r="L14" i="56"/>
  <c r="Q30" i="56"/>
  <c r="K14" i="56"/>
  <c r="P30" i="56"/>
  <c r="J13" i="56"/>
  <c r="R29" i="56"/>
  <c r="L13" i="56"/>
  <c r="Q29" i="56"/>
  <c r="K13" i="56"/>
  <c r="P29" i="56"/>
  <c r="J12" i="56"/>
  <c r="R28" i="56"/>
  <c r="L12" i="56"/>
  <c r="Q28" i="56"/>
  <c r="K12" i="56"/>
  <c r="P28" i="56"/>
  <c r="J11" i="56"/>
  <c r="R27" i="56"/>
  <c r="L11" i="56"/>
  <c r="Q27" i="56"/>
  <c r="K11" i="56"/>
  <c r="P27" i="56"/>
  <c r="J10" i="56"/>
  <c r="R26" i="56"/>
  <c r="L10" i="56"/>
  <c r="Q26" i="56"/>
  <c r="K10" i="56"/>
  <c r="P26" i="56"/>
  <c r="J9" i="56"/>
  <c r="R25" i="56"/>
  <c r="L9" i="56"/>
  <c r="Q25" i="56"/>
  <c r="K9" i="56"/>
  <c r="P25" i="56"/>
  <c r="AF24" i="56"/>
  <c r="AD24" i="56"/>
  <c r="J8" i="56"/>
  <c r="R24" i="56"/>
  <c r="L8" i="56"/>
  <c r="Q24" i="56"/>
  <c r="K8" i="56"/>
  <c r="P24" i="56"/>
  <c r="AF23" i="56"/>
  <c r="J7" i="56"/>
  <c r="R23" i="56"/>
  <c r="L7" i="56"/>
  <c r="Q23" i="56"/>
  <c r="K7" i="56"/>
  <c r="P23" i="56"/>
  <c r="AD22" i="56"/>
  <c r="D17" i="56"/>
  <c r="I17" i="56"/>
  <c r="H17" i="56"/>
  <c r="O17" i="56"/>
  <c r="W17" i="56"/>
  <c r="X17" i="56"/>
  <c r="R17" i="56"/>
  <c r="Q17" i="56"/>
  <c r="P17" i="56"/>
  <c r="E17" i="56"/>
  <c r="D16" i="56"/>
  <c r="I16" i="56"/>
  <c r="H16" i="56"/>
  <c r="O16" i="56"/>
  <c r="W16" i="56"/>
  <c r="X16" i="56"/>
  <c r="R16" i="56"/>
  <c r="Q16" i="56"/>
  <c r="P16" i="56"/>
  <c r="E16" i="56"/>
  <c r="B15" i="56"/>
  <c r="D15" i="56"/>
  <c r="I15" i="56"/>
  <c r="H15" i="56"/>
  <c r="O15" i="56"/>
  <c r="W15" i="56"/>
  <c r="X15" i="56"/>
  <c r="R15" i="56"/>
  <c r="Q15" i="56"/>
  <c r="P15" i="56"/>
  <c r="E15" i="56"/>
  <c r="B14" i="56"/>
  <c r="D14" i="56"/>
  <c r="I14" i="56"/>
  <c r="H14" i="56"/>
  <c r="O14" i="56"/>
  <c r="W14" i="56"/>
  <c r="X14" i="56"/>
  <c r="R14" i="56"/>
  <c r="Q14" i="56"/>
  <c r="P14" i="56"/>
  <c r="E14" i="56"/>
  <c r="AD13" i="56"/>
  <c r="B13" i="56"/>
  <c r="D13" i="56"/>
  <c r="I13" i="56"/>
  <c r="H13" i="56"/>
  <c r="O13" i="56"/>
  <c r="W13" i="56"/>
  <c r="X13" i="56"/>
  <c r="R13" i="56"/>
  <c r="Q13" i="56"/>
  <c r="P13" i="56"/>
  <c r="E13" i="56"/>
  <c r="B12" i="56"/>
  <c r="D12" i="56"/>
  <c r="I12" i="56"/>
  <c r="H12" i="56"/>
  <c r="O12" i="56"/>
  <c r="W12" i="56"/>
  <c r="X12" i="56"/>
  <c r="R12" i="56"/>
  <c r="Q12" i="56"/>
  <c r="P12" i="56"/>
  <c r="E12" i="56"/>
  <c r="B11" i="56"/>
  <c r="D11" i="56"/>
  <c r="I11" i="56"/>
  <c r="H11" i="56"/>
  <c r="O11" i="56"/>
  <c r="W11" i="56"/>
  <c r="X11" i="56"/>
  <c r="R11" i="56"/>
  <c r="Q11" i="56"/>
  <c r="P11" i="56"/>
  <c r="E11" i="56"/>
  <c r="B10" i="56"/>
  <c r="D10" i="56"/>
  <c r="I10" i="56"/>
  <c r="H10" i="56"/>
  <c r="O10" i="56"/>
  <c r="W10" i="56"/>
  <c r="X10" i="56"/>
  <c r="R10" i="56"/>
  <c r="Q10" i="56"/>
  <c r="P10" i="56"/>
  <c r="E10" i="56"/>
  <c r="B9" i="56"/>
  <c r="D9" i="56"/>
  <c r="I9" i="56"/>
  <c r="H9" i="56"/>
  <c r="O9" i="56"/>
  <c r="W9" i="56"/>
  <c r="X9" i="56"/>
  <c r="R9" i="56"/>
  <c r="Q9" i="56"/>
  <c r="P9" i="56"/>
  <c r="E9" i="56"/>
  <c r="B8" i="56"/>
  <c r="D8" i="56"/>
  <c r="I8" i="56"/>
  <c r="H8" i="56"/>
  <c r="O8" i="56"/>
  <c r="W8" i="56"/>
  <c r="X8" i="56"/>
  <c r="R8" i="56"/>
  <c r="Q8" i="56"/>
  <c r="P8" i="56"/>
  <c r="E8" i="56"/>
  <c r="B7" i="56"/>
  <c r="D7" i="56"/>
  <c r="I7" i="56"/>
  <c r="H7" i="56"/>
  <c r="O7" i="56"/>
  <c r="W7" i="56"/>
  <c r="X7" i="56"/>
  <c r="R7" i="56"/>
  <c r="Q7" i="56"/>
  <c r="P7" i="56"/>
  <c r="E7" i="56"/>
  <c r="Q2" i="56"/>
  <c r="P2" i="56"/>
  <c r="L7" i="55"/>
  <c r="J8" i="55"/>
  <c r="C8" i="55"/>
  <c r="K8" i="55"/>
  <c r="L8" i="55"/>
  <c r="I8" i="55"/>
  <c r="J9" i="55"/>
  <c r="C9" i="55"/>
  <c r="K9" i="55"/>
  <c r="L9" i="55"/>
  <c r="I9" i="55"/>
  <c r="J10" i="55"/>
  <c r="C10" i="55"/>
  <c r="K10" i="55"/>
  <c r="L10" i="55"/>
  <c r="I10" i="55"/>
  <c r="J11" i="55"/>
  <c r="C11" i="55"/>
  <c r="K11" i="55"/>
  <c r="L11" i="55"/>
  <c r="I11" i="55"/>
  <c r="J12" i="55"/>
  <c r="C12" i="55"/>
  <c r="K12" i="55"/>
  <c r="L12" i="55"/>
  <c r="I12" i="55"/>
  <c r="J13" i="55"/>
  <c r="C13" i="55"/>
  <c r="K13" i="55"/>
  <c r="L13" i="55"/>
  <c r="I13" i="55"/>
  <c r="J14" i="55"/>
  <c r="C14" i="55"/>
  <c r="K14" i="55"/>
  <c r="L14" i="55"/>
  <c r="I14" i="55"/>
  <c r="J15" i="55"/>
  <c r="C15" i="55"/>
  <c r="K15" i="55"/>
  <c r="L15" i="55"/>
  <c r="I15" i="55"/>
  <c r="J16" i="55"/>
  <c r="K16" i="55"/>
  <c r="L16" i="55"/>
  <c r="I16" i="55"/>
  <c r="J17" i="55"/>
  <c r="K17" i="55"/>
  <c r="L17" i="55"/>
  <c r="I17" i="55"/>
  <c r="J7" i="55"/>
  <c r="K7" i="55"/>
  <c r="I7" i="55"/>
  <c r="R33" i="55"/>
  <c r="Q33" i="55"/>
  <c r="P33" i="55"/>
  <c r="R32" i="55"/>
  <c r="Q32" i="55"/>
  <c r="P32" i="55"/>
  <c r="R31" i="55"/>
  <c r="Q31" i="55"/>
  <c r="P31" i="55"/>
  <c r="R30" i="55"/>
  <c r="Q30" i="55"/>
  <c r="P30" i="55"/>
  <c r="R29" i="55"/>
  <c r="Q29" i="55"/>
  <c r="P29" i="55"/>
  <c r="R28" i="55"/>
  <c r="Q28" i="55"/>
  <c r="P28" i="55"/>
  <c r="R27" i="55"/>
  <c r="Q27" i="55"/>
  <c r="P27" i="55"/>
  <c r="R26" i="55"/>
  <c r="Q26" i="55"/>
  <c r="P26" i="55"/>
  <c r="R25" i="55"/>
  <c r="Q25" i="55"/>
  <c r="P25" i="55"/>
  <c r="AF24" i="55"/>
  <c r="AD24" i="55"/>
  <c r="R24" i="55"/>
  <c r="Q24" i="55"/>
  <c r="P24" i="55"/>
  <c r="AF23" i="55"/>
  <c r="R23" i="55"/>
  <c r="Q23" i="55"/>
  <c r="P23" i="55"/>
  <c r="AD22" i="55"/>
  <c r="D17" i="55"/>
  <c r="H17" i="55"/>
  <c r="O17" i="55"/>
  <c r="W17" i="55"/>
  <c r="X17" i="55"/>
  <c r="R17" i="55"/>
  <c r="Q17" i="55"/>
  <c r="P17" i="55"/>
  <c r="E17" i="55"/>
  <c r="D16" i="55"/>
  <c r="H16" i="55"/>
  <c r="O16" i="55"/>
  <c r="W16" i="55"/>
  <c r="X16" i="55"/>
  <c r="R16" i="55"/>
  <c r="Q16" i="55"/>
  <c r="P16" i="55"/>
  <c r="E16" i="55"/>
  <c r="B15" i="55"/>
  <c r="D15" i="55"/>
  <c r="H15" i="55"/>
  <c r="O15" i="55"/>
  <c r="W15" i="55"/>
  <c r="X15" i="55"/>
  <c r="R15" i="55"/>
  <c r="Q15" i="55"/>
  <c r="P15" i="55"/>
  <c r="E15" i="55"/>
  <c r="B14" i="55"/>
  <c r="D14" i="55"/>
  <c r="H14" i="55"/>
  <c r="O14" i="55"/>
  <c r="W14" i="55"/>
  <c r="X14" i="55"/>
  <c r="R14" i="55"/>
  <c r="Q14" i="55"/>
  <c r="P14" i="55"/>
  <c r="E14" i="55"/>
  <c r="AD13" i="55"/>
  <c r="B13" i="55"/>
  <c r="D13" i="55"/>
  <c r="H13" i="55"/>
  <c r="O13" i="55"/>
  <c r="W13" i="55"/>
  <c r="X13" i="55"/>
  <c r="R13" i="55"/>
  <c r="Q13" i="55"/>
  <c r="P13" i="55"/>
  <c r="E13" i="55"/>
  <c r="B12" i="55"/>
  <c r="D12" i="55"/>
  <c r="H12" i="55"/>
  <c r="O12" i="55"/>
  <c r="W12" i="55"/>
  <c r="X12" i="55"/>
  <c r="R12" i="55"/>
  <c r="Q12" i="55"/>
  <c r="P12" i="55"/>
  <c r="E12" i="55"/>
  <c r="B11" i="55"/>
  <c r="D11" i="55"/>
  <c r="H11" i="55"/>
  <c r="O11" i="55"/>
  <c r="W11" i="55"/>
  <c r="X11" i="55"/>
  <c r="R11" i="55"/>
  <c r="Q11" i="55"/>
  <c r="P11" i="55"/>
  <c r="E11" i="55"/>
  <c r="B10" i="55"/>
  <c r="D10" i="55"/>
  <c r="H10" i="55"/>
  <c r="O10" i="55"/>
  <c r="W10" i="55"/>
  <c r="X10" i="55"/>
  <c r="R10" i="55"/>
  <c r="Q10" i="55"/>
  <c r="P10" i="55"/>
  <c r="E10" i="55"/>
  <c r="B9" i="55"/>
  <c r="D9" i="55"/>
  <c r="H9" i="55"/>
  <c r="O9" i="55"/>
  <c r="W9" i="55"/>
  <c r="X9" i="55"/>
  <c r="R9" i="55"/>
  <c r="Q9" i="55"/>
  <c r="P9" i="55"/>
  <c r="E9" i="55"/>
  <c r="B8" i="55"/>
  <c r="D8" i="55"/>
  <c r="H8" i="55"/>
  <c r="O8" i="55"/>
  <c r="W8" i="55"/>
  <c r="X8" i="55"/>
  <c r="R8" i="55"/>
  <c r="Q8" i="55"/>
  <c r="P8" i="55"/>
  <c r="E8" i="55"/>
  <c r="B7" i="55"/>
  <c r="D7" i="55"/>
  <c r="H7" i="55"/>
  <c r="O7" i="55"/>
  <c r="W7" i="55"/>
  <c r="X7" i="55"/>
  <c r="R7" i="55"/>
  <c r="Q7" i="55"/>
  <c r="P7" i="55"/>
  <c r="E7" i="55"/>
  <c r="Q2" i="55"/>
  <c r="P2" i="55"/>
  <c r="J7" i="53"/>
  <c r="J8" i="30"/>
  <c r="J9" i="30"/>
  <c r="J10" i="30"/>
  <c r="J11" i="30"/>
  <c r="J12" i="30"/>
  <c r="J13" i="30"/>
  <c r="J14" i="30"/>
  <c r="J15" i="30"/>
  <c r="J16" i="30"/>
  <c r="J17" i="30"/>
  <c r="J7" i="30"/>
  <c r="K7" i="30"/>
  <c r="L7" i="30"/>
  <c r="I7" i="30"/>
  <c r="R33" i="54"/>
  <c r="P33" i="54"/>
  <c r="R32" i="54"/>
  <c r="P32" i="54"/>
  <c r="R31" i="54"/>
  <c r="P31" i="54"/>
  <c r="R30" i="54"/>
  <c r="P30" i="54"/>
  <c r="R29" i="54"/>
  <c r="P29" i="54"/>
  <c r="R28" i="54"/>
  <c r="P28" i="54"/>
  <c r="R27" i="54"/>
  <c r="P27" i="54"/>
  <c r="R26" i="54"/>
  <c r="P26" i="54"/>
  <c r="R25" i="54"/>
  <c r="P25" i="54"/>
  <c r="AF24" i="54"/>
  <c r="AD24" i="54"/>
  <c r="R24" i="54"/>
  <c r="P24" i="54"/>
  <c r="AF23" i="54"/>
  <c r="P23" i="54"/>
  <c r="AD22" i="54"/>
  <c r="D17" i="54"/>
  <c r="O17" i="54"/>
  <c r="W17" i="54"/>
  <c r="X17" i="54"/>
  <c r="Q17" i="54"/>
  <c r="P17" i="54"/>
  <c r="E17" i="54"/>
  <c r="D16" i="54"/>
  <c r="O16" i="54"/>
  <c r="W16" i="54"/>
  <c r="X16" i="54"/>
  <c r="Q16" i="54"/>
  <c r="P16" i="54"/>
  <c r="E16" i="54"/>
  <c r="B15" i="54"/>
  <c r="D15" i="54"/>
  <c r="O15" i="54"/>
  <c r="W15" i="54"/>
  <c r="X15" i="54"/>
  <c r="Q15" i="54"/>
  <c r="P15" i="54"/>
  <c r="E15" i="54"/>
  <c r="B14" i="54"/>
  <c r="D14" i="54"/>
  <c r="O14" i="54"/>
  <c r="W14" i="54"/>
  <c r="X14" i="54"/>
  <c r="Q14" i="54"/>
  <c r="P14" i="54"/>
  <c r="E14" i="54"/>
  <c r="AD13" i="54"/>
  <c r="B13" i="54"/>
  <c r="D13" i="54"/>
  <c r="O13" i="54"/>
  <c r="W13" i="54"/>
  <c r="X13" i="54"/>
  <c r="Q13" i="54"/>
  <c r="P13" i="54"/>
  <c r="E13" i="54"/>
  <c r="B12" i="54"/>
  <c r="D12" i="54"/>
  <c r="O12" i="54"/>
  <c r="W12" i="54"/>
  <c r="X12" i="54"/>
  <c r="Q12" i="54"/>
  <c r="P12" i="54"/>
  <c r="E12" i="54"/>
  <c r="B11" i="54"/>
  <c r="D11" i="54"/>
  <c r="O11" i="54"/>
  <c r="W11" i="54"/>
  <c r="X11" i="54"/>
  <c r="Q11" i="54"/>
  <c r="P11" i="54"/>
  <c r="E11" i="54"/>
  <c r="B10" i="54"/>
  <c r="D10" i="54"/>
  <c r="O10" i="54"/>
  <c r="W10" i="54"/>
  <c r="X10" i="54"/>
  <c r="Q10" i="54"/>
  <c r="P10" i="54"/>
  <c r="E10" i="54"/>
  <c r="B9" i="54"/>
  <c r="D9" i="54"/>
  <c r="O9" i="54"/>
  <c r="W9" i="54"/>
  <c r="X9" i="54"/>
  <c r="Q9" i="54"/>
  <c r="P9" i="54"/>
  <c r="E9" i="54"/>
  <c r="B8" i="54"/>
  <c r="D8" i="54"/>
  <c r="O8" i="54"/>
  <c r="W8" i="54"/>
  <c r="X8" i="54"/>
  <c r="Q8" i="54"/>
  <c r="P8" i="54"/>
  <c r="E8" i="54"/>
  <c r="B7" i="54"/>
  <c r="D7" i="54"/>
  <c r="O7" i="54"/>
  <c r="W7" i="54"/>
  <c r="X7" i="54"/>
  <c r="Q7" i="54"/>
  <c r="E7" i="54"/>
  <c r="Q2" i="54"/>
  <c r="P2" i="54"/>
  <c r="C8" i="53"/>
  <c r="J8" i="53"/>
  <c r="K8" i="53"/>
  <c r="L8" i="53"/>
  <c r="M8" i="53"/>
  <c r="I8" i="53"/>
  <c r="C9" i="53"/>
  <c r="J9" i="53"/>
  <c r="K9" i="53"/>
  <c r="L9" i="53"/>
  <c r="M9" i="53"/>
  <c r="I9" i="53"/>
  <c r="C10" i="53"/>
  <c r="J10" i="53"/>
  <c r="K10" i="53"/>
  <c r="L10" i="53"/>
  <c r="M10" i="53"/>
  <c r="I10" i="53"/>
  <c r="C11" i="53"/>
  <c r="J11" i="53"/>
  <c r="K11" i="53"/>
  <c r="L11" i="53"/>
  <c r="M11" i="53"/>
  <c r="I11" i="53"/>
  <c r="C12" i="53"/>
  <c r="J12" i="53"/>
  <c r="K12" i="53"/>
  <c r="L12" i="53"/>
  <c r="M12" i="53"/>
  <c r="I12" i="53"/>
  <c r="C13" i="53"/>
  <c r="J13" i="53"/>
  <c r="K13" i="53"/>
  <c r="L13" i="53"/>
  <c r="M13" i="53"/>
  <c r="I13" i="53"/>
  <c r="C14" i="53"/>
  <c r="J14" i="53"/>
  <c r="K14" i="53"/>
  <c r="L14" i="53"/>
  <c r="M14" i="53"/>
  <c r="I14" i="53"/>
  <c r="C15" i="53"/>
  <c r="J15" i="53"/>
  <c r="K15" i="53"/>
  <c r="L15" i="53"/>
  <c r="M15" i="53"/>
  <c r="I15" i="53"/>
  <c r="J16" i="53"/>
  <c r="K16" i="53"/>
  <c r="L16" i="53"/>
  <c r="M16" i="53"/>
  <c r="I16" i="53"/>
  <c r="J17" i="53"/>
  <c r="K17" i="53"/>
  <c r="L17" i="53"/>
  <c r="M17" i="53"/>
  <c r="I17" i="53"/>
  <c r="K7" i="53"/>
  <c r="L7" i="53"/>
  <c r="M7" i="53"/>
  <c r="I7" i="53"/>
  <c r="H7" i="53"/>
  <c r="R24" i="53"/>
  <c r="R25" i="53"/>
  <c r="R26" i="53"/>
  <c r="R27" i="53"/>
  <c r="R28" i="53"/>
  <c r="R29" i="53"/>
  <c r="R30" i="53"/>
  <c r="R31" i="53"/>
  <c r="R32" i="53"/>
  <c r="R33" i="53"/>
  <c r="R23" i="53"/>
  <c r="O7" i="53"/>
  <c r="B7" i="53"/>
  <c r="D7" i="53"/>
  <c r="W7" i="53"/>
  <c r="H8" i="53"/>
  <c r="O8" i="53"/>
  <c r="B8" i="53"/>
  <c r="D8" i="53"/>
  <c r="W8" i="53"/>
  <c r="H9" i="53"/>
  <c r="O9" i="53"/>
  <c r="B9" i="53"/>
  <c r="D9" i="53"/>
  <c r="W9" i="53"/>
  <c r="H10" i="53"/>
  <c r="O10" i="53"/>
  <c r="B10" i="53"/>
  <c r="D10" i="53"/>
  <c r="W10" i="53"/>
  <c r="H11" i="53"/>
  <c r="O11" i="53"/>
  <c r="B11" i="53"/>
  <c r="D11" i="53"/>
  <c r="W11" i="53"/>
  <c r="H12" i="53"/>
  <c r="O12" i="53"/>
  <c r="B12" i="53"/>
  <c r="D12" i="53"/>
  <c r="W12" i="53"/>
  <c r="H13" i="53"/>
  <c r="O13" i="53"/>
  <c r="B13" i="53"/>
  <c r="D13" i="53"/>
  <c r="W13" i="53"/>
  <c r="H14" i="53"/>
  <c r="O14" i="53"/>
  <c r="B14" i="53"/>
  <c r="D14" i="53"/>
  <c r="W14" i="53"/>
  <c r="H15" i="53"/>
  <c r="O15" i="53"/>
  <c r="B15" i="53"/>
  <c r="D15" i="53"/>
  <c r="W15" i="53"/>
  <c r="H16" i="53"/>
  <c r="O16" i="53"/>
  <c r="D16" i="53"/>
  <c r="W16" i="53"/>
  <c r="H17" i="53"/>
  <c r="O17" i="53"/>
  <c r="D17" i="53"/>
  <c r="W17" i="53"/>
  <c r="P2" i="53"/>
  <c r="P7" i="53"/>
  <c r="Q33" i="53"/>
  <c r="P33" i="53"/>
  <c r="Q32" i="53"/>
  <c r="P32" i="53"/>
  <c r="Q31" i="53"/>
  <c r="P31" i="53"/>
  <c r="Q30" i="53"/>
  <c r="P30" i="53"/>
  <c r="Q29" i="53"/>
  <c r="P29" i="53"/>
  <c r="Q28" i="53"/>
  <c r="P28" i="53"/>
  <c r="Q27" i="53"/>
  <c r="P27" i="53"/>
  <c r="Q26" i="53"/>
  <c r="P26" i="53"/>
  <c r="Q25" i="53"/>
  <c r="P25" i="53"/>
  <c r="AF24" i="53"/>
  <c r="AD24" i="53"/>
  <c r="Q24" i="53"/>
  <c r="P24" i="53"/>
  <c r="AF23" i="53"/>
  <c r="Q23" i="53"/>
  <c r="P23" i="53"/>
  <c r="AD22" i="53"/>
  <c r="X17" i="53"/>
  <c r="R17" i="53"/>
  <c r="Q17" i="53"/>
  <c r="P17" i="53"/>
  <c r="E17" i="53"/>
  <c r="X16" i="53"/>
  <c r="R16" i="53"/>
  <c r="Q16" i="53"/>
  <c r="P16" i="53"/>
  <c r="E16" i="53"/>
  <c r="X15" i="53"/>
  <c r="R15" i="53"/>
  <c r="Q15" i="53"/>
  <c r="P15" i="53"/>
  <c r="E15" i="53"/>
  <c r="X14" i="53"/>
  <c r="R14" i="53"/>
  <c r="Q14" i="53"/>
  <c r="P14" i="53"/>
  <c r="E14" i="53"/>
  <c r="AD13" i="53"/>
  <c r="X13" i="53"/>
  <c r="R13" i="53"/>
  <c r="Q13" i="53"/>
  <c r="P13" i="53"/>
  <c r="E13" i="53"/>
  <c r="X12" i="53"/>
  <c r="R12" i="53"/>
  <c r="Q12" i="53"/>
  <c r="P12" i="53"/>
  <c r="E12" i="53"/>
  <c r="X11" i="53"/>
  <c r="R11" i="53"/>
  <c r="Q11" i="53"/>
  <c r="P11" i="53"/>
  <c r="E11" i="53"/>
  <c r="X10" i="53"/>
  <c r="R10" i="53"/>
  <c r="Q10" i="53"/>
  <c r="P10" i="53"/>
  <c r="E10" i="53"/>
  <c r="X9" i="53"/>
  <c r="R9" i="53"/>
  <c r="Q9" i="53"/>
  <c r="P9" i="53"/>
  <c r="E9" i="53"/>
  <c r="X8" i="53"/>
  <c r="R8" i="53"/>
  <c r="Q8" i="53"/>
  <c r="P8" i="53"/>
  <c r="E8" i="53"/>
  <c r="X7" i="53"/>
  <c r="R7" i="53"/>
  <c r="Q7" i="53"/>
  <c r="E7" i="53"/>
  <c r="Q2" i="53"/>
  <c r="C8" i="30"/>
  <c r="K8" i="30"/>
  <c r="P24" i="30"/>
  <c r="L8" i="30"/>
  <c r="Q24" i="30"/>
  <c r="C9" i="30"/>
  <c r="K9" i="30"/>
  <c r="P25" i="30"/>
  <c r="L9" i="30"/>
  <c r="Q25" i="30"/>
  <c r="C10" i="30"/>
  <c r="K10" i="30"/>
  <c r="P26" i="30"/>
  <c r="L10" i="30"/>
  <c r="Q26" i="30"/>
  <c r="C11" i="30"/>
  <c r="K11" i="30"/>
  <c r="P27" i="30"/>
  <c r="L11" i="30"/>
  <c r="Q27" i="30"/>
  <c r="C12" i="30"/>
  <c r="K12" i="30"/>
  <c r="P28" i="30"/>
  <c r="L12" i="30"/>
  <c r="Q28" i="30"/>
  <c r="C13" i="30"/>
  <c r="K13" i="30"/>
  <c r="P29" i="30"/>
  <c r="L13" i="30"/>
  <c r="Q29" i="30"/>
  <c r="C14" i="30"/>
  <c r="K14" i="30"/>
  <c r="P30" i="30"/>
  <c r="L14" i="30"/>
  <c r="Q30" i="30"/>
  <c r="C15" i="30"/>
  <c r="K15" i="30"/>
  <c r="P31" i="30"/>
  <c r="L15" i="30"/>
  <c r="Q31" i="30"/>
  <c r="K16" i="30"/>
  <c r="P32" i="30"/>
  <c r="L16" i="30"/>
  <c r="Q32" i="30"/>
  <c r="K17" i="30"/>
  <c r="P33" i="30"/>
  <c r="L17" i="30"/>
  <c r="Q33" i="30"/>
  <c r="Q23" i="30"/>
  <c r="P23" i="30"/>
  <c r="I18" i="8"/>
  <c r="B3" i="8"/>
  <c r="B3" i="2"/>
  <c r="F85" i="2"/>
  <c r="G8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H18" i="8"/>
  <c r="C4" i="8"/>
  <c r="E4" i="8"/>
  <c r="F4" i="8"/>
  <c r="C5" i="8"/>
  <c r="E5" i="8"/>
  <c r="F5" i="8"/>
  <c r="C6" i="8"/>
  <c r="E6" i="8"/>
  <c r="F6" i="8"/>
  <c r="C7" i="8"/>
  <c r="E7" i="8"/>
  <c r="F7" i="8"/>
  <c r="C8" i="8"/>
  <c r="E8" i="8"/>
  <c r="F8" i="8"/>
  <c r="C9" i="8"/>
  <c r="E9" i="8"/>
  <c r="F9" i="8"/>
  <c r="C10" i="8"/>
  <c r="E10" i="8"/>
  <c r="F10" i="8"/>
  <c r="C11" i="8"/>
  <c r="E11" i="8"/>
  <c r="F11" i="8"/>
  <c r="E12" i="8"/>
  <c r="F12" i="8"/>
  <c r="E13" i="8"/>
  <c r="F13" i="8"/>
  <c r="E3" i="8"/>
  <c r="F3" i="8"/>
  <c r="R17" i="30"/>
  <c r="P17" i="30"/>
  <c r="E17" i="30"/>
  <c r="D17" i="30"/>
  <c r="E16" i="30"/>
  <c r="D16" i="30"/>
  <c r="B15" i="30"/>
  <c r="D15" i="30"/>
  <c r="B14" i="30"/>
  <c r="D14" i="30"/>
  <c r="B13" i="30"/>
  <c r="D13" i="30"/>
  <c r="B12" i="30"/>
  <c r="D12" i="30"/>
  <c r="B11" i="30"/>
  <c r="D11" i="30"/>
  <c r="B10" i="30"/>
  <c r="D10" i="30"/>
  <c r="B9" i="30"/>
  <c r="D9" i="30"/>
  <c r="E8" i="30"/>
  <c r="B8" i="30"/>
  <c r="D8" i="30"/>
  <c r="E7" i="30"/>
  <c r="B7" i="30"/>
  <c r="D7" i="30"/>
  <c r="I17" i="30"/>
  <c r="H17" i="30"/>
  <c r="O17" i="30"/>
  <c r="W17" i="30"/>
  <c r="X17" i="30"/>
  <c r="Q17" i="30"/>
  <c r="D12" i="8"/>
  <c r="D13" i="8"/>
  <c r="K31" i="51"/>
  <c r="G31" i="51"/>
  <c r="K30" i="51"/>
  <c r="G30" i="51"/>
  <c r="K29" i="51"/>
  <c r="G29" i="51"/>
  <c r="B3" i="51"/>
  <c r="X28" i="51"/>
  <c r="K28" i="51"/>
  <c r="G28" i="51"/>
  <c r="F28" i="51"/>
  <c r="K27" i="51"/>
  <c r="G27" i="51"/>
  <c r="K26" i="51"/>
  <c r="G26" i="51"/>
  <c r="K25" i="51"/>
  <c r="G25" i="51"/>
  <c r="K24" i="51"/>
  <c r="J24" i="51"/>
  <c r="G24" i="51"/>
  <c r="K23" i="51"/>
  <c r="J23" i="51"/>
  <c r="G23" i="51"/>
  <c r="K22" i="51"/>
  <c r="G22" i="51"/>
  <c r="K21" i="51"/>
  <c r="G21" i="51"/>
  <c r="X20" i="51"/>
  <c r="K20" i="51"/>
  <c r="G20" i="51"/>
  <c r="F20" i="51"/>
  <c r="X19" i="51"/>
  <c r="K19" i="51"/>
  <c r="G19" i="51"/>
  <c r="F19" i="51"/>
  <c r="K18" i="51"/>
  <c r="G18" i="51"/>
  <c r="K17" i="51"/>
  <c r="G17" i="51"/>
  <c r="K16" i="51"/>
  <c r="J16" i="51"/>
  <c r="L16" i="51"/>
  <c r="M16" i="51"/>
  <c r="G16" i="51"/>
  <c r="K15" i="51"/>
  <c r="J15" i="51"/>
  <c r="G15" i="51"/>
  <c r="K14" i="51"/>
  <c r="G14" i="51"/>
  <c r="K13" i="51"/>
  <c r="G13" i="51"/>
  <c r="X12" i="51"/>
  <c r="K12" i="51"/>
  <c r="J12" i="51"/>
  <c r="G12" i="51"/>
  <c r="F12" i="51"/>
  <c r="X11" i="51"/>
  <c r="K11" i="51"/>
  <c r="G11" i="51"/>
  <c r="F11" i="51"/>
  <c r="K10" i="51"/>
  <c r="G10" i="51"/>
  <c r="K9" i="51"/>
  <c r="G9" i="51"/>
  <c r="X8" i="51"/>
  <c r="K8" i="51"/>
  <c r="J8" i="51"/>
  <c r="G8" i="51"/>
  <c r="K7" i="51"/>
  <c r="G7" i="51"/>
  <c r="X6" i="51"/>
  <c r="K6" i="51"/>
  <c r="G6" i="51"/>
  <c r="F6" i="51"/>
  <c r="X35" i="51"/>
  <c r="E9" i="30"/>
  <c r="L8" i="51"/>
  <c r="M8" i="51"/>
  <c r="H6" i="51"/>
  <c r="I6" i="51"/>
  <c r="H12" i="51"/>
  <c r="I12" i="51"/>
  <c r="L23" i="51"/>
  <c r="M23" i="51"/>
  <c r="L15" i="51"/>
  <c r="M15" i="51"/>
  <c r="H20" i="51"/>
  <c r="I20" i="51"/>
  <c r="L12" i="51"/>
  <c r="M12" i="51"/>
  <c r="H19" i="51"/>
  <c r="I19" i="51"/>
  <c r="L24" i="51"/>
  <c r="M24" i="51"/>
  <c r="H28" i="51"/>
  <c r="I28" i="51"/>
  <c r="H11" i="51"/>
  <c r="I11" i="51"/>
  <c r="F7" i="51"/>
  <c r="H7" i="51"/>
  <c r="I7" i="51"/>
  <c r="J9" i="51"/>
  <c r="L9" i="51"/>
  <c r="M9" i="51"/>
  <c r="F13" i="51"/>
  <c r="H13" i="51"/>
  <c r="I13" i="51"/>
  <c r="X13" i="51"/>
  <c r="J17" i="51"/>
  <c r="L17" i="51"/>
  <c r="M17" i="51"/>
  <c r="F21" i="51"/>
  <c r="H21" i="51"/>
  <c r="I21" i="51"/>
  <c r="X21" i="51"/>
  <c r="J25" i="51"/>
  <c r="L25" i="51"/>
  <c r="M25" i="51"/>
  <c r="F29" i="51"/>
  <c r="H29" i="51"/>
  <c r="I29" i="51"/>
  <c r="X29" i="51"/>
  <c r="X7" i="51"/>
  <c r="J10" i="51"/>
  <c r="L10" i="51"/>
  <c r="M10" i="51"/>
  <c r="F14" i="51"/>
  <c r="H14" i="51"/>
  <c r="I14" i="51"/>
  <c r="X14" i="51"/>
  <c r="J18" i="51"/>
  <c r="L18" i="51"/>
  <c r="M18" i="51"/>
  <c r="F22" i="51"/>
  <c r="H22" i="51"/>
  <c r="I22" i="51"/>
  <c r="X22" i="51"/>
  <c r="J26" i="51"/>
  <c r="L26" i="51"/>
  <c r="M26" i="51"/>
  <c r="F30" i="51"/>
  <c r="H30" i="51"/>
  <c r="I30" i="51"/>
  <c r="X30" i="51"/>
  <c r="J6" i="51"/>
  <c r="L6" i="51"/>
  <c r="M6" i="51"/>
  <c r="F8" i="51"/>
  <c r="H8" i="51"/>
  <c r="I8" i="51"/>
  <c r="J11" i="51"/>
  <c r="L11" i="51"/>
  <c r="M11" i="51"/>
  <c r="F15" i="51"/>
  <c r="H15" i="51"/>
  <c r="I15" i="51"/>
  <c r="X15" i="51"/>
  <c r="J19" i="51"/>
  <c r="L19" i="51"/>
  <c r="M19" i="51"/>
  <c r="F23" i="51"/>
  <c r="H23" i="51"/>
  <c r="I23" i="51"/>
  <c r="X23" i="51"/>
  <c r="J27" i="51"/>
  <c r="L27" i="51"/>
  <c r="M27" i="51"/>
  <c r="F31" i="51"/>
  <c r="H31" i="51"/>
  <c r="I31" i="51"/>
  <c r="X31" i="51"/>
  <c r="F16" i="51"/>
  <c r="H16" i="51"/>
  <c r="I16" i="51"/>
  <c r="X16" i="51"/>
  <c r="J20" i="51"/>
  <c r="L20" i="51"/>
  <c r="M20" i="51"/>
  <c r="F24" i="51"/>
  <c r="H24" i="51"/>
  <c r="I24" i="51"/>
  <c r="X24" i="51"/>
  <c r="J28" i="51"/>
  <c r="L28" i="51"/>
  <c r="M28" i="51"/>
  <c r="X32" i="51"/>
  <c r="J7" i="51"/>
  <c r="L7" i="51"/>
  <c r="M7" i="51"/>
  <c r="F9" i="51"/>
  <c r="H9" i="51"/>
  <c r="I9" i="51"/>
  <c r="X9" i="51"/>
  <c r="J13" i="51"/>
  <c r="L13" i="51"/>
  <c r="M13" i="51"/>
  <c r="F17" i="51"/>
  <c r="H17" i="51"/>
  <c r="I17" i="51"/>
  <c r="X17" i="51"/>
  <c r="J21" i="51"/>
  <c r="L21" i="51"/>
  <c r="M21" i="51"/>
  <c r="F25" i="51"/>
  <c r="H25" i="51"/>
  <c r="I25" i="51"/>
  <c r="X25" i="51"/>
  <c r="J29" i="51"/>
  <c r="L29" i="51"/>
  <c r="M29" i="51"/>
  <c r="X33" i="51"/>
  <c r="F10" i="51"/>
  <c r="H10" i="51"/>
  <c r="I10" i="51"/>
  <c r="X10" i="51"/>
  <c r="J14" i="51"/>
  <c r="L14" i="51"/>
  <c r="M14" i="51"/>
  <c r="F18" i="51"/>
  <c r="H18" i="51"/>
  <c r="I18" i="51"/>
  <c r="X18" i="51"/>
  <c r="J22" i="51"/>
  <c r="L22" i="51"/>
  <c r="M22" i="51"/>
  <c r="F26" i="51"/>
  <c r="H26" i="51"/>
  <c r="I26" i="51"/>
  <c r="X26" i="51"/>
  <c r="J30" i="51"/>
  <c r="L30" i="51"/>
  <c r="M30" i="51"/>
  <c r="X34" i="51"/>
  <c r="F27" i="51"/>
  <c r="H27" i="51"/>
  <c r="I27" i="51"/>
  <c r="X27" i="51"/>
  <c r="J31" i="51"/>
  <c r="L31" i="51"/>
  <c r="M31" i="51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6" i="32"/>
  <c r="E10" i="30"/>
  <c r="R6" i="51"/>
  <c r="R8" i="51"/>
  <c r="E11" i="30"/>
  <c r="R7" i="51"/>
  <c r="B11" i="8"/>
  <c r="B10" i="8"/>
  <c r="B9" i="8"/>
  <c r="B8" i="8"/>
  <c r="B7" i="8"/>
  <c r="B6" i="8"/>
  <c r="B5" i="8"/>
  <c r="B4" i="8"/>
  <c r="K31" i="50"/>
  <c r="G31" i="50"/>
  <c r="K30" i="50"/>
  <c r="G30" i="50"/>
  <c r="K29" i="50"/>
  <c r="G29" i="50"/>
  <c r="B3" i="50"/>
  <c r="X28" i="50"/>
  <c r="K28" i="50"/>
  <c r="G28" i="50"/>
  <c r="F28" i="50"/>
  <c r="K27" i="50"/>
  <c r="G27" i="50"/>
  <c r="K26" i="50"/>
  <c r="G26" i="50"/>
  <c r="K25" i="50"/>
  <c r="G25" i="50"/>
  <c r="K24" i="50"/>
  <c r="J24" i="50"/>
  <c r="G24" i="50"/>
  <c r="K23" i="50"/>
  <c r="G23" i="50"/>
  <c r="K22" i="50"/>
  <c r="G22" i="50"/>
  <c r="K21" i="50"/>
  <c r="G21" i="50"/>
  <c r="X20" i="50"/>
  <c r="K20" i="50"/>
  <c r="G20" i="50"/>
  <c r="F20" i="50"/>
  <c r="K19" i="50"/>
  <c r="G19" i="50"/>
  <c r="K18" i="50"/>
  <c r="G18" i="50"/>
  <c r="K17" i="50"/>
  <c r="G17" i="50"/>
  <c r="K16" i="50"/>
  <c r="J16" i="50"/>
  <c r="G16" i="50"/>
  <c r="K15" i="50"/>
  <c r="G15" i="50"/>
  <c r="K14" i="50"/>
  <c r="G14" i="50"/>
  <c r="K13" i="50"/>
  <c r="G13" i="50"/>
  <c r="X12" i="50"/>
  <c r="K12" i="50"/>
  <c r="G12" i="50"/>
  <c r="F12" i="50"/>
  <c r="K11" i="50"/>
  <c r="G11" i="50"/>
  <c r="K10" i="50"/>
  <c r="G10" i="50"/>
  <c r="K9" i="50"/>
  <c r="G9" i="50"/>
  <c r="K8" i="50"/>
  <c r="G8" i="50"/>
  <c r="K7" i="50"/>
  <c r="G7" i="50"/>
  <c r="X6" i="50"/>
  <c r="K6" i="50"/>
  <c r="G6" i="50"/>
  <c r="X35" i="50"/>
  <c r="K31" i="49"/>
  <c r="G31" i="49"/>
  <c r="K30" i="49"/>
  <c r="G30" i="49"/>
  <c r="K29" i="49"/>
  <c r="G29" i="49"/>
  <c r="B3" i="49"/>
  <c r="X28" i="49"/>
  <c r="K28" i="49"/>
  <c r="G28" i="49"/>
  <c r="F28" i="49"/>
  <c r="K27" i="49"/>
  <c r="G27" i="49"/>
  <c r="K26" i="49"/>
  <c r="G26" i="49"/>
  <c r="K25" i="49"/>
  <c r="G25" i="49"/>
  <c r="K24" i="49"/>
  <c r="J24" i="49"/>
  <c r="G24" i="49"/>
  <c r="K23" i="49"/>
  <c r="G23" i="49"/>
  <c r="K22" i="49"/>
  <c r="G22" i="49"/>
  <c r="K21" i="49"/>
  <c r="G21" i="49"/>
  <c r="X20" i="49"/>
  <c r="K20" i="49"/>
  <c r="G20" i="49"/>
  <c r="F20" i="49"/>
  <c r="K19" i="49"/>
  <c r="G19" i="49"/>
  <c r="K18" i="49"/>
  <c r="G18" i="49"/>
  <c r="K17" i="49"/>
  <c r="G17" i="49"/>
  <c r="K16" i="49"/>
  <c r="J16" i="49"/>
  <c r="G16" i="49"/>
  <c r="K15" i="49"/>
  <c r="G15" i="49"/>
  <c r="K14" i="49"/>
  <c r="G14" i="49"/>
  <c r="K13" i="49"/>
  <c r="G13" i="49"/>
  <c r="X12" i="49"/>
  <c r="K12" i="49"/>
  <c r="G12" i="49"/>
  <c r="F12" i="49"/>
  <c r="K11" i="49"/>
  <c r="G11" i="49"/>
  <c r="K10" i="49"/>
  <c r="G10" i="49"/>
  <c r="K9" i="49"/>
  <c r="G9" i="49"/>
  <c r="K8" i="49"/>
  <c r="G8" i="49"/>
  <c r="K7" i="49"/>
  <c r="G7" i="49"/>
  <c r="X6" i="49"/>
  <c r="K6" i="49"/>
  <c r="G6" i="49"/>
  <c r="X35" i="49"/>
  <c r="K31" i="48"/>
  <c r="G31" i="48"/>
  <c r="K30" i="48"/>
  <c r="G30" i="48"/>
  <c r="B3" i="48"/>
  <c r="X29" i="48"/>
  <c r="K29" i="48"/>
  <c r="G29" i="48"/>
  <c r="F29" i="48"/>
  <c r="K28" i="48"/>
  <c r="G28" i="48"/>
  <c r="K27" i="48"/>
  <c r="G27" i="48"/>
  <c r="K26" i="48"/>
  <c r="G26" i="48"/>
  <c r="K25" i="48"/>
  <c r="J25" i="48"/>
  <c r="G25" i="48"/>
  <c r="K24" i="48"/>
  <c r="G24" i="48"/>
  <c r="K23" i="48"/>
  <c r="G23" i="48"/>
  <c r="K22" i="48"/>
  <c r="G22" i="48"/>
  <c r="X21" i="48"/>
  <c r="K21" i="48"/>
  <c r="G21" i="48"/>
  <c r="F21" i="48"/>
  <c r="K20" i="48"/>
  <c r="G20" i="48"/>
  <c r="K19" i="48"/>
  <c r="G19" i="48"/>
  <c r="K18" i="48"/>
  <c r="G18" i="48"/>
  <c r="K17" i="48"/>
  <c r="J17" i="48"/>
  <c r="G17" i="48"/>
  <c r="K16" i="48"/>
  <c r="G16" i="48"/>
  <c r="K15" i="48"/>
  <c r="G15" i="48"/>
  <c r="K14" i="48"/>
  <c r="G14" i="48"/>
  <c r="X13" i="48"/>
  <c r="K13" i="48"/>
  <c r="G13" i="48"/>
  <c r="F13" i="48"/>
  <c r="K12" i="48"/>
  <c r="G12" i="48"/>
  <c r="K11" i="48"/>
  <c r="G11" i="48"/>
  <c r="K10" i="48"/>
  <c r="G10" i="48"/>
  <c r="K9" i="48"/>
  <c r="J9" i="48"/>
  <c r="G9" i="48"/>
  <c r="K8" i="48"/>
  <c r="G8" i="48"/>
  <c r="K7" i="48"/>
  <c r="G7" i="48"/>
  <c r="F7" i="48"/>
  <c r="K6" i="48"/>
  <c r="G6" i="48"/>
  <c r="X35" i="48"/>
  <c r="K31" i="47"/>
  <c r="G31" i="47"/>
  <c r="K30" i="47"/>
  <c r="G30" i="47"/>
  <c r="B3" i="47"/>
  <c r="X29" i="47"/>
  <c r="K29" i="47"/>
  <c r="G29" i="47"/>
  <c r="F29" i="47"/>
  <c r="K28" i="47"/>
  <c r="G28" i="47"/>
  <c r="K27" i="47"/>
  <c r="G27" i="47"/>
  <c r="K26" i="47"/>
  <c r="G26" i="47"/>
  <c r="K25" i="47"/>
  <c r="J25" i="47"/>
  <c r="G25" i="47"/>
  <c r="K24" i="47"/>
  <c r="G24" i="47"/>
  <c r="K23" i="47"/>
  <c r="G23" i="47"/>
  <c r="K22" i="47"/>
  <c r="G22" i="47"/>
  <c r="X21" i="47"/>
  <c r="K21" i="47"/>
  <c r="G21" i="47"/>
  <c r="F21" i="47"/>
  <c r="K20" i="47"/>
  <c r="G20" i="47"/>
  <c r="K19" i="47"/>
  <c r="G19" i="47"/>
  <c r="K18" i="47"/>
  <c r="G18" i="47"/>
  <c r="K17" i="47"/>
  <c r="J17" i="47"/>
  <c r="G17" i="47"/>
  <c r="K16" i="47"/>
  <c r="G16" i="47"/>
  <c r="K15" i="47"/>
  <c r="G15" i="47"/>
  <c r="K14" i="47"/>
  <c r="G14" i="47"/>
  <c r="X13" i="47"/>
  <c r="K13" i="47"/>
  <c r="G13" i="47"/>
  <c r="F13" i="47"/>
  <c r="K12" i="47"/>
  <c r="G12" i="47"/>
  <c r="K11" i="47"/>
  <c r="G11" i="47"/>
  <c r="K10" i="47"/>
  <c r="G10" i="47"/>
  <c r="K9" i="47"/>
  <c r="J9" i="47"/>
  <c r="G9" i="47"/>
  <c r="K8" i="47"/>
  <c r="G8" i="47"/>
  <c r="X7" i="47"/>
  <c r="K7" i="47"/>
  <c r="G7" i="47"/>
  <c r="F7" i="47"/>
  <c r="K6" i="47"/>
  <c r="G6" i="47"/>
  <c r="X35" i="47"/>
  <c r="B3" i="46"/>
  <c r="F16" i="46"/>
  <c r="G16" i="46"/>
  <c r="J16" i="46"/>
  <c r="K16" i="46"/>
  <c r="L16" i="46"/>
  <c r="M16" i="46"/>
  <c r="F17" i="46"/>
  <c r="G17" i="46"/>
  <c r="J17" i="46"/>
  <c r="K17" i="46"/>
  <c r="L17" i="46"/>
  <c r="M17" i="46"/>
  <c r="F18" i="46"/>
  <c r="G18" i="46"/>
  <c r="J18" i="46"/>
  <c r="K18" i="46"/>
  <c r="L18" i="46"/>
  <c r="M18" i="46"/>
  <c r="F19" i="46"/>
  <c r="G19" i="46"/>
  <c r="J19" i="46"/>
  <c r="K19" i="46"/>
  <c r="L19" i="46"/>
  <c r="M19" i="46"/>
  <c r="F20" i="46"/>
  <c r="G20" i="46"/>
  <c r="J20" i="46"/>
  <c r="K20" i="46"/>
  <c r="L20" i="46"/>
  <c r="M20" i="46"/>
  <c r="F21" i="46"/>
  <c r="G21" i="46"/>
  <c r="J21" i="46"/>
  <c r="K21" i="46"/>
  <c r="L21" i="46"/>
  <c r="M21" i="46"/>
  <c r="F22" i="46"/>
  <c r="G22" i="46"/>
  <c r="J22" i="46"/>
  <c r="K22" i="46"/>
  <c r="L22" i="46"/>
  <c r="M22" i="46"/>
  <c r="F23" i="46"/>
  <c r="G23" i="46"/>
  <c r="J23" i="46"/>
  <c r="K23" i="46"/>
  <c r="L23" i="46"/>
  <c r="M23" i="46"/>
  <c r="F24" i="46"/>
  <c r="G24" i="46"/>
  <c r="J24" i="46"/>
  <c r="K24" i="46"/>
  <c r="L24" i="46"/>
  <c r="M24" i="46"/>
  <c r="F25" i="46"/>
  <c r="G25" i="46"/>
  <c r="J25" i="46"/>
  <c r="K25" i="46"/>
  <c r="L25" i="46"/>
  <c r="M25" i="46"/>
  <c r="F26" i="46"/>
  <c r="G26" i="46"/>
  <c r="J26" i="46"/>
  <c r="K26" i="46"/>
  <c r="L26" i="46"/>
  <c r="M26" i="46"/>
  <c r="F27" i="46"/>
  <c r="G27" i="46"/>
  <c r="J27" i="46"/>
  <c r="K27" i="46"/>
  <c r="L27" i="46"/>
  <c r="M27" i="46"/>
  <c r="F28" i="46"/>
  <c r="G28" i="46"/>
  <c r="J28" i="46"/>
  <c r="K28" i="46"/>
  <c r="L28" i="46"/>
  <c r="M28" i="46"/>
  <c r="F29" i="46"/>
  <c r="G29" i="46"/>
  <c r="J29" i="46"/>
  <c r="K29" i="46"/>
  <c r="L29" i="46"/>
  <c r="M29" i="46"/>
  <c r="F30" i="46"/>
  <c r="G30" i="46"/>
  <c r="J30" i="46"/>
  <c r="K30" i="46"/>
  <c r="L30" i="46"/>
  <c r="M30" i="46"/>
  <c r="F31" i="46"/>
  <c r="G31" i="46"/>
  <c r="J31" i="46"/>
  <c r="K31" i="46"/>
  <c r="L31" i="46"/>
  <c r="M31" i="46"/>
  <c r="B3" i="35"/>
  <c r="F16" i="35"/>
  <c r="G16" i="35"/>
  <c r="J16" i="35"/>
  <c r="K16" i="35"/>
  <c r="L16" i="35"/>
  <c r="M16" i="35"/>
  <c r="F17" i="35"/>
  <c r="G17" i="35"/>
  <c r="J17" i="35"/>
  <c r="K17" i="35"/>
  <c r="L17" i="35"/>
  <c r="M17" i="35"/>
  <c r="F18" i="35"/>
  <c r="G18" i="35"/>
  <c r="J18" i="35"/>
  <c r="K18" i="35"/>
  <c r="L18" i="35"/>
  <c r="M18" i="35"/>
  <c r="F19" i="35"/>
  <c r="G19" i="35"/>
  <c r="J19" i="35"/>
  <c r="K19" i="35"/>
  <c r="L19" i="35"/>
  <c r="M19" i="35"/>
  <c r="F20" i="35"/>
  <c r="G20" i="35"/>
  <c r="J20" i="35"/>
  <c r="K20" i="35"/>
  <c r="L20" i="35"/>
  <c r="M20" i="35"/>
  <c r="F21" i="35"/>
  <c r="G21" i="35"/>
  <c r="J21" i="35"/>
  <c r="K21" i="35"/>
  <c r="L21" i="35"/>
  <c r="M21" i="35"/>
  <c r="F22" i="35"/>
  <c r="G22" i="35"/>
  <c r="J22" i="35"/>
  <c r="K22" i="35"/>
  <c r="L22" i="35"/>
  <c r="M22" i="35"/>
  <c r="F23" i="35"/>
  <c r="G23" i="35"/>
  <c r="J23" i="35"/>
  <c r="K23" i="35"/>
  <c r="L23" i="35"/>
  <c r="M23" i="35"/>
  <c r="F24" i="35"/>
  <c r="G24" i="35"/>
  <c r="J24" i="35"/>
  <c r="K24" i="35"/>
  <c r="L24" i="35"/>
  <c r="M24" i="35"/>
  <c r="F25" i="35"/>
  <c r="G25" i="35"/>
  <c r="J25" i="35"/>
  <c r="K25" i="35"/>
  <c r="L25" i="35"/>
  <c r="M25" i="35"/>
  <c r="F26" i="35"/>
  <c r="G26" i="35"/>
  <c r="J26" i="35"/>
  <c r="K26" i="35"/>
  <c r="L26" i="35"/>
  <c r="M26" i="35"/>
  <c r="F27" i="35"/>
  <c r="G27" i="35"/>
  <c r="J27" i="35"/>
  <c r="K27" i="35"/>
  <c r="L27" i="35"/>
  <c r="M27" i="35"/>
  <c r="F28" i="35"/>
  <c r="G28" i="35"/>
  <c r="J28" i="35"/>
  <c r="K28" i="35"/>
  <c r="L28" i="35"/>
  <c r="M28" i="35"/>
  <c r="F29" i="35"/>
  <c r="G29" i="35"/>
  <c r="J29" i="35"/>
  <c r="K29" i="35"/>
  <c r="L29" i="35"/>
  <c r="M29" i="35"/>
  <c r="F30" i="35"/>
  <c r="G30" i="35"/>
  <c r="J30" i="35"/>
  <c r="K30" i="35"/>
  <c r="L30" i="35"/>
  <c r="M30" i="35"/>
  <c r="F31" i="35"/>
  <c r="G31" i="35"/>
  <c r="J31" i="35"/>
  <c r="K31" i="35"/>
  <c r="L31" i="35"/>
  <c r="M31" i="35"/>
  <c r="B3" i="45"/>
  <c r="F16" i="45"/>
  <c r="G16" i="45"/>
  <c r="J16" i="45"/>
  <c r="K16" i="45"/>
  <c r="L16" i="45"/>
  <c r="M16" i="45"/>
  <c r="F17" i="45"/>
  <c r="G17" i="45"/>
  <c r="J17" i="45"/>
  <c r="K17" i="45"/>
  <c r="L17" i="45"/>
  <c r="M17" i="45"/>
  <c r="F18" i="45"/>
  <c r="G18" i="45"/>
  <c r="J18" i="45"/>
  <c r="K18" i="45"/>
  <c r="L18" i="45"/>
  <c r="M18" i="45"/>
  <c r="F19" i="45"/>
  <c r="G19" i="45"/>
  <c r="J19" i="45"/>
  <c r="K19" i="45"/>
  <c r="L19" i="45"/>
  <c r="M19" i="45"/>
  <c r="F20" i="45"/>
  <c r="G20" i="45"/>
  <c r="J20" i="45"/>
  <c r="K20" i="45"/>
  <c r="L20" i="45"/>
  <c r="M20" i="45"/>
  <c r="F21" i="45"/>
  <c r="G21" i="45"/>
  <c r="J21" i="45"/>
  <c r="K21" i="45"/>
  <c r="L21" i="45"/>
  <c r="M21" i="45"/>
  <c r="F22" i="45"/>
  <c r="G22" i="45"/>
  <c r="J22" i="45"/>
  <c r="K22" i="45"/>
  <c r="L22" i="45"/>
  <c r="M22" i="45"/>
  <c r="F23" i="45"/>
  <c r="G23" i="45"/>
  <c r="J23" i="45"/>
  <c r="K23" i="45"/>
  <c r="L23" i="45"/>
  <c r="M23" i="45"/>
  <c r="F24" i="45"/>
  <c r="G24" i="45"/>
  <c r="J24" i="45"/>
  <c r="K24" i="45"/>
  <c r="L24" i="45"/>
  <c r="M24" i="45"/>
  <c r="F25" i="45"/>
  <c r="G25" i="45"/>
  <c r="J25" i="45"/>
  <c r="K25" i="45"/>
  <c r="L25" i="45"/>
  <c r="M25" i="45"/>
  <c r="F26" i="45"/>
  <c r="G26" i="45"/>
  <c r="J26" i="45"/>
  <c r="K26" i="45"/>
  <c r="L26" i="45"/>
  <c r="M26" i="45"/>
  <c r="F27" i="45"/>
  <c r="G27" i="45"/>
  <c r="J27" i="45"/>
  <c r="K27" i="45"/>
  <c r="L27" i="45"/>
  <c r="M27" i="45"/>
  <c r="F28" i="45"/>
  <c r="G28" i="45"/>
  <c r="J28" i="45"/>
  <c r="K28" i="45"/>
  <c r="L28" i="45"/>
  <c r="M28" i="45"/>
  <c r="F29" i="45"/>
  <c r="G29" i="45"/>
  <c r="J29" i="45"/>
  <c r="K29" i="45"/>
  <c r="L29" i="45"/>
  <c r="M29" i="45"/>
  <c r="F30" i="45"/>
  <c r="G30" i="45"/>
  <c r="J30" i="45"/>
  <c r="K30" i="45"/>
  <c r="L30" i="45"/>
  <c r="M30" i="45"/>
  <c r="F31" i="45"/>
  <c r="G31" i="45"/>
  <c r="J31" i="45"/>
  <c r="K31" i="45"/>
  <c r="L31" i="45"/>
  <c r="M31" i="45"/>
  <c r="B3" i="34"/>
  <c r="F16" i="34"/>
  <c r="G16" i="34"/>
  <c r="J16" i="34"/>
  <c r="K16" i="34"/>
  <c r="L16" i="34"/>
  <c r="M16" i="34"/>
  <c r="F17" i="34"/>
  <c r="G17" i="34"/>
  <c r="J17" i="34"/>
  <c r="K17" i="34"/>
  <c r="L17" i="34"/>
  <c r="M17" i="34"/>
  <c r="F18" i="34"/>
  <c r="G18" i="34"/>
  <c r="J18" i="34"/>
  <c r="K18" i="34"/>
  <c r="L18" i="34"/>
  <c r="M18" i="34"/>
  <c r="F19" i="34"/>
  <c r="G19" i="34"/>
  <c r="J19" i="34"/>
  <c r="K19" i="34"/>
  <c r="L19" i="34"/>
  <c r="M19" i="34"/>
  <c r="F20" i="34"/>
  <c r="G20" i="34"/>
  <c r="J20" i="34"/>
  <c r="K20" i="34"/>
  <c r="L20" i="34"/>
  <c r="M20" i="34"/>
  <c r="F21" i="34"/>
  <c r="G21" i="34"/>
  <c r="J21" i="34"/>
  <c r="K21" i="34"/>
  <c r="L21" i="34"/>
  <c r="M21" i="34"/>
  <c r="F22" i="34"/>
  <c r="G22" i="34"/>
  <c r="J22" i="34"/>
  <c r="K22" i="34"/>
  <c r="L22" i="34"/>
  <c r="M22" i="34"/>
  <c r="F23" i="34"/>
  <c r="G23" i="34"/>
  <c r="J23" i="34"/>
  <c r="K23" i="34"/>
  <c r="L23" i="34"/>
  <c r="M23" i="34"/>
  <c r="F24" i="34"/>
  <c r="G24" i="34"/>
  <c r="J24" i="34"/>
  <c r="K24" i="34"/>
  <c r="L24" i="34"/>
  <c r="M24" i="34"/>
  <c r="F25" i="34"/>
  <c r="G25" i="34"/>
  <c r="J25" i="34"/>
  <c r="K25" i="34"/>
  <c r="L25" i="34"/>
  <c r="M25" i="34"/>
  <c r="F26" i="34"/>
  <c r="G26" i="34"/>
  <c r="J26" i="34"/>
  <c r="K26" i="34"/>
  <c r="L26" i="34"/>
  <c r="M26" i="34"/>
  <c r="F27" i="34"/>
  <c r="G27" i="34"/>
  <c r="J27" i="34"/>
  <c r="K27" i="34"/>
  <c r="L27" i="34"/>
  <c r="M27" i="34"/>
  <c r="F28" i="34"/>
  <c r="G28" i="34"/>
  <c r="J28" i="34"/>
  <c r="K28" i="34"/>
  <c r="L28" i="34"/>
  <c r="M28" i="34"/>
  <c r="F29" i="34"/>
  <c r="G29" i="34"/>
  <c r="J29" i="34"/>
  <c r="K29" i="34"/>
  <c r="L29" i="34"/>
  <c r="M29" i="34"/>
  <c r="F30" i="34"/>
  <c r="G30" i="34"/>
  <c r="J30" i="34"/>
  <c r="K30" i="34"/>
  <c r="L30" i="34"/>
  <c r="M30" i="34"/>
  <c r="F31" i="34"/>
  <c r="G31" i="34"/>
  <c r="J31" i="34"/>
  <c r="K31" i="34"/>
  <c r="L31" i="34"/>
  <c r="M31" i="34"/>
  <c r="X29" i="46"/>
  <c r="X21" i="46"/>
  <c r="K15" i="46"/>
  <c r="G15" i="46"/>
  <c r="K14" i="46"/>
  <c r="G14" i="46"/>
  <c r="X13" i="46"/>
  <c r="K13" i="46"/>
  <c r="G13" i="46"/>
  <c r="F13" i="46"/>
  <c r="K12" i="46"/>
  <c r="G12" i="46"/>
  <c r="K11" i="46"/>
  <c r="G11" i="46"/>
  <c r="K10" i="46"/>
  <c r="G10" i="46"/>
  <c r="K9" i="46"/>
  <c r="J9" i="46"/>
  <c r="G9" i="46"/>
  <c r="K8" i="46"/>
  <c r="G8" i="46"/>
  <c r="K7" i="46"/>
  <c r="G7" i="46"/>
  <c r="F7" i="46"/>
  <c r="K6" i="46"/>
  <c r="G6" i="46"/>
  <c r="X35" i="46"/>
  <c r="X29" i="45"/>
  <c r="X21" i="45"/>
  <c r="K15" i="45"/>
  <c r="G15" i="45"/>
  <c r="K14" i="45"/>
  <c r="G14" i="45"/>
  <c r="X13" i="45"/>
  <c r="K13" i="45"/>
  <c r="G13" i="45"/>
  <c r="F13" i="45"/>
  <c r="K12" i="45"/>
  <c r="G12" i="45"/>
  <c r="K11" i="45"/>
  <c r="G11" i="45"/>
  <c r="K10" i="45"/>
  <c r="G10" i="45"/>
  <c r="K9" i="45"/>
  <c r="J9" i="45"/>
  <c r="G9" i="45"/>
  <c r="K8" i="45"/>
  <c r="J8" i="45"/>
  <c r="L8" i="45"/>
  <c r="M8" i="45"/>
  <c r="G8" i="45"/>
  <c r="K7" i="45"/>
  <c r="J7" i="45"/>
  <c r="L7" i="45"/>
  <c r="M7" i="45"/>
  <c r="G7" i="45"/>
  <c r="F7" i="45"/>
  <c r="K6" i="45"/>
  <c r="G6" i="45"/>
  <c r="F6" i="45"/>
  <c r="X35" i="45"/>
  <c r="B3" i="33"/>
  <c r="F16" i="33"/>
  <c r="G16" i="33"/>
  <c r="J16" i="33"/>
  <c r="K16" i="33"/>
  <c r="F17" i="33"/>
  <c r="G17" i="33"/>
  <c r="J17" i="33"/>
  <c r="K17" i="33"/>
  <c r="F18" i="33"/>
  <c r="G18" i="33"/>
  <c r="J18" i="33"/>
  <c r="K18" i="33"/>
  <c r="F19" i="33"/>
  <c r="G19" i="33"/>
  <c r="J19" i="33"/>
  <c r="K19" i="33"/>
  <c r="F20" i="33"/>
  <c r="G20" i="33"/>
  <c r="J20" i="33"/>
  <c r="K20" i="33"/>
  <c r="F21" i="33"/>
  <c r="G21" i="33"/>
  <c r="J21" i="33"/>
  <c r="K21" i="33"/>
  <c r="F22" i="33"/>
  <c r="G22" i="33"/>
  <c r="J22" i="33"/>
  <c r="K22" i="33"/>
  <c r="F23" i="33"/>
  <c r="G23" i="33"/>
  <c r="J23" i="33"/>
  <c r="K23" i="33"/>
  <c r="F24" i="33"/>
  <c r="G24" i="33"/>
  <c r="J24" i="33"/>
  <c r="K24" i="33"/>
  <c r="F25" i="33"/>
  <c r="G25" i="33"/>
  <c r="J25" i="33"/>
  <c r="K25" i="33"/>
  <c r="F26" i="33"/>
  <c r="G26" i="33"/>
  <c r="J26" i="33"/>
  <c r="K26" i="33"/>
  <c r="F27" i="33"/>
  <c r="G27" i="33"/>
  <c r="J27" i="33"/>
  <c r="K27" i="33"/>
  <c r="F28" i="33"/>
  <c r="G28" i="33"/>
  <c r="J28" i="33"/>
  <c r="K28" i="33"/>
  <c r="F29" i="33"/>
  <c r="G29" i="33"/>
  <c r="J29" i="33"/>
  <c r="K29" i="33"/>
  <c r="F30" i="33"/>
  <c r="G30" i="33"/>
  <c r="J30" i="33"/>
  <c r="K30" i="33"/>
  <c r="F31" i="33"/>
  <c r="G31" i="33"/>
  <c r="J31" i="33"/>
  <c r="K31" i="33"/>
  <c r="B3" i="32"/>
  <c r="F16" i="32"/>
  <c r="G16" i="32"/>
  <c r="J16" i="32"/>
  <c r="K16" i="32"/>
  <c r="F17" i="32"/>
  <c r="G17" i="32"/>
  <c r="J17" i="32"/>
  <c r="K17" i="32"/>
  <c r="F18" i="32"/>
  <c r="G18" i="32"/>
  <c r="J18" i="32"/>
  <c r="K18" i="32"/>
  <c r="F19" i="32"/>
  <c r="G19" i="32"/>
  <c r="J19" i="32"/>
  <c r="K19" i="32"/>
  <c r="F20" i="32"/>
  <c r="G20" i="32"/>
  <c r="J20" i="32"/>
  <c r="K20" i="32"/>
  <c r="F21" i="32"/>
  <c r="G21" i="32"/>
  <c r="J21" i="32"/>
  <c r="K21" i="32"/>
  <c r="F22" i="32"/>
  <c r="G22" i="32"/>
  <c r="J22" i="32"/>
  <c r="K22" i="32"/>
  <c r="F23" i="32"/>
  <c r="G23" i="32"/>
  <c r="J23" i="32"/>
  <c r="K23" i="32"/>
  <c r="F24" i="32"/>
  <c r="G24" i="32"/>
  <c r="J24" i="32"/>
  <c r="K24" i="32"/>
  <c r="F25" i="32"/>
  <c r="G25" i="32"/>
  <c r="J25" i="32"/>
  <c r="K25" i="32"/>
  <c r="F26" i="32"/>
  <c r="G26" i="32"/>
  <c r="J26" i="32"/>
  <c r="K26" i="32"/>
  <c r="F27" i="32"/>
  <c r="G27" i="32"/>
  <c r="J27" i="32"/>
  <c r="K27" i="32"/>
  <c r="F28" i="32"/>
  <c r="G28" i="32"/>
  <c r="J28" i="32"/>
  <c r="K28" i="32"/>
  <c r="F29" i="32"/>
  <c r="G29" i="32"/>
  <c r="J29" i="32"/>
  <c r="K29" i="32"/>
  <c r="F30" i="32"/>
  <c r="G30" i="32"/>
  <c r="J30" i="32"/>
  <c r="K30" i="32"/>
  <c r="F31" i="32"/>
  <c r="G31" i="32"/>
  <c r="J31" i="32"/>
  <c r="K31" i="32"/>
  <c r="E12" i="30"/>
  <c r="H12" i="50"/>
  <c r="I12" i="50"/>
  <c r="L24" i="50"/>
  <c r="M24" i="50"/>
  <c r="H28" i="50"/>
  <c r="I28" i="50"/>
  <c r="L16" i="50"/>
  <c r="M16" i="50"/>
  <c r="H20" i="50"/>
  <c r="I20" i="50"/>
  <c r="F7" i="50"/>
  <c r="H7" i="50"/>
  <c r="I7" i="50"/>
  <c r="J9" i="50"/>
  <c r="L9" i="50"/>
  <c r="M9" i="50"/>
  <c r="F13" i="50"/>
  <c r="H13" i="50"/>
  <c r="I13" i="50"/>
  <c r="X13" i="50"/>
  <c r="J17" i="50"/>
  <c r="L17" i="50"/>
  <c r="M17" i="50"/>
  <c r="F21" i="50"/>
  <c r="H21" i="50"/>
  <c r="I21" i="50"/>
  <c r="X21" i="50"/>
  <c r="J25" i="50"/>
  <c r="L25" i="50"/>
  <c r="M25" i="50"/>
  <c r="F29" i="50"/>
  <c r="H29" i="50"/>
  <c r="I29" i="50"/>
  <c r="X29" i="50"/>
  <c r="X7" i="50"/>
  <c r="J10" i="50"/>
  <c r="L10" i="50"/>
  <c r="M10" i="50"/>
  <c r="F14" i="50"/>
  <c r="H14" i="50"/>
  <c r="I14" i="50"/>
  <c r="X14" i="50"/>
  <c r="J18" i="50"/>
  <c r="L18" i="50"/>
  <c r="M18" i="50"/>
  <c r="F22" i="50"/>
  <c r="H22" i="50"/>
  <c r="I22" i="50"/>
  <c r="X22" i="50"/>
  <c r="J26" i="50"/>
  <c r="L26" i="50"/>
  <c r="M26" i="50"/>
  <c r="F30" i="50"/>
  <c r="H30" i="50"/>
  <c r="I30" i="50"/>
  <c r="X30" i="50"/>
  <c r="J6" i="50"/>
  <c r="L6" i="50"/>
  <c r="M6" i="50"/>
  <c r="F8" i="50"/>
  <c r="H8" i="50"/>
  <c r="I8" i="50"/>
  <c r="J11" i="50"/>
  <c r="L11" i="50"/>
  <c r="M11" i="50"/>
  <c r="F15" i="50"/>
  <c r="H15" i="50"/>
  <c r="I15" i="50"/>
  <c r="X15" i="50"/>
  <c r="J19" i="50"/>
  <c r="L19" i="50"/>
  <c r="M19" i="50"/>
  <c r="F23" i="50"/>
  <c r="H23" i="50"/>
  <c r="I23" i="50"/>
  <c r="X23" i="50"/>
  <c r="J27" i="50"/>
  <c r="L27" i="50"/>
  <c r="M27" i="50"/>
  <c r="F31" i="50"/>
  <c r="H31" i="50"/>
  <c r="I31" i="50"/>
  <c r="X31" i="50"/>
  <c r="X8" i="50"/>
  <c r="J12" i="50"/>
  <c r="L12" i="50"/>
  <c r="M12" i="50"/>
  <c r="F16" i="50"/>
  <c r="H16" i="50"/>
  <c r="I16" i="50"/>
  <c r="X16" i="50"/>
  <c r="J20" i="50"/>
  <c r="L20" i="50"/>
  <c r="M20" i="50"/>
  <c r="F24" i="50"/>
  <c r="H24" i="50"/>
  <c r="I24" i="50"/>
  <c r="X24" i="50"/>
  <c r="J28" i="50"/>
  <c r="L28" i="50"/>
  <c r="M28" i="50"/>
  <c r="X32" i="50"/>
  <c r="J7" i="50"/>
  <c r="L7" i="50"/>
  <c r="M7" i="50"/>
  <c r="F9" i="50"/>
  <c r="H9" i="50"/>
  <c r="I9" i="50"/>
  <c r="X9" i="50"/>
  <c r="J13" i="50"/>
  <c r="L13" i="50"/>
  <c r="M13" i="50"/>
  <c r="F17" i="50"/>
  <c r="H17" i="50"/>
  <c r="I17" i="50"/>
  <c r="X17" i="50"/>
  <c r="J21" i="50"/>
  <c r="L21" i="50"/>
  <c r="M21" i="50"/>
  <c r="F25" i="50"/>
  <c r="H25" i="50"/>
  <c r="I25" i="50"/>
  <c r="X25" i="50"/>
  <c r="J29" i="50"/>
  <c r="L29" i="50"/>
  <c r="M29" i="50"/>
  <c r="X33" i="50"/>
  <c r="F10" i="50"/>
  <c r="H10" i="50"/>
  <c r="I10" i="50"/>
  <c r="X10" i="50"/>
  <c r="J14" i="50"/>
  <c r="L14" i="50"/>
  <c r="M14" i="50"/>
  <c r="F18" i="50"/>
  <c r="H18" i="50"/>
  <c r="I18" i="50"/>
  <c r="X18" i="50"/>
  <c r="J22" i="50"/>
  <c r="L22" i="50"/>
  <c r="M22" i="50"/>
  <c r="F26" i="50"/>
  <c r="H26" i="50"/>
  <c r="I26" i="50"/>
  <c r="X26" i="50"/>
  <c r="J30" i="50"/>
  <c r="L30" i="50"/>
  <c r="M30" i="50"/>
  <c r="X34" i="50"/>
  <c r="F6" i="50"/>
  <c r="H6" i="50"/>
  <c r="I6" i="50"/>
  <c r="J8" i="50"/>
  <c r="L8" i="50"/>
  <c r="M8" i="50"/>
  <c r="F11" i="50"/>
  <c r="H11" i="50"/>
  <c r="I11" i="50"/>
  <c r="X11" i="50"/>
  <c r="J15" i="50"/>
  <c r="L15" i="50"/>
  <c r="M15" i="50"/>
  <c r="F19" i="50"/>
  <c r="H19" i="50"/>
  <c r="I19" i="50"/>
  <c r="X19" i="50"/>
  <c r="J23" i="50"/>
  <c r="L23" i="50"/>
  <c r="M23" i="50"/>
  <c r="F27" i="50"/>
  <c r="H27" i="50"/>
  <c r="I27" i="50"/>
  <c r="X27" i="50"/>
  <c r="J31" i="50"/>
  <c r="L31" i="50"/>
  <c r="M31" i="50"/>
  <c r="H12" i="49"/>
  <c r="I12" i="49"/>
  <c r="L16" i="49"/>
  <c r="M16" i="49"/>
  <c r="H20" i="49"/>
  <c r="I20" i="49"/>
  <c r="L24" i="49"/>
  <c r="M24" i="49"/>
  <c r="H28" i="49"/>
  <c r="I28" i="49"/>
  <c r="H13" i="48"/>
  <c r="I13" i="48"/>
  <c r="L9" i="48"/>
  <c r="M9" i="48"/>
  <c r="H7" i="48"/>
  <c r="I7" i="48"/>
  <c r="L25" i="48"/>
  <c r="M25" i="48"/>
  <c r="H29" i="48"/>
  <c r="I29" i="48"/>
  <c r="L17" i="48"/>
  <c r="M17" i="48"/>
  <c r="H21" i="48"/>
  <c r="I21" i="48"/>
  <c r="L17" i="47"/>
  <c r="M17" i="47"/>
  <c r="H21" i="47"/>
  <c r="I21" i="47"/>
  <c r="H7" i="47"/>
  <c r="I7" i="47"/>
  <c r="L25" i="47"/>
  <c r="M25" i="47"/>
  <c r="H29" i="47"/>
  <c r="I29" i="47"/>
  <c r="L9" i="47"/>
  <c r="M9" i="47"/>
  <c r="H13" i="47"/>
  <c r="I13" i="47"/>
  <c r="F7" i="49"/>
  <c r="H7" i="49"/>
  <c r="I7" i="49"/>
  <c r="J9" i="49"/>
  <c r="L9" i="49"/>
  <c r="M9" i="49"/>
  <c r="F13" i="49"/>
  <c r="H13" i="49"/>
  <c r="I13" i="49"/>
  <c r="X13" i="49"/>
  <c r="J17" i="49"/>
  <c r="L17" i="49"/>
  <c r="M17" i="49"/>
  <c r="F21" i="49"/>
  <c r="H21" i="49"/>
  <c r="I21" i="49"/>
  <c r="X21" i="49"/>
  <c r="J25" i="49"/>
  <c r="L25" i="49"/>
  <c r="M25" i="49"/>
  <c r="F29" i="49"/>
  <c r="H29" i="49"/>
  <c r="I29" i="49"/>
  <c r="X29" i="49"/>
  <c r="X7" i="49"/>
  <c r="J10" i="49"/>
  <c r="L10" i="49"/>
  <c r="M10" i="49"/>
  <c r="F14" i="49"/>
  <c r="H14" i="49"/>
  <c r="I14" i="49"/>
  <c r="X14" i="49"/>
  <c r="J18" i="49"/>
  <c r="L18" i="49"/>
  <c r="M18" i="49"/>
  <c r="F22" i="49"/>
  <c r="H22" i="49"/>
  <c r="I22" i="49"/>
  <c r="X22" i="49"/>
  <c r="J26" i="49"/>
  <c r="L26" i="49"/>
  <c r="M26" i="49"/>
  <c r="F30" i="49"/>
  <c r="H30" i="49"/>
  <c r="I30" i="49"/>
  <c r="X30" i="49"/>
  <c r="J6" i="49"/>
  <c r="L6" i="49"/>
  <c r="M6" i="49"/>
  <c r="F8" i="49"/>
  <c r="H8" i="49"/>
  <c r="I8" i="49"/>
  <c r="J11" i="49"/>
  <c r="L11" i="49"/>
  <c r="M11" i="49"/>
  <c r="F15" i="49"/>
  <c r="H15" i="49"/>
  <c r="I15" i="49"/>
  <c r="X15" i="49"/>
  <c r="J19" i="49"/>
  <c r="L19" i="49"/>
  <c r="M19" i="49"/>
  <c r="F23" i="49"/>
  <c r="H23" i="49"/>
  <c r="I23" i="49"/>
  <c r="X23" i="49"/>
  <c r="J27" i="49"/>
  <c r="L27" i="49"/>
  <c r="M27" i="49"/>
  <c r="F31" i="49"/>
  <c r="H31" i="49"/>
  <c r="I31" i="49"/>
  <c r="X31" i="49"/>
  <c r="X8" i="49"/>
  <c r="J12" i="49"/>
  <c r="L12" i="49"/>
  <c r="M12" i="49"/>
  <c r="F16" i="49"/>
  <c r="H16" i="49"/>
  <c r="I16" i="49"/>
  <c r="X16" i="49"/>
  <c r="J20" i="49"/>
  <c r="L20" i="49"/>
  <c r="M20" i="49"/>
  <c r="F24" i="49"/>
  <c r="H24" i="49"/>
  <c r="I24" i="49"/>
  <c r="X24" i="49"/>
  <c r="J28" i="49"/>
  <c r="L28" i="49"/>
  <c r="M28" i="49"/>
  <c r="X32" i="49"/>
  <c r="J7" i="49"/>
  <c r="L7" i="49"/>
  <c r="M7" i="49"/>
  <c r="F9" i="49"/>
  <c r="H9" i="49"/>
  <c r="I9" i="49"/>
  <c r="X9" i="49"/>
  <c r="J13" i="49"/>
  <c r="L13" i="49"/>
  <c r="M13" i="49"/>
  <c r="F17" i="49"/>
  <c r="H17" i="49"/>
  <c r="I17" i="49"/>
  <c r="X17" i="49"/>
  <c r="J21" i="49"/>
  <c r="L21" i="49"/>
  <c r="M21" i="49"/>
  <c r="F25" i="49"/>
  <c r="H25" i="49"/>
  <c r="I25" i="49"/>
  <c r="X25" i="49"/>
  <c r="J29" i="49"/>
  <c r="L29" i="49"/>
  <c r="M29" i="49"/>
  <c r="X33" i="49"/>
  <c r="F10" i="49"/>
  <c r="H10" i="49"/>
  <c r="I10" i="49"/>
  <c r="X10" i="49"/>
  <c r="J14" i="49"/>
  <c r="L14" i="49"/>
  <c r="M14" i="49"/>
  <c r="F18" i="49"/>
  <c r="H18" i="49"/>
  <c r="I18" i="49"/>
  <c r="X18" i="49"/>
  <c r="J22" i="49"/>
  <c r="L22" i="49"/>
  <c r="M22" i="49"/>
  <c r="F26" i="49"/>
  <c r="H26" i="49"/>
  <c r="I26" i="49"/>
  <c r="X26" i="49"/>
  <c r="J30" i="49"/>
  <c r="L30" i="49"/>
  <c r="M30" i="49"/>
  <c r="X34" i="49"/>
  <c r="F6" i="49"/>
  <c r="H6" i="49"/>
  <c r="I6" i="49"/>
  <c r="J8" i="49"/>
  <c r="L8" i="49"/>
  <c r="M8" i="49"/>
  <c r="F11" i="49"/>
  <c r="H11" i="49"/>
  <c r="I11" i="49"/>
  <c r="X11" i="49"/>
  <c r="J15" i="49"/>
  <c r="L15" i="49"/>
  <c r="M15" i="49"/>
  <c r="F19" i="49"/>
  <c r="H19" i="49"/>
  <c r="I19" i="49"/>
  <c r="X19" i="49"/>
  <c r="J23" i="49"/>
  <c r="L23" i="49"/>
  <c r="M23" i="49"/>
  <c r="F27" i="49"/>
  <c r="H27" i="49"/>
  <c r="I27" i="49"/>
  <c r="X27" i="49"/>
  <c r="J31" i="49"/>
  <c r="L31" i="49"/>
  <c r="M31" i="49"/>
  <c r="X6" i="48"/>
  <c r="F12" i="48"/>
  <c r="H12" i="48"/>
  <c r="I12" i="48"/>
  <c r="X12" i="48"/>
  <c r="J16" i="48"/>
  <c r="L16" i="48"/>
  <c r="M16" i="48"/>
  <c r="F20" i="48"/>
  <c r="H20" i="48"/>
  <c r="I20" i="48"/>
  <c r="X20" i="48"/>
  <c r="J24" i="48"/>
  <c r="L24" i="48"/>
  <c r="M24" i="48"/>
  <c r="F28" i="48"/>
  <c r="H28" i="48"/>
  <c r="I28" i="48"/>
  <c r="X28" i="48"/>
  <c r="X7" i="48"/>
  <c r="J10" i="48"/>
  <c r="L10" i="48"/>
  <c r="M10" i="48"/>
  <c r="F14" i="48"/>
  <c r="H14" i="48"/>
  <c r="I14" i="48"/>
  <c r="X14" i="48"/>
  <c r="J18" i="48"/>
  <c r="L18" i="48"/>
  <c r="M18" i="48"/>
  <c r="F22" i="48"/>
  <c r="H22" i="48"/>
  <c r="I22" i="48"/>
  <c r="X22" i="48"/>
  <c r="J26" i="48"/>
  <c r="L26" i="48"/>
  <c r="M26" i="48"/>
  <c r="F30" i="48"/>
  <c r="H30" i="48"/>
  <c r="I30" i="48"/>
  <c r="X30" i="48"/>
  <c r="J6" i="48"/>
  <c r="L6" i="48"/>
  <c r="M6" i="48"/>
  <c r="F8" i="48"/>
  <c r="H8" i="48"/>
  <c r="I8" i="48"/>
  <c r="J11" i="48"/>
  <c r="L11" i="48"/>
  <c r="M11" i="48"/>
  <c r="F15" i="48"/>
  <c r="H15" i="48"/>
  <c r="I15" i="48"/>
  <c r="X15" i="48"/>
  <c r="J19" i="48"/>
  <c r="L19" i="48"/>
  <c r="M19" i="48"/>
  <c r="F23" i="48"/>
  <c r="H23" i="48"/>
  <c r="I23" i="48"/>
  <c r="X23" i="48"/>
  <c r="J27" i="48"/>
  <c r="L27" i="48"/>
  <c r="M27" i="48"/>
  <c r="F31" i="48"/>
  <c r="H31" i="48"/>
  <c r="I31" i="48"/>
  <c r="X31" i="48"/>
  <c r="X8" i="48"/>
  <c r="J12" i="48"/>
  <c r="L12" i="48"/>
  <c r="M12" i="48"/>
  <c r="F16" i="48"/>
  <c r="H16" i="48"/>
  <c r="I16" i="48"/>
  <c r="X16" i="48"/>
  <c r="J20" i="48"/>
  <c r="L20" i="48"/>
  <c r="M20" i="48"/>
  <c r="F24" i="48"/>
  <c r="H24" i="48"/>
  <c r="I24" i="48"/>
  <c r="X24" i="48"/>
  <c r="J28" i="48"/>
  <c r="L28" i="48"/>
  <c r="M28" i="48"/>
  <c r="X32" i="48"/>
  <c r="J7" i="48"/>
  <c r="L7" i="48"/>
  <c r="M7" i="48"/>
  <c r="F9" i="48"/>
  <c r="H9" i="48"/>
  <c r="I9" i="48"/>
  <c r="X9" i="48"/>
  <c r="J13" i="48"/>
  <c r="L13" i="48"/>
  <c r="M13" i="48"/>
  <c r="F17" i="48"/>
  <c r="H17" i="48"/>
  <c r="I17" i="48"/>
  <c r="X17" i="48"/>
  <c r="J21" i="48"/>
  <c r="L21" i="48"/>
  <c r="M21" i="48"/>
  <c r="F25" i="48"/>
  <c r="H25" i="48"/>
  <c r="I25" i="48"/>
  <c r="X25" i="48"/>
  <c r="J29" i="48"/>
  <c r="L29" i="48"/>
  <c r="M29" i="48"/>
  <c r="X33" i="48"/>
  <c r="F10" i="48"/>
  <c r="H10" i="48"/>
  <c r="I10" i="48"/>
  <c r="X10" i="48"/>
  <c r="J14" i="48"/>
  <c r="L14" i="48"/>
  <c r="M14" i="48"/>
  <c r="F18" i="48"/>
  <c r="H18" i="48"/>
  <c r="I18" i="48"/>
  <c r="X18" i="48"/>
  <c r="J22" i="48"/>
  <c r="L22" i="48"/>
  <c r="M22" i="48"/>
  <c r="F26" i="48"/>
  <c r="H26" i="48"/>
  <c r="I26" i="48"/>
  <c r="X26" i="48"/>
  <c r="J30" i="48"/>
  <c r="L30" i="48"/>
  <c r="M30" i="48"/>
  <c r="X34" i="48"/>
  <c r="F6" i="48"/>
  <c r="H6" i="48"/>
  <c r="I6" i="48"/>
  <c r="J8" i="48"/>
  <c r="L8" i="48"/>
  <c r="M8" i="48"/>
  <c r="F11" i="48"/>
  <c r="H11" i="48"/>
  <c r="I11" i="48"/>
  <c r="X11" i="48"/>
  <c r="J15" i="48"/>
  <c r="L15" i="48"/>
  <c r="M15" i="48"/>
  <c r="F19" i="48"/>
  <c r="H19" i="48"/>
  <c r="I19" i="48"/>
  <c r="X19" i="48"/>
  <c r="J23" i="48"/>
  <c r="L23" i="48"/>
  <c r="M23" i="48"/>
  <c r="F27" i="48"/>
  <c r="H27" i="48"/>
  <c r="I27" i="48"/>
  <c r="X27" i="48"/>
  <c r="J31" i="48"/>
  <c r="L31" i="48"/>
  <c r="M31" i="48"/>
  <c r="X6" i="47"/>
  <c r="F12" i="47"/>
  <c r="H12" i="47"/>
  <c r="I12" i="47"/>
  <c r="X12" i="47"/>
  <c r="J16" i="47"/>
  <c r="L16" i="47"/>
  <c r="M16" i="47"/>
  <c r="F20" i="47"/>
  <c r="H20" i="47"/>
  <c r="I20" i="47"/>
  <c r="X20" i="47"/>
  <c r="J24" i="47"/>
  <c r="L24" i="47"/>
  <c r="M24" i="47"/>
  <c r="F28" i="47"/>
  <c r="H28" i="47"/>
  <c r="I28" i="47"/>
  <c r="X28" i="47"/>
  <c r="J10" i="47"/>
  <c r="L10" i="47"/>
  <c r="M10" i="47"/>
  <c r="F14" i="47"/>
  <c r="H14" i="47"/>
  <c r="I14" i="47"/>
  <c r="X14" i="47"/>
  <c r="J18" i="47"/>
  <c r="L18" i="47"/>
  <c r="M18" i="47"/>
  <c r="F22" i="47"/>
  <c r="H22" i="47"/>
  <c r="I22" i="47"/>
  <c r="X22" i="47"/>
  <c r="J26" i="47"/>
  <c r="L26" i="47"/>
  <c r="M26" i="47"/>
  <c r="F30" i="47"/>
  <c r="H30" i="47"/>
  <c r="I30" i="47"/>
  <c r="X30" i="47"/>
  <c r="J6" i="47"/>
  <c r="L6" i="47"/>
  <c r="M6" i="47"/>
  <c r="F8" i="47"/>
  <c r="H8" i="47"/>
  <c r="I8" i="47"/>
  <c r="J11" i="47"/>
  <c r="L11" i="47"/>
  <c r="M11" i="47"/>
  <c r="F15" i="47"/>
  <c r="H15" i="47"/>
  <c r="I15" i="47"/>
  <c r="X15" i="47"/>
  <c r="J19" i="47"/>
  <c r="L19" i="47"/>
  <c r="M19" i="47"/>
  <c r="F23" i="47"/>
  <c r="H23" i="47"/>
  <c r="I23" i="47"/>
  <c r="X23" i="47"/>
  <c r="J27" i="47"/>
  <c r="L27" i="47"/>
  <c r="M27" i="47"/>
  <c r="F31" i="47"/>
  <c r="H31" i="47"/>
  <c r="I31" i="47"/>
  <c r="X31" i="47"/>
  <c r="X8" i="47"/>
  <c r="J12" i="47"/>
  <c r="L12" i="47"/>
  <c r="M12" i="47"/>
  <c r="F16" i="47"/>
  <c r="H16" i="47"/>
  <c r="I16" i="47"/>
  <c r="X16" i="47"/>
  <c r="J20" i="47"/>
  <c r="L20" i="47"/>
  <c r="M20" i="47"/>
  <c r="F24" i="47"/>
  <c r="H24" i="47"/>
  <c r="I24" i="47"/>
  <c r="X24" i="47"/>
  <c r="J28" i="47"/>
  <c r="L28" i="47"/>
  <c r="M28" i="47"/>
  <c r="X32" i="47"/>
  <c r="J7" i="47"/>
  <c r="L7" i="47"/>
  <c r="M7" i="47"/>
  <c r="F9" i="47"/>
  <c r="H9" i="47"/>
  <c r="I9" i="47"/>
  <c r="X9" i="47"/>
  <c r="J13" i="47"/>
  <c r="L13" i="47"/>
  <c r="M13" i="47"/>
  <c r="F17" i="47"/>
  <c r="H17" i="47"/>
  <c r="I17" i="47"/>
  <c r="X17" i="47"/>
  <c r="J21" i="47"/>
  <c r="L21" i="47"/>
  <c r="M21" i="47"/>
  <c r="F25" i="47"/>
  <c r="H25" i="47"/>
  <c r="I25" i="47"/>
  <c r="X25" i="47"/>
  <c r="J29" i="47"/>
  <c r="L29" i="47"/>
  <c r="M29" i="47"/>
  <c r="X33" i="47"/>
  <c r="F10" i="47"/>
  <c r="H10" i="47"/>
  <c r="I10" i="47"/>
  <c r="X10" i="47"/>
  <c r="J14" i="47"/>
  <c r="L14" i="47"/>
  <c r="M14" i="47"/>
  <c r="F18" i="47"/>
  <c r="H18" i="47"/>
  <c r="I18" i="47"/>
  <c r="X18" i="47"/>
  <c r="J22" i="47"/>
  <c r="L22" i="47"/>
  <c r="M22" i="47"/>
  <c r="F26" i="47"/>
  <c r="H26" i="47"/>
  <c r="I26" i="47"/>
  <c r="X26" i="47"/>
  <c r="J30" i="47"/>
  <c r="L30" i="47"/>
  <c r="M30" i="47"/>
  <c r="X34" i="47"/>
  <c r="F6" i="47"/>
  <c r="H6" i="47"/>
  <c r="I6" i="47"/>
  <c r="J8" i="47"/>
  <c r="L8" i="47"/>
  <c r="M8" i="47"/>
  <c r="F11" i="47"/>
  <c r="H11" i="47"/>
  <c r="I11" i="47"/>
  <c r="X11" i="47"/>
  <c r="J15" i="47"/>
  <c r="L15" i="47"/>
  <c r="M15" i="47"/>
  <c r="F19" i="47"/>
  <c r="H19" i="47"/>
  <c r="I19" i="47"/>
  <c r="X19" i="47"/>
  <c r="J23" i="47"/>
  <c r="L23" i="47"/>
  <c r="M23" i="47"/>
  <c r="F27" i="47"/>
  <c r="H27" i="47"/>
  <c r="I27" i="47"/>
  <c r="X27" i="47"/>
  <c r="J31" i="47"/>
  <c r="L31" i="47"/>
  <c r="M31" i="47"/>
  <c r="H7" i="46"/>
  <c r="I7" i="46"/>
  <c r="H23" i="46"/>
  <c r="I23" i="46"/>
  <c r="H21" i="46"/>
  <c r="I21" i="46"/>
  <c r="H19" i="46"/>
  <c r="I19" i="46"/>
  <c r="H31" i="46"/>
  <c r="I31" i="46"/>
  <c r="H29" i="46"/>
  <c r="I29" i="46"/>
  <c r="H27" i="46"/>
  <c r="I27" i="46"/>
  <c r="H30" i="46"/>
  <c r="I30" i="46"/>
  <c r="H22" i="46"/>
  <c r="I22" i="46"/>
  <c r="H25" i="46"/>
  <c r="I25" i="46"/>
  <c r="H17" i="46"/>
  <c r="I17" i="46"/>
  <c r="H28" i="46"/>
  <c r="I28" i="46"/>
  <c r="H20" i="46"/>
  <c r="I20" i="46"/>
  <c r="H26" i="46"/>
  <c r="I26" i="46"/>
  <c r="H18" i="46"/>
  <c r="I18" i="46"/>
  <c r="H24" i="46"/>
  <c r="I24" i="46"/>
  <c r="H16" i="46"/>
  <c r="I16" i="46"/>
  <c r="L9" i="46"/>
  <c r="M9" i="46"/>
  <c r="H13" i="46"/>
  <c r="I13" i="46"/>
  <c r="H31" i="35"/>
  <c r="I31" i="35"/>
  <c r="H29" i="35"/>
  <c r="I29" i="35"/>
  <c r="H22" i="35"/>
  <c r="I22" i="35"/>
  <c r="H30" i="35"/>
  <c r="I30" i="35"/>
  <c r="H21" i="35"/>
  <c r="I21" i="35"/>
  <c r="H27" i="35"/>
  <c r="I27" i="35"/>
  <c r="H19" i="35"/>
  <c r="I19" i="35"/>
  <c r="H17" i="35"/>
  <c r="I17" i="35"/>
  <c r="H25" i="35"/>
  <c r="I25" i="35"/>
  <c r="H28" i="35"/>
  <c r="I28" i="35"/>
  <c r="H20" i="35"/>
  <c r="I20" i="35"/>
  <c r="H23" i="35"/>
  <c r="I23" i="35"/>
  <c r="H26" i="35"/>
  <c r="I26" i="35"/>
  <c r="H18" i="35"/>
  <c r="I18" i="35"/>
  <c r="H24" i="35"/>
  <c r="I24" i="35"/>
  <c r="H16" i="35"/>
  <c r="I16" i="35"/>
  <c r="H28" i="45"/>
  <c r="I28" i="45"/>
  <c r="H31" i="45"/>
  <c r="I31" i="45"/>
  <c r="H29" i="45"/>
  <c r="I29" i="45"/>
  <c r="H22" i="45"/>
  <c r="I22" i="45"/>
  <c r="H30" i="45"/>
  <c r="I30" i="45"/>
  <c r="H23" i="45"/>
  <c r="I23" i="45"/>
  <c r="H21" i="45"/>
  <c r="I21" i="45"/>
  <c r="H27" i="45"/>
  <c r="I27" i="45"/>
  <c r="H19" i="45"/>
  <c r="I19" i="45"/>
  <c r="H25" i="45"/>
  <c r="I25" i="45"/>
  <c r="H17" i="45"/>
  <c r="I17" i="45"/>
  <c r="H20" i="45"/>
  <c r="I20" i="45"/>
  <c r="H26" i="45"/>
  <c r="I26" i="45"/>
  <c r="H18" i="45"/>
  <c r="I18" i="45"/>
  <c r="H24" i="45"/>
  <c r="I24" i="45"/>
  <c r="H16" i="45"/>
  <c r="I16" i="45"/>
  <c r="H7" i="45"/>
  <c r="I7" i="45"/>
  <c r="L9" i="45"/>
  <c r="M9" i="45"/>
  <c r="H13" i="45"/>
  <c r="I13" i="45"/>
  <c r="H6" i="45"/>
  <c r="I6" i="45"/>
  <c r="H23" i="34"/>
  <c r="I23" i="34"/>
  <c r="H31" i="34"/>
  <c r="I31" i="34"/>
  <c r="H21" i="34"/>
  <c r="I21" i="34"/>
  <c r="H29" i="34"/>
  <c r="I29" i="34"/>
  <c r="H22" i="34"/>
  <c r="I22" i="34"/>
  <c r="H30" i="34"/>
  <c r="I30" i="34"/>
  <c r="H27" i="34"/>
  <c r="I27" i="34"/>
  <c r="H19" i="34"/>
  <c r="I19" i="34"/>
  <c r="H25" i="34"/>
  <c r="I25" i="34"/>
  <c r="H17" i="34"/>
  <c r="I17" i="34"/>
  <c r="H28" i="34"/>
  <c r="I28" i="34"/>
  <c r="H20" i="34"/>
  <c r="I20" i="34"/>
  <c r="H26" i="34"/>
  <c r="I26" i="34"/>
  <c r="H18" i="34"/>
  <c r="I18" i="34"/>
  <c r="H24" i="34"/>
  <c r="I24" i="34"/>
  <c r="H16" i="34"/>
  <c r="I16" i="34"/>
  <c r="X6" i="46"/>
  <c r="F12" i="46"/>
  <c r="H12" i="46"/>
  <c r="I12" i="46"/>
  <c r="X12" i="46"/>
  <c r="X20" i="46"/>
  <c r="X28" i="46"/>
  <c r="X7" i="46"/>
  <c r="J10" i="46"/>
  <c r="L10" i="46"/>
  <c r="M10" i="46"/>
  <c r="F14" i="46"/>
  <c r="H14" i="46"/>
  <c r="I14" i="46"/>
  <c r="X14" i="46"/>
  <c r="X22" i="46"/>
  <c r="X30" i="46"/>
  <c r="J6" i="46"/>
  <c r="L6" i="46"/>
  <c r="M6" i="46"/>
  <c r="F8" i="46"/>
  <c r="H8" i="46"/>
  <c r="I8" i="46"/>
  <c r="J11" i="46"/>
  <c r="L11" i="46"/>
  <c r="M11" i="46"/>
  <c r="F15" i="46"/>
  <c r="H15" i="46"/>
  <c r="I15" i="46"/>
  <c r="X15" i="46"/>
  <c r="X23" i="46"/>
  <c r="X31" i="46"/>
  <c r="X8" i="46"/>
  <c r="J12" i="46"/>
  <c r="L12" i="46"/>
  <c r="M12" i="46"/>
  <c r="X16" i="46"/>
  <c r="X24" i="46"/>
  <c r="X32" i="46"/>
  <c r="J7" i="46"/>
  <c r="L7" i="46"/>
  <c r="M7" i="46"/>
  <c r="F9" i="46"/>
  <c r="H9" i="46"/>
  <c r="I9" i="46"/>
  <c r="X9" i="46"/>
  <c r="J13" i="46"/>
  <c r="L13" i="46"/>
  <c r="M13" i="46"/>
  <c r="X17" i="46"/>
  <c r="X25" i="46"/>
  <c r="X33" i="46"/>
  <c r="F10" i="46"/>
  <c r="H10" i="46"/>
  <c r="I10" i="46"/>
  <c r="X10" i="46"/>
  <c r="J14" i="46"/>
  <c r="L14" i="46"/>
  <c r="M14" i="46"/>
  <c r="X18" i="46"/>
  <c r="X26" i="46"/>
  <c r="X34" i="46"/>
  <c r="F6" i="46"/>
  <c r="H6" i="46"/>
  <c r="I6" i="46"/>
  <c r="J8" i="46"/>
  <c r="L8" i="46"/>
  <c r="M8" i="46"/>
  <c r="F11" i="46"/>
  <c r="H11" i="46"/>
  <c r="I11" i="46"/>
  <c r="X11" i="46"/>
  <c r="J15" i="46"/>
  <c r="L15" i="46"/>
  <c r="M15" i="46"/>
  <c r="X19" i="46"/>
  <c r="X27" i="46"/>
  <c r="X6" i="45"/>
  <c r="F12" i="45"/>
  <c r="H12" i="45"/>
  <c r="I12" i="45"/>
  <c r="X12" i="45"/>
  <c r="X20" i="45"/>
  <c r="X28" i="45"/>
  <c r="X7" i="45"/>
  <c r="J10" i="45"/>
  <c r="L10" i="45"/>
  <c r="M10" i="45"/>
  <c r="F14" i="45"/>
  <c r="H14" i="45"/>
  <c r="I14" i="45"/>
  <c r="X14" i="45"/>
  <c r="X22" i="45"/>
  <c r="X30" i="45"/>
  <c r="J6" i="45"/>
  <c r="L6" i="45"/>
  <c r="M6" i="45"/>
  <c r="F8" i="45"/>
  <c r="H8" i="45"/>
  <c r="I8" i="45"/>
  <c r="J11" i="45"/>
  <c r="L11" i="45"/>
  <c r="M11" i="45"/>
  <c r="F15" i="45"/>
  <c r="H15" i="45"/>
  <c r="I15" i="45"/>
  <c r="X15" i="45"/>
  <c r="X23" i="45"/>
  <c r="X31" i="45"/>
  <c r="X8" i="45"/>
  <c r="J12" i="45"/>
  <c r="L12" i="45"/>
  <c r="M12" i="45"/>
  <c r="X16" i="45"/>
  <c r="X24" i="45"/>
  <c r="X32" i="45"/>
  <c r="F9" i="45"/>
  <c r="H9" i="45"/>
  <c r="I9" i="45"/>
  <c r="X9" i="45"/>
  <c r="J13" i="45"/>
  <c r="L13" i="45"/>
  <c r="M13" i="45"/>
  <c r="X17" i="45"/>
  <c r="X25" i="45"/>
  <c r="X33" i="45"/>
  <c r="F10" i="45"/>
  <c r="H10" i="45"/>
  <c r="I10" i="45"/>
  <c r="X10" i="45"/>
  <c r="J14" i="45"/>
  <c r="L14" i="45"/>
  <c r="M14" i="45"/>
  <c r="X18" i="45"/>
  <c r="X26" i="45"/>
  <c r="X34" i="45"/>
  <c r="F11" i="45"/>
  <c r="H11" i="45"/>
  <c r="I11" i="45"/>
  <c r="X11" i="45"/>
  <c r="J15" i="45"/>
  <c r="L15" i="45"/>
  <c r="M15" i="45"/>
  <c r="X19" i="45"/>
  <c r="X27" i="45"/>
  <c r="L23" i="33"/>
  <c r="M23" i="33"/>
  <c r="L21" i="33"/>
  <c r="M21" i="33"/>
  <c r="L19" i="33"/>
  <c r="M19" i="33"/>
  <c r="L17" i="33"/>
  <c r="M17" i="33"/>
  <c r="L25" i="33"/>
  <c r="M25" i="33"/>
  <c r="L27" i="33"/>
  <c r="M27" i="33"/>
  <c r="H31" i="33"/>
  <c r="I31" i="33"/>
  <c r="H29" i="33"/>
  <c r="I29" i="33"/>
  <c r="H27" i="33"/>
  <c r="I27" i="33"/>
  <c r="H25" i="33"/>
  <c r="I25" i="33"/>
  <c r="H23" i="33"/>
  <c r="I23" i="33"/>
  <c r="H21" i="33"/>
  <c r="I21" i="33"/>
  <c r="H19" i="33"/>
  <c r="I19" i="33"/>
  <c r="H17" i="33"/>
  <c r="I17" i="33"/>
  <c r="L31" i="33"/>
  <c r="M31" i="33"/>
  <c r="L29" i="33"/>
  <c r="M29" i="33"/>
  <c r="L30" i="33"/>
  <c r="M30" i="33"/>
  <c r="L28" i="33"/>
  <c r="M28" i="33"/>
  <c r="L26" i="33"/>
  <c r="M26" i="33"/>
  <c r="L24" i="33"/>
  <c r="M24" i="33"/>
  <c r="L22" i="33"/>
  <c r="M22" i="33"/>
  <c r="L20" i="33"/>
  <c r="M20" i="33"/>
  <c r="L18" i="33"/>
  <c r="M18" i="33"/>
  <c r="L16" i="33"/>
  <c r="M16" i="33"/>
  <c r="H30" i="33"/>
  <c r="I30" i="33"/>
  <c r="H28" i="33"/>
  <c r="I28" i="33"/>
  <c r="H26" i="33"/>
  <c r="I26" i="33"/>
  <c r="H24" i="33"/>
  <c r="I24" i="33"/>
  <c r="H22" i="33"/>
  <c r="I22" i="33"/>
  <c r="H20" i="33"/>
  <c r="I20" i="33"/>
  <c r="H18" i="33"/>
  <c r="I18" i="33"/>
  <c r="H16" i="33"/>
  <c r="I16" i="33"/>
  <c r="H16" i="32"/>
  <c r="I16" i="32"/>
  <c r="L29" i="32"/>
  <c r="M29" i="32"/>
  <c r="L31" i="32"/>
  <c r="M31" i="32"/>
  <c r="L27" i="32"/>
  <c r="M27" i="32"/>
  <c r="L25" i="32"/>
  <c r="M25" i="32"/>
  <c r="L23" i="32"/>
  <c r="M23" i="32"/>
  <c r="L21" i="32"/>
  <c r="M21" i="32"/>
  <c r="L19" i="32"/>
  <c r="M19" i="32"/>
  <c r="L17" i="32"/>
  <c r="M17" i="32"/>
  <c r="H31" i="32"/>
  <c r="I31" i="32"/>
  <c r="H29" i="32"/>
  <c r="I29" i="32"/>
  <c r="H27" i="32"/>
  <c r="I27" i="32"/>
  <c r="H25" i="32"/>
  <c r="I25" i="32"/>
  <c r="H23" i="32"/>
  <c r="I23" i="32"/>
  <c r="H21" i="32"/>
  <c r="I21" i="32"/>
  <c r="H19" i="32"/>
  <c r="I19" i="32"/>
  <c r="H17" i="32"/>
  <c r="I17" i="32"/>
  <c r="L30" i="32"/>
  <c r="M30" i="32"/>
  <c r="L28" i="32"/>
  <c r="M28" i="32"/>
  <c r="L26" i="32"/>
  <c r="M26" i="32"/>
  <c r="L24" i="32"/>
  <c r="M24" i="32"/>
  <c r="L22" i="32"/>
  <c r="M22" i="32"/>
  <c r="L20" i="32"/>
  <c r="M20" i="32"/>
  <c r="L18" i="32"/>
  <c r="M18" i="32"/>
  <c r="L16" i="32"/>
  <c r="M16" i="32"/>
  <c r="H30" i="32"/>
  <c r="I30" i="32"/>
  <c r="H28" i="32"/>
  <c r="I28" i="32"/>
  <c r="H26" i="32"/>
  <c r="I26" i="32"/>
  <c r="H24" i="32"/>
  <c r="I24" i="32"/>
  <c r="H22" i="32"/>
  <c r="I22" i="32"/>
  <c r="H20" i="32"/>
  <c r="I20" i="32"/>
  <c r="H18" i="32"/>
  <c r="I18" i="32"/>
  <c r="F6" i="2"/>
  <c r="X35" i="35"/>
  <c r="X34" i="35"/>
  <c r="X33" i="35"/>
  <c r="X32" i="35"/>
  <c r="X31" i="35"/>
  <c r="X30" i="35"/>
  <c r="X29" i="35"/>
  <c r="X28" i="35"/>
  <c r="X27" i="35"/>
  <c r="X26" i="35"/>
  <c r="X25" i="35"/>
  <c r="X24" i="35"/>
  <c r="X23" i="35"/>
  <c r="X22" i="35"/>
  <c r="X21" i="35"/>
  <c r="X20" i="35"/>
  <c r="X19" i="35"/>
  <c r="X18" i="35"/>
  <c r="X17" i="35"/>
  <c r="X16" i="35"/>
  <c r="X15" i="35"/>
  <c r="J15" i="35"/>
  <c r="K15" i="35"/>
  <c r="F15" i="35"/>
  <c r="G15" i="35"/>
  <c r="X14" i="35"/>
  <c r="J14" i="35"/>
  <c r="K14" i="35"/>
  <c r="F14" i="35"/>
  <c r="G14" i="35"/>
  <c r="X13" i="35"/>
  <c r="J13" i="35"/>
  <c r="K13" i="35"/>
  <c r="F13" i="35"/>
  <c r="G13" i="35"/>
  <c r="X12" i="35"/>
  <c r="J12" i="35"/>
  <c r="K12" i="35"/>
  <c r="L12" i="35"/>
  <c r="M12" i="35"/>
  <c r="F12" i="35"/>
  <c r="G12" i="35"/>
  <c r="H12" i="35"/>
  <c r="I12" i="35"/>
  <c r="X11" i="35"/>
  <c r="J11" i="35"/>
  <c r="K11" i="35"/>
  <c r="L11" i="35"/>
  <c r="M11" i="35"/>
  <c r="F11" i="35"/>
  <c r="G11" i="35"/>
  <c r="H11" i="35"/>
  <c r="I11" i="35"/>
  <c r="X10" i="35"/>
  <c r="J10" i="35"/>
  <c r="K10" i="35"/>
  <c r="F10" i="35"/>
  <c r="G10" i="35"/>
  <c r="X9" i="35"/>
  <c r="J9" i="35"/>
  <c r="K9" i="35"/>
  <c r="F9" i="35"/>
  <c r="G9" i="35"/>
  <c r="X8" i="35"/>
  <c r="J6" i="35"/>
  <c r="K6" i="35"/>
  <c r="L6" i="35"/>
  <c r="M6" i="35"/>
  <c r="J7" i="35"/>
  <c r="K7" i="35"/>
  <c r="L7" i="35"/>
  <c r="M7" i="35"/>
  <c r="J8" i="35"/>
  <c r="K8" i="35"/>
  <c r="L8" i="35"/>
  <c r="M8" i="35"/>
  <c r="F8" i="35"/>
  <c r="G8" i="35"/>
  <c r="H8" i="35"/>
  <c r="I8" i="35"/>
  <c r="X7" i="35"/>
  <c r="F6" i="35"/>
  <c r="G6" i="35"/>
  <c r="F7" i="35"/>
  <c r="G7" i="35"/>
  <c r="X6" i="35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J15" i="34"/>
  <c r="K15" i="34"/>
  <c r="L15" i="34"/>
  <c r="M15" i="34"/>
  <c r="F15" i="34"/>
  <c r="G15" i="34"/>
  <c r="X14" i="34"/>
  <c r="J14" i="34"/>
  <c r="K14" i="34"/>
  <c r="F14" i="34"/>
  <c r="G14" i="34"/>
  <c r="X13" i="34"/>
  <c r="J13" i="34"/>
  <c r="K13" i="34"/>
  <c r="F13" i="34"/>
  <c r="G13" i="34"/>
  <c r="X12" i="34"/>
  <c r="J12" i="34"/>
  <c r="K12" i="34"/>
  <c r="L12" i="34"/>
  <c r="M12" i="34"/>
  <c r="F12" i="34"/>
  <c r="G12" i="34"/>
  <c r="X11" i="34"/>
  <c r="J11" i="34"/>
  <c r="K11" i="34"/>
  <c r="L11" i="34"/>
  <c r="M11" i="34"/>
  <c r="F11" i="34"/>
  <c r="G11" i="34"/>
  <c r="H11" i="34"/>
  <c r="I11" i="34"/>
  <c r="X10" i="34"/>
  <c r="J10" i="34"/>
  <c r="K10" i="34"/>
  <c r="F10" i="34"/>
  <c r="G10" i="34"/>
  <c r="X9" i="34"/>
  <c r="J9" i="34"/>
  <c r="K9" i="34"/>
  <c r="F9" i="34"/>
  <c r="G9" i="34"/>
  <c r="X8" i="34"/>
  <c r="J6" i="34"/>
  <c r="K6" i="34"/>
  <c r="J7" i="34"/>
  <c r="K7" i="34"/>
  <c r="L7" i="34"/>
  <c r="M7" i="34"/>
  <c r="J8" i="34"/>
  <c r="K8" i="34"/>
  <c r="F8" i="34"/>
  <c r="G8" i="34"/>
  <c r="H8" i="34"/>
  <c r="I8" i="34"/>
  <c r="X7" i="34"/>
  <c r="F6" i="34"/>
  <c r="G6" i="34"/>
  <c r="F7" i="34"/>
  <c r="G7" i="34"/>
  <c r="X6" i="34"/>
  <c r="X35" i="33"/>
  <c r="X34" i="33"/>
  <c r="X33" i="33"/>
  <c r="X3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J15" i="33"/>
  <c r="K15" i="33"/>
  <c r="L15" i="33"/>
  <c r="M15" i="33"/>
  <c r="F15" i="33"/>
  <c r="G15" i="33"/>
  <c r="X14" i="33"/>
  <c r="J14" i="33"/>
  <c r="K14" i="33"/>
  <c r="F14" i="33"/>
  <c r="G14" i="33"/>
  <c r="X13" i="33"/>
  <c r="J13" i="33"/>
  <c r="K13" i="33"/>
  <c r="F13" i="33"/>
  <c r="G13" i="33"/>
  <c r="X12" i="33"/>
  <c r="J12" i="33"/>
  <c r="K12" i="33"/>
  <c r="L12" i="33"/>
  <c r="M12" i="33"/>
  <c r="F12" i="33"/>
  <c r="G12" i="33"/>
  <c r="H12" i="33"/>
  <c r="I12" i="33"/>
  <c r="X11" i="33"/>
  <c r="J11" i="33"/>
  <c r="K11" i="33"/>
  <c r="L11" i="33"/>
  <c r="M11" i="33"/>
  <c r="F11" i="33"/>
  <c r="G11" i="33"/>
  <c r="H11" i="33"/>
  <c r="I11" i="33"/>
  <c r="X10" i="33"/>
  <c r="J10" i="33"/>
  <c r="K10" i="33"/>
  <c r="F10" i="33"/>
  <c r="G10" i="33"/>
  <c r="X9" i="33"/>
  <c r="J9" i="33"/>
  <c r="K9" i="33"/>
  <c r="F9" i="33"/>
  <c r="G9" i="33"/>
  <c r="X8" i="33"/>
  <c r="J6" i="33"/>
  <c r="K6" i="33"/>
  <c r="L6" i="33"/>
  <c r="M6" i="33"/>
  <c r="J7" i="33"/>
  <c r="K7" i="33"/>
  <c r="L7" i="33"/>
  <c r="M7" i="33"/>
  <c r="J8" i="33"/>
  <c r="K8" i="33"/>
  <c r="L8" i="33"/>
  <c r="M8" i="33"/>
  <c r="F8" i="33"/>
  <c r="G8" i="33"/>
  <c r="H8" i="33"/>
  <c r="I8" i="33"/>
  <c r="X7" i="33"/>
  <c r="F6" i="33"/>
  <c r="G6" i="33"/>
  <c r="F7" i="33"/>
  <c r="G7" i="33"/>
  <c r="X6" i="33"/>
  <c r="X35" i="32"/>
  <c r="X34" i="32"/>
  <c r="X33" i="32"/>
  <c r="X32" i="32"/>
  <c r="X31" i="32"/>
  <c r="X30" i="32"/>
  <c r="X29" i="32"/>
  <c r="X28" i="32"/>
  <c r="X27" i="32"/>
  <c r="X26" i="32"/>
  <c r="X25" i="32"/>
  <c r="X24" i="32"/>
  <c r="X23" i="32"/>
  <c r="X22" i="32"/>
  <c r="X21" i="32"/>
  <c r="X20" i="32"/>
  <c r="X19" i="32"/>
  <c r="X18" i="32"/>
  <c r="X17" i="32"/>
  <c r="X16" i="32"/>
  <c r="X15" i="32"/>
  <c r="J15" i="32"/>
  <c r="K15" i="32"/>
  <c r="F15" i="32"/>
  <c r="G15" i="32"/>
  <c r="H15" i="32"/>
  <c r="I15" i="32"/>
  <c r="X14" i="32"/>
  <c r="J14" i="32"/>
  <c r="K14" i="32"/>
  <c r="F14" i="32"/>
  <c r="G14" i="32"/>
  <c r="H14" i="32"/>
  <c r="I14" i="32"/>
  <c r="X13" i="32"/>
  <c r="J13" i="32"/>
  <c r="K13" i="32"/>
  <c r="F13" i="32"/>
  <c r="G13" i="32"/>
  <c r="X12" i="32"/>
  <c r="J12" i="32"/>
  <c r="K12" i="32"/>
  <c r="L12" i="32"/>
  <c r="M12" i="32"/>
  <c r="F12" i="32"/>
  <c r="G12" i="32"/>
  <c r="X11" i="32"/>
  <c r="J11" i="32"/>
  <c r="K11" i="32"/>
  <c r="L11" i="32"/>
  <c r="M11" i="32"/>
  <c r="F11" i="32"/>
  <c r="G11" i="32"/>
  <c r="H11" i="32"/>
  <c r="I11" i="32"/>
  <c r="X10" i="32"/>
  <c r="J10" i="32"/>
  <c r="K10" i="32"/>
  <c r="L10" i="32"/>
  <c r="M10" i="32"/>
  <c r="F10" i="32"/>
  <c r="G10" i="32"/>
  <c r="X9" i="32"/>
  <c r="J9" i="32"/>
  <c r="K9" i="32"/>
  <c r="F9" i="32"/>
  <c r="G9" i="32"/>
  <c r="X8" i="32"/>
  <c r="J6" i="32"/>
  <c r="K6" i="32"/>
  <c r="J7" i="32"/>
  <c r="K7" i="32"/>
  <c r="L7" i="32"/>
  <c r="M7" i="32"/>
  <c r="J8" i="32"/>
  <c r="K8" i="32"/>
  <c r="F8" i="32"/>
  <c r="G8" i="32"/>
  <c r="H8" i="32"/>
  <c r="I8" i="32"/>
  <c r="X7" i="32"/>
  <c r="F6" i="32"/>
  <c r="G6" i="32"/>
  <c r="H6" i="32"/>
  <c r="I6" i="32"/>
  <c r="F7" i="32"/>
  <c r="G7" i="32"/>
  <c r="H7" i="32"/>
  <c r="I7" i="32"/>
  <c r="X6" i="3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P8" i="30"/>
  <c r="P9" i="30"/>
  <c r="P10" i="30"/>
  <c r="P11" i="30"/>
  <c r="P12" i="30"/>
  <c r="P13" i="30"/>
  <c r="P14" i="30"/>
  <c r="P15" i="30"/>
  <c r="P16" i="30"/>
  <c r="R8" i="30"/>
  <c r="R9" i="30"/>
  <c r="R10" i="30"/>
  <c r="R11" i="30"/>
  <c r="Q9" i="30"/>
  <c r="Q10" i="30"/>
  <c r="Q11" i="30"/>
  <c r="P7" i="30"/>
  <c r="R7" i="30"/>
  <c r="Q7" i="30"/>
  <c r="AF24" i="30"/>
  <c r="AD24" i="30"/>
  <c r="AF23" i="30"/>
  <c r="AD22" i="30"/>
  <c r="AD13" i="30"/>
  <c r="D11" i="8"/>
  <c r="D4" i="8"/>
  <c r="D5" i="8"/>
  <c r="D6" i="8"/>
  <c r="D7" i="8"/>
  <c r="D8" i="8"/>
  <c r="D9" i="8"/>
  <c r="D10" i="8"/>
  <c r="H20" i="8"/>
  <c r="B3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G36" i="22"/>
  <c r="H36" i="22"/>
  <c r="I36" i="22"/>
  <c r="F37" i="22"/>
  <c r="G37" i="22"/>
  <c r="H37" i="22"/>
  <c r="I37" i="22"/>
  <c r="F38" i="22"/>
  <c r="G38" i="22"/>
  <c r="H38" i="22"/>
  <c r="I38" i="22"/>
  <c r="F39" i="22"/>
  <c r="G39" i="22"/>
  <c r="H39" i="22"/>
  <c r="I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F43" i="22"/>
  <c r="G43" i="22"/>
  <c r="H43" i="22"/>
  <c r="I43" i="22"/>
  <c r="F44" i="22"/>
  <c r="G44" i="22"/>
  <c r="H44" i="22"/>
  <c r="I44" i="22"/>
  <c r="F45" i="22"/>
  <c r="G45" i="22"/>
  <c r="H45" i="22"/>
  <c r="I45" i="22"/>
  <c r="F46" i="22"/>
  <c r="G46" i="22"/>
  <c r="H46" i="22"/>
  <c r="I46" i="22"/>
  <c r="F47" i="22"/>
  <c r="G47" i="22"/>
  <c r="H47" i="22"/>
  <c r="I47" i="22"/>
  <c r="F48" i="22"/>
  <c r="G48" i="22"/>
  <c r="H48" i="22"/>
  <c r="I48" i="22"/>
  <c r="F49" i="22"/>
  <c r="G49" i="22"/>
  <c r="H49" i="22"/>
  <c r="I49" i="22"/>
  <c r="F50" i="22"/>
  <c r="G50" i="22"/>
  <c r="H50" i="22"/>
  <c r="I50" i="22"/>
  <c r="F51" i="22"/>
  <c r="G51" i="22"/>
  <c r="H51" i="22"/>
  <c r="I51" i="22"/>
  <c r="F52" i="22"/>
  <c r="G52" i="22"/>
  <c r="H52" i="22"/>
  <c r="I52" i="22"/>
  <c r="F53" i="22"/>
  <c r="G53" i="22"/>
  <c r="H53" i="22"/>
  <c r="I53" i="22"/>
  <c r="F54" i="22"/>
  <c r="G54" i="22"/>
  <c r="H54" i="22"/>
  <c r="I54" i="22"/>
  <c r="F55" i="22"/>
  <c r="G55" i="22"/>
  <c r="H55" i="22"/>
  <c r="I55" i="22"/>
  <c r="F56" i="22"/>
  <c r="G56" i="22"/>
  <c r="H56" i="22"/>
  <c r="I56" i="22"/>
  <c r="F57" i="22"/>
  <c r="G57" i="22"/>
  <c r="H57" i="22"/>
  <c r="I57" i="22"/>
  <c r="R40" i="22"/>
  <c r="K32" i="22"/>
  <c r="J32" i="22"/>
  <c r="L32" i="22"/>
  <c r="M32" i="22"/>
  <c r="K33" i="22"/>
  <c r="J33" i="22"/>
  <c r="L33" i="22"/>
  <c r="M33" i="22"/>
  <c r="K34" i="22"/>
  <c r="J34" i="22"/>
  <c r="L34" i="22"/>
  <c r="M34" i="22"/>
  <c r="K35" i="22"/>
  <c r="J35" i="22"/>
  <c r="L35" i="22"/>
  <c r="M35" i="22"/>
  <c r="K36" i="22"/>
  <c r="J36" i="22"/>
  <c r="L36" i="22"/>
  <c r="M36" i="22"/>
  <c r="K37" i="22"/>
  <c r="J37" i="22"/>
  <c r="L37" i="22"/>
  <c r="M37" i="22"/>
  <c r="K38" i="22"/>
  <c r="J38" i="22"/>
  <c r="L38" i="22"/>
  <c r="M38" i="22"/>
  <c r="K39" i="22"/>
  <c r="J39" i="22"/>
  <c r="L39" i="22"/>
  <c r="M39" i="22"/>
  <c r="K40" i="22"/>
  <c r="J40" i="22"/>
  <c r="L40" i="22"/>
  <c r="M40" i="22"/>
  <c r="K41" i="22"/>
  <c r="J41" i="22"/>
  <c r="L41" i="22"/>
  <c r="M41" i="22"/>
  <c r="K42" i="22"/>
  <c r="J42" i="22"/>
  <c r="L42" i="22"/>
  <c r="M42" i="22"/>
  <c r="K43" i="22"/>
  <c r="J43" i="22"/>
  <c r="L43" i="22"/>
  <c r="M43" i="22"/>
  <c r="K44" i="22"/>
  <c r="J44" i="22"/>
  <c r="L44" i="22"/>
  <c r="M44" i="22"/>
  <c r="K45" i="22"/>
  <c r="J45" i="22"/>
  <c r="L45" i="22"/>
  <c r="M45" i="22"/>
  <c r="K46" i="22"/>
  <c r="J46" i="22"/>
  <c r="L46" i="22"/>
  <c r="M46" i="22"/>
  <c r="K47" i="22"/>
  <c r="J47" i="22"/>
  <c r="L47" i="22"/>
  <c r="M47" i="22"/>
  <c r="K48" i="22"/>
  <c r="J48" i="22"/>
  <c r="L48" i="22"/>
  <c r="M48" i="22"/>
  <c r="K49" i="22"/>
  <c r="J49" i="22"/>
  <c r="L49" i="22"/>
  <c r="M49" i="22"/>
  <c r="K50" i="22"/>
  <c r="J50" i="22"/>
  <c r="L50" i="22"/>
  <c r="M50" i="22"/>
  <c r="K51" i="22"/>
  <c r="J51" i="22"/>
  <c r="L51" i="22"/>
  <c r="M51" i="22"/>
  <c r="K52" i="22"/>
  <c r="J52" i="22"/>
  <c r="L52" i="22"/>
  <c r="M52" i="22"/>
  <c r="K53" i="22"/>
  <c r="J53" i="22"/>
  <c r="L53" i="22"/>
  <c r="M53" i="22"/>
  <c r="K54" i="22"/>
  <c r="J54" i="22"/>
  <c r="L54" i="22"/>
  <c r="M54" i="22"/>
  <c r="K55" i="22"/>
  <c r="J55" i="22"/>
  <c r="L55" i="22"/>
  <c r="M55" i="22"/>
  <c r="K56" i="22"/>
  <c r="J56" i="22"/>
  <c r="L56" i="22"/>
  <c r="M56" i="22"/>
  <c r="K57" i="22"/>
  <c r="J57" i="22"/>
  <c r="L57" i="22"/>
  <c r="M57" i="22"/>
  <c r="R42" i="22"/>
  <c r="R41" i="22"/>
  <c r="G6" i="22"/>
  <c r="F6" i="22"/>
  <c r="H6" i="22"/>
  <c r="I6" i="22"/>
  <c r="G7" i="22"/>
  <c r="F7" i="22"/>
  <c r="H7" i="22"/>
  <c r="I7" i="22"/>
  <c r="G8" i="22"/>
  <c r="F8" i="22"/>
  <c r="H8" i="22"/>
  <c r="I8" i="22"/>
  <c r="G9" i="22"/>
  <c r="F9" i="22"/>
  <c r="H9" i="22"/>
  <c r="I9" i="22"/>
  <c r="G10" i="22"/>
  <c r="F10" i="22"/>
  <c r="H10" i="22"/>
  <c r="I10" i="22"/>
  <c r="G11" i="22"/>
  <c r="F11" i="22"/>
  <c r="H11" i="22"/>
  <c r="I11" i="22"/>
  <c r="G12" i="22"/>
  <c r="F12" i="22"/>
  <c r="H12" i="22"/>
  <c r="I12" i="22"/>
  <c r="G13" i="22"/>
  <c r="F13" i="22"/>
  <c r="H13" i="22"/>
  <c r="I13" i="22"/>
  <c r="G14" i="22"/>
  <c r="F14" i="22"/>
  <c r="H14" i="22"/>
  <c r="I14" i="22"/>
  <c r="G15" i="22"/>
  <c r="F15" i="22"/>
  <c r="H15" i="22"/>
  <c r="I15" i="22"/>
  <c r="G16" i="22"/>
  <c r="F16" i="22"/>
  <c r="H16" i="22"/>
  <c r="I16" i="22"/>
  <c r="G17" i="22"/>
  <c r="F17" i="22"/>
  <c r="H17" i="22"/>
  <c r="I17" i="22"/>
  <c r="G18" i="22"/>
  <c r="F18" i="22"/>
  <c r="H18" i="22"/>
  <c r="I18" i="22"/>
  <c r="G19" i="22"/>
  <c r="F19" i="22"/>
  <c r="H19" i="22"/>
  <c r="I19" i="22"/>
  <c r="G20" i="22"/>
  <c r="F20" i="22"/>
  <c r="H20" i="22"/>
  <c r="I20" i="22"/>
  <c r="G21" i="22"/>
  <c r="F21" i="22"/>
  <c r="H21" i="22"/>
  <c r="I21" i="22"/>
  <c r="G22" i="22"/>
  <c r="F22" i="22"/>
  <c r="H22" i="22"/>
  <c r="I22" i="22"/>
  <c r="G23" i="22"/>
  <c r="F23" i="22"/>
  <c r="H23" i="22"/>
  <c r="I23" i="22"/>
  <c r="G24" i="22"/>
  <c r="F24" i="22"/>
  <c r="H24" i="22"/>
  <c r="I24" i="22"/>
  <c r="G25" i="22"/>
  <c r="F25" i="22"/>
  <c r="H25" i="22"/>
  <c r="I25" i="22"/>
  <c r="G26" i="22"/>
  <c r="F26" i="22"/>
  <c r="H26" i="22"/>
  <c r="I26" i="22"/>
  <c r="G27" i="22"/>
  <c r="F27" i="22"/>
  <c r="H27" i="22"/>
  <c r="I27" i="22"/>
  <c r="G28" i="22"/>
  <c r="F28" i="22"/>
  <c r="H28" i="22"/>
  <c r="I28" i="22"/>
  <c r="G29" i="22"/>
  <c r="F29" i="22"/>
  <c r="H29" i="22"/>
  <c r="I29" i="22"/>
  <c r="G30" i="22"/>
  <c r="F30" i="22"/>
  <c r="H30" i="22"/>
  <c r="I30" i="22"/>
  <c r="G31" i="22"/>
  <c r="F31" i="22"/>
  <c r="H31" i="22"/>
  <c r="I31" i="22"/>
  <c r="R6" i="22"/>
  <c r="K6" i="22"/>
  <c r="J6" i="22"/>
  <c r="L6" i="22"/>
  <c r="M6" i="22"/>
  <c r="K7" i="22"/>
  <c r="J7" i="22"/>
  <c r="L7" i="22"/>
  <c r="M7" i="22"/>
  <c r="K8" i="22"/>
  <c r="J8" i="22"/>
  <c r="L8" i="22"/>
  <c r="M8" i="22"/>
  <c r="K9" i="22"/>
  <c r="J9" i="22"/>
  <c r="L9" i="22"/>
  <c r="M9" i="22"/>
  <c r="K10" i="22"/>
  <c r="J10" i="22"/>
  <c r="L10" i="22"/>
  <c r="M10" i="22"/>
  <c r="K11" i="22"/>
  <c r="J11" i="22"/>
  <c r="L11" i="22"/>
  <c r="M11" i="22"/>
  <c r="K12" i="22"/>
  <c r="J12" i="22"/>
  <c r="L12" i="22"/>
  <c r="M12" i="22"/>
  <c r="K13" i="22"/>
  <c r="J13" i="22"/>
  <c r="L13" i="22"/>
  <c r="M13" i="22"/>
  <c r="K14" i="22"/>
  <c r="J14" i="22"/>
  <c r="L14" i="22"/>
  <c r="M14" i="22"/>
  <c r="K15" i="22"/>
  <c r="J15" i="22"/>
  <c r="L15" i="22"/>
  <c r="M15" i="22"/>
  <c r="K16" i="22"/>
  <c r="J16" i="22"/>
  <c r="L16" i="22"/>
  <c r="M16" i="22"/>
  <c r="K17" i="22"/>
  <c r="J17" i="22"/>
  <c r="L17" i="22"/>
  <c r="M17" i="22"/>
  <c r="K18" i="22"/>
  <c r="J18" i="22"/>
  <c r="L18" i="22"/>
  <c r="M18" i="22"/>
  <c r="K19" i="22"/>
  <c r="J19" i="22"/>
  <c r="L19" i="22"/>
  <c r="M19" i="22"/>
  <c r="K20" i="22"/>
  <c r="J20" i="22"/>
  <c r="L20" i="22"/>
  <c r="M20" i="22"/>
  <c r="K21" i="22"/>
  <c r="J21" i="22"/>
  <c r="L21" i="22"/>
  <c r="M21" i="22"/>
  <c r="K22" i="22"/>
  <c r="J22" i="22"/>
  <c r="L22" i="22"/>
  <c r="M22" i="22"/>
  <c r="K23" i="22"/>
  <c r="J23" i="22"/>
  <c r="L23" i="22"/>
  <c r="M23" i="22"/>
  <c r="K24" i="22"/>
  <c r="J24" i="22"/>
  <c r="L24" i="22"/>
  <c r="M24" i="22"/>
  <c r="K25" i="22"/>
  <c r="J25" i="22"/>
  <c r="L25" i="22"/>
  <c r="M25" i="22"/>
  <c r="K26" i="22"/>
  <c r="J26" i="22"/>
  <c r="L26" i="22"/>
  <c r="M26" i="22"/>
  <c r="K27" i="22"/>
  <c r="J27" i="22"/>
  <c r="L27" i="22"/>
  <c r="M27" i="22"/>
  <c r="K28" i="22"/>
  <c r="J28" i="22"/>
  <c r="L28" i="22"/>
  <c r="M28" i="22"/>
  <c r="K29" i="22"/>
  <c r="J29" i="22"/>
  <c r="L29" i="22"/>
  <c r="M29" i="22"/>
  <c r="K30" i="22"/>
  <c r="J30" i="22"/>
  <c r="L30" i="22"/>
  <c r="M30" i="22"/>
  <c r="K31" i="22"/>
  <c r="J31" i="22"/>
  <c r="L31" i="22"/>
  <c r="M31" i="22"/>
  <c r="R8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R7" i="22"/>
  <c r="X6" i="22"/>
  <c r="H9" i="8"/>
  <c r="D3" i="8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13" i="30"/>
  <c r="I8" i="30"/>
  <c r="H8" i="30"/>
  <c r="O8" i="30"/>
  <c r="W8" i="30"/>
  <c r="X8" i="30"/>
  <c r="I10" i="30"/>
  <c r="H10" i="30"/>
  <c r="O10" i="30"/>
  <c r="W10" i="30"/>
  <c r="X10" i="30"/>
  <c r="H7" i="30"/>
  <c r="O7" i="30"/>
  <c r="W7" i="30"/>
  <c r="X7" i="30"/>
  <c r="Q8" i="30"/>
  <c r="I11" i="30"/>
  <c r="H11" i="30"/>
  <c r="O11" i="30"/>
  <c r="W11" i="30"/>
  <c r="X11" i="30"/>
  <c r="I9" i="30"/>
  <c r="H9" i="30"/>
  <c r="O9" i="30"/>
  <c r="W9" i="30"/>
  <c r="X9" i="30"/>
  <c r="R6" i="50"/>
  <c r="R8" i="50"/>
  <c r="R6" i="49"/>
  <c r="R8" i="49"/>
  <c r="R6" i="48"/>
  <c r="R8" i="48"/>
  <c r="R6" i="47"/>
  <c r="R8" i="47"/>
  <c r="L10" i="35"/>
  <c r="M10" i="35"/>
  <c r="H7" i="35"/>
  <c r="I7" i="35"/>
  <c r="H6" i="35"/>
  <c r="I6" i="35"/>
  <c r="L14" i="35"/>
  <c r="M14" i="35"/>
  <c r="H10" i="35"/>
  <c r="I10" i="35"/>
  <c r="H13" i="35"/>
  <c r="I13" i="35"/>
  <c r="H9" i="35"/>
  <c r="I9" i="35"/>
  <c r="L13" i="35"/>
  <c r="M13" i="35"/>
  <c r="H15" i="35"/>
  <c r="I15" i="35"/>
  <c r="L9" i="35"/>
  <c r="M9" i="35"/>
  <c r="L15" i="35"/>
  <c r="M15" i="35"/>
  <c r="H14" i="35"/>
  <c r="I14" i="35"/>
  <c r="R6" i="45"/>
  <c r="H13" i="34"/>
  <c r="I13" i="34"/>
  <c r="L13" i="34"/>
  <c r="M13" i="34"/>
  <c r="H15" i="34"/>
  <c r="I15" i="34"/>
  <c r="H7" i="34"/>
  <c r="I7" i="34"/>
  <c r="H6" i="34"/>
  <c r="I6" i="34"/>
  <c r="H14" i="34"/>
  <c r="I14" i="34"/>
  <c r="L9" i="34"/>
  <c r="M9" i="34"/>
  <c r="L6" i="34"/>
  <c r="M6" i="34"/>
  <c r="H10" i="34"/>
  <c r="I10" i="34"/>
  <c r="L14" i="34"/>
  <c r="M14" i="34"/>
  <c r="L10" i="34"/>
  <c r="M10" i="34"/>
  <c r="L8" i="34"/>
  <c r="M8" i="34"/>
  <c r="H9" i="34"/>
  <c r="I9" i="34"/>
  <c r="H12" i="34"/>
  <c r="I12" i="34"/>
  <c r="R6" i="46"/>
  <c r="R8" i="46"/>
  <c r="R8" i="45"/>
  <c r="H6" i="33"/>
  <c r="I6" i="33"/>
  <c r="H10" i="33"/>
  <c r="I10" i="33"/>
  <c r="H14" i="33"/>
  <c r="I14" i="33"/>
  <c r="H7" i="33"/>
  <c r="I7" i="33"/>
  <c r="L10" i="33"/>
  <c r="M10" i="33"/>
  <c r="L14" i="33"/>
  <c r="M14" i="33"/>
  <c r="H9" i="33"/>
  <c r="I9" i="33"/>
  <c r="H13" i="33"/>
  <c r="I13" i="33"/>
  <c r="L9" i="33"/>
  <c r="M9" i="33"/>
  <c r="L13" i="33"/>
  <c r="M13" i="33"/>
  <c r="H15" i="33"/>
  <c r="I15" i="33"/>
  <c r="L13" i="32"/>
  <c r="M13" i="32"/>
  <c r="H9" i="32"/>
  <c r="I9" i="32"/>
  <c r="H12" i="32"/>
  <c r="I12" i="32"/>
  <c r="L9" i="32"/>
  <c r="M9" i="32"/>
  <c r="L15" i="32"/>
  <c r="M15" i="32"/>
  <c r="L6" i="32"/>
  <c r="M6" i="32"/>
  <c r="H10" i="32"/>
  <c r="I10" i="32"/>
  <c r="L14" i="32"/>
  <c r="M14" i="32"/>
  <c r="L8" i="32"/>
  <c r="M8" i="32"/>
  <c r="H13" i="32"/>
  <c r="I13" i="32"/>
  <c r="E14" i="30"/>
  <c r="E15" i="30"/>
  <c r="R12" i="30"/>
  <c r="R7" i="50"/>
  <c r="R7" i="49"/>
  <c r="R7" i="48"/>
  <c r="R7" i="47"/>
  <c r="R6" i="35"/>
  <c r="R8" i="35"/>
  <c r="R7" i="45"/>
  <c r="R6" i="34"/>
  <c r="R8" i="34"/>
  <c r="R7" i="46"/>
  <c r="R8" i="33"/>
  <c r="R6" i="33"/>
  <c r="R8" i="32"/>
  <c r="R6" i="32"/>
  <c r="I12" i="30"/>
  <c r="H12" i="30"/>
  <c r="O12" i="30"/>
  <c r="W12" i="30"/>
  <c r="Q12" i="30"/>
  <c r="R13" i="30"/>
  <c r="R7" i="35"/>
  <c r="R7" i="34"/>
  <c r="R7" i="33"/>
  <c r="R7" i="32"/>
  <c r="Q13" i="30"/>
  <c r="I13" i="30"/>
  <c r="H13" i="30"/>
  <c r="O13" i="30"/>
  <c r="W13" i="30"/>
  <c r="X13" i="30"/>
  <c r="R14" i="30"/>
  <c r="X12" i="30"/>
  <c r="I14" i="30"/>
  <c r="H14" i="30"/>
  <c r="O14" i="30"/>
  <c r="W14" i="30"/>
  <c r="Q14" i="30"/>
  <c r="R15" i="30"/>
  <c r="R16" i="30"/>
  <c r="Q15" i="30"/>
  <c r="I15" i="30"/>
  <c r="H15" i="30"/>
  <c r="O15" i="30"/>
  <c r="W15" i="30"/>
  <c r="X15" i="30"/>
  <c r="X14" i="30"/>
  <c r="I16" i="30"/>
  <c r="H16" i="30"/>
  <c r="O16" i="30"/>
  <c r="W16" i="30"/>
  <c r="Q16" i="30"/>
  <c r="X16" i="30"/>
  <c r="Q2" i="30"/>
  <c r="P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N6" authorId="0" shapeId="0" xr:uid="{00000000-0006-0000-01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O6" authorId="0" shapeId="0" xr:uid="{00000000-0006-0000-01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O8" authorId="1" shapeId="0" xr:uid="{00000000-0006-0000-01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P14" authorId="0" shapeId="0" xr:uid="{00000000-0006-0000-01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A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A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A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A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B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B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B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B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C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C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C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C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E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E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E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E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2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2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2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2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3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3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3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3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4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4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4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4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5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5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5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5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6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6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6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6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7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7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7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7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8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8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8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8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</author>
    <author>Katie Ruth Meihaus</author>
  </authors>
  <commentList>
    <comment ref="Q6" authorId="0" shapeId="0" xr:uid="{00000000-0006-0000-0900-000001000000}">
      <text>
        <r>
          <rPr>
            <sz val="9"/>
            <color indexed="81"/>
            <rFont val="Tahoma"/>
            <family val="2"/>
          </rPr>
          <t>Q = abs(P/S);  Colors:
gray:       3 &lt; Q &lt;= 5
orange:   2 &lt; Q &lt;= 3
red:         1 &lt; Q &lt;= 2
bold red:        Q &lt;= 1</t>
        </r>
      </text>
    </comment>
    <comment ref="R6" authorId="0" shapeId="0" xr:uid="{00000000-0006-0000-0900-000002000000}">
      <text>
        <r>
          <rPr>
            <sz val="9"/>
            <color indexed="81"/>
            <rFont val="Tahoma"/>
            <family val="2"/>
          </rPr>
          <t>SolverAid vs. 7
Param: $P$5:$P$8
Target: $R$5
Ycalc: $H$5:$H$30
5/30/2013,   11:27:21 AM</t>
        </r>
      </text>
    </comment>
    <comment ref="R8" authorId="1" shapeId="0" xr:uid="{00000000-0006-0000-0900-000003000000}">
      <text>
        <r>
          <rPr>
            <sz val="9"/>
            <color indexed="81"/>
            <rFont val="Tahoma"/>
            <family val="2"/>
          </rPr>
          <t>SolverAid vs. 7
Param: $P$5:$P$8
Target: $R$7
Ycalc: $K$5:$K$24
2/4/2012,   6:16:43 PM</t>
        </r>
      </text>
    </comment>
    <comment ref="S14" authorId="0" shapeId="0" xr:uid="{00000000-0006-0000-0900-000004000000}">
      <text>
        <r>
          <rPr>
            <sz val="9"/>
            <color indexed="81"/>
            <rFont val="Tahoma"/>
            <family val="2"/>
          </rPr>
          <t>Collinearity alerts:
gray:       absCC &gt;= 0.90
orange:   absCC &gt;= 0.95
red:         absCC &gt;= 0.98
bold red: absCC &gt;= 0.99</t>
        </r>
      </text>
    </comment>
  </commentList>
</comments>
</file>

<file path=xl/sharedStrings.xml><?xml version="1.0" encoding="utf-8"?>
<sst xmlns="http://schemas.openxmlformats.org/spreadsheetml/2006/main" count="586" uniqueCount="64">
  <si>
    <t>Mass (g):</t>
  </si>
  <si>
    <t>Molecular Mass:</t>
  </si>
  <si>
    <t>Mass of E (mg):</t>
  </si>
  <si>
    <t>moles:</t>
  </si>
  <si>
    <t>Diamagnetic correction:</t>
  </si>
  <si>
    <t>Mass of Y complex (mg):</t>
  </si>
  <si>
    <t>Field (Oe)</t>
  </si>
  <si>
    <t>Temperature (K)</t>
  </si>
  <si>
    <t>m' (emu)</t>
  </si>
  <si>
    <t>m" (emu)</t>
  </si>
  <si>
    <t>Wave Frequency (Hz)</t>
  </si>
  <si>
    <t>Chi' (emu)</t>
  </si>
  <si>
    <t>Chi' (fit)</t>
  </si>
  <si>
    <t>error</t>
  </si>
  <si>
    <t>error^2</t>
  </si>
  <si>
    <t>Chi" (emu)</t>
  </si>
  <si>
    <t>Chi" (fit)</t>
  </si>
  <si>
    <t>Variables</t>
  </si>
  <si>
    <t>Std Dev</t>
  </si>
  <si>
    <t>Chi' with full diamag corr</t>
  </si>
  <si>
    <t>Chi-T</t>
  </si>
  <si>
    <t>&lt;-- Just Chi' fit</t>
  </si>
  <si>
    <t>Chi-S</t>
  </si>
  <si>
    <t>&lt;-- Both fit</t>
  </si>
  <si>
    <t>alpha</t>
  </si>
  <si>
    <t>&lt;-- Just Chi" fit</t>
  </si>
  <si>
    <t>tau</t>
  </si>
  <si>
    <t>CM:</t>
  </si>
  <si>
    <t>CC:</t>
  </si>
  <si>
    <t>Sample:</t>
  </si>
  <si>
    <t>1/T</t>
  </si>
  <si>
    <t>Tau</t>
  </si>
  <si>
    <t>T</t>
  </si>
  <si>
    <t>ln(tau)</t>
  </si>
  <si>
    <t>std Dev</t>
  </si>
  <si>
    <t>Temperature</t>
  </si>
  <si>
    <t>tau0</t>
  </si>
  <si>
    <t>Ueff</t>
  </si>
  <si>
    <t>tau(fit)</t>
  </si>
  <si>
    <t>tau(fit)-1</t>
  </si>
  <si>
    <t>(tunnel)-1</t>
  </si>
  <si>
    <t>(raman)-1</t>
  </si>
  <si>
    <t>tau(orbach)-1</t>
  </si>
  <si>
    <t>tau(QTM)</t>
  </si>
  <si>
    <t>C</t>
  </si>
  <si>
    <t>n</t>
  </si>
  <si>
    <t>t0</t>
  </si>
  <si>
    <t>u1</t>
  </si>
  <si>
    <t>ln(t(fit)</t>
  </si>
  <si>
    <t>t(orbach2)</t>
  </si>
  <si>
    <t>ln(t(tunnel)-1)</t>
  </si>
  <si>
    <t>ln(t(raman)-1)</t>
  </si>
  <si>
    <t>ln(t(orbach))</t>
  </si>
  <si>
    <t>Error</t>
  </si>
  <si>
    <t>Error^2</t>
  </si>
  <si>
    <t>log freq</t>
  </si>
  <si>
    <t>raman</t>
  </si>
  <si>
    <t>orbach</t>
  </si>
  <si>
    <t>AH^2</t>
  </si>
  <si>
    <t>(direct)-1</t>
  </si>
  <si>
    <t>ln(t(direct)-1)</t>
  </si>
  <si>
    <t>direct</t>
  </si>
  <si>
    <t>QTM</t>
  </si>
  <si>
    <t>(QTM)-1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</si>
</sst>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E+00"/>
    <numFmt numFmtId="177" formatCode="0.0000"/>
    <numFmt numFmtId="178" formatCode="0.00000000000000000"/>
    <numFmt numFmtId="179" formatCode="0.000"/>
  </numFmts>
  <fonts count="29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rgb="FF006100"/>
      <name val="Yu Gothic"/>
      <family val="2"/>
      <scheme val="minor"/>
    </font>
    <font>
      <i/>
      <sz val="11"/>
      <color indexed="8"/>
      <name val="Yu Gothic"/>
      <family val="2"/>
      <scheme val="minor"/>
    </font>
    <font>
      <b/>
      <i/>
      <sz val="11"/>
      <color theme="1"/>
      <name val="Yu Gothic"/>
      <family val="2"/>
      <scheme val="minor"/>
    </font>
    <font>
      <b/>
      <i/>
      <sz val="11"/>
      <color indexed="12"/>
      <name val="Yu Gothic"/>
      <family val="2"/>
      <scheme val="minor"/>
    </font>
    <font>
      <i/>
      <sz val="11"/>
      <color indexed="12"/>
      <name val="Yu Gothic"/>
      <family val="2"/>
      <scheme val="minor"/>
    </font>
    <font>
      <b/>
      <i/>
      <sz val="11"/>
      <color indexed="8"/>
      <name val="Yu Gothic"/>
      <family val="2"/>
      <scheme val="minor"/>
    </font>
    <font>
      <sz val="11"/>
      <color indexed="10"/>
      <name val="Yu Gothic"/>
      <family val="2"/>
      <scheme val="minor"/>
    </font>
    <font>
      <sz val="11"/>
      <color indexed="8"/>
      <name val="Yu Gothic"/>
      <family val="2"/>
      <scheme val="minor"/>
    </font>
    <font>
      <sz val="9"/>
      <color indexed="81"/>
      <name val="Tahoma"/>
      <family val="2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3"/>
      <name val="Yu Gothic Light"/>
      <family val="2"/>
      <scheme val="major"/>
    </font>
    <font>
      <b/>
      <sz val="15"/>
      <color theme="3"/>
      <name val="Yu Gothic"/>
      <family val="2"/>
      <scheme val="minor"/>
    </font>
    <font>
      <b/>
      <sz val="13"/>
      <color theme="3"/>
      <name val="Yu Gothic"/>
      <family val="2"/>
      <scheme val="minor"/>
    </font>
    <font>
      <b/>
      <sz val="11"/>
      <color theme="3"/>
      <name val="Yu Gothic"/>
      <family val="2"/>
      <scheme val="minor"/>
    </font>
    <font>
      <sz val="11"/>
      <color rgb="FF9C0006"/>
      <name val="Yu Gothic"/>
      <family val="2"/>
      <scheme val="minor"/>
    </font>
    <font>
      <sz val="11"/>
      <color rgb="FF9C6500"/>
      <name val="Yu Gothic"/>
      <family val="2"/>
      <scheme val="minor"/>
    </font>
    <font>
      <sz val="11"/>
      <color rgb="FF3F3F76"/>
      <name val="Yu Gothic"/>
      <family val="2"/>
      <scheme val="minor"/>
    </font>
    <font>
      <b/>
      <sz val="11"/>
      <color rgb="FF3F3F3F"/>
      <name val="Yu Gothic"/>
      <family val="2"/>
      <scheme val="minor"/>
    </font>
    <font>
      <b/>
      <sz val="11"/>
      <color rgb="FFFA7D00"/>
      <name val="Yu Gothic"/>
      <family val="2"/>
      <scheme val="minor"/>
    </font>
    <font>
      <sz val="11"/>
      <color rgb="FFFA7D00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11"/>
      <color rgb="FFFF0000"/>
      <name val="Yu Gothic"/>
      <family val="2"/>
      <scheme val="minor"/>
    </font>
    <font>
      <i/>
      <sz val="11"/>
      <color rgb="FF7F7F7F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4" applyNumberFormat="0" applyAlignment="0" applyProtection="0"/>
    <xf numFmtId="0" fontId="21" fillId="7" borderId="15" applyNumberFormat="0" applyAlignment="0" applyProtection="0"/>
    <xf numFmtId="0" fontId="22" fillId="7" borderId="14" applyNumberFormat="0" applyAlignment="0" applyProtection="0"/>
    <xf numFmtId="0" fontId="23" fillId="0" borderId="16" applyNumberFormat="0" applyFill="0" applyAlignment="0" applyProtection="0"/>
    <xf numFmtId="0" fontId="24" fillId="8" borderId="17" applyNumberFormat="0" applyAlignment="0" applyProtection="0"/>
    <xf numFmtId="0" fontId="25" fillId="0" borderId="0" applyNumberFormat="0" applyFill="0" applyBorder="0" applyAlignment="0" applyProtection="0"/>
    <xf numFmtId="0" fontId="13" fillId="9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27" fillId="3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2" fillId="2" borderId="0" xfId="1" applyAlignment="1">
      <alignment horizontal="center"/>
    </xf>
    <xf numFmtId="0" fontId="2" fillId="2" borderId="0" xfId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11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11" fontId="0" fillId="0" borderId="0" xfId="0" applyNumberFormat="1"/>
    <xf numFmtId="11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/>
    <xf numFmtId="178" fontId="3" fillId="0" borderId="0" xfId="0" applyNumberFormat="1" applyFont="1" applyAlignment="1">
      <alignment horizontal="center"/>
    </xf>
    <xf numFmtId="176" fontId="5" fillId="0" borderId="0" xfId="0" applyNumberFormat="1" applyFont="1" applyFill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76" fontId="7" fillId="0" borderId="0" xfId="0" applyNumberFormat="1" applyFont="1" applyFill="1" applyAlignment="1">
      <alignment horizontal="right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79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18" fillId="4" borderId="0" xfId="9"/>
    <xf numFmtId="0" fontId="0" fillId="0" borderId="0" xfId="0"/>
    <xf numFmtId="11" fontId="0" fillId="0" borderId="0" xfId="0" applyNumberFormat="1"/>
    <xf numFmtId="1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0" xfId="0"/>
    <xf numFmtId="11" fontId="0" fillId="0" borderId="0" xfId="0" applyNumberFormat="1"/>
    <xf numFmtId="11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Followed Hyperlink" xfId="3" builtinId="9" hidde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4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Oe</c:v>
          </c:tx>
          <c:marker>
            <c:spPr>
              <a:noFill/>
              <a:ln w="19050"/>
            </c:spPr>
          </c:marker>
          <c:xVal>
            <c:numRef>
              <c:f>'ac-varfield'!$E$6:$E$15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'ac-varfield'!$F$6:$F$15</c:f>
              <c:numCache>
                <c:formatCode>0.00E+00</c:formatCode>
                <c:ptCount val="10"/>
                <c:pt idx="0">
                  <c:v>1.3475900786217774</c:v>
                </c:pt>
                <c:pt idx="1">
                  <c:v>1.3435603255838029</c:v>
                </c:pt>
                <c:pt idx="2">
                  <c:v>1.3396436908496256</c:v>
                </c:pt>
                <c:pt idx="3">
                  <c:v>1.320955079431904</c:v>
                </c:pt>
                <c:pt idx="4">
                  <c:v>1.2422654459635498</c:v>
                </c:pt>
                <c:pt idx="5">
                  <c:v>1.0208140056850687</c:v>
                </c:pt>
                <c:pt idx="6">
                  <c:v>0.74986410019139771</c:v>
                </c:pt>
                <c:pt idx="7">
                  <c:v>0.58012267796354966</c:v>
                </c:pt>
                <c:pt idx="8">
                  <c:v>0.48041366988760031</c:v>
                </c:pt>
                <c:pt idx="9">
                  <c:v>0.39413126449519531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B-4A75-87DF-A30D738F57FA}"/>
            </c:ext>
          </c:extLst>
        </c:ser>
        <c:ser>
          <c:idx val="1"/>
          <c:order val="1"/>
          <c:tx>
            <c:v>500 Oe</c:v>
          </c:tx>
          <c:xVal>
            <c:numRef>
              <c:f>'ac-varfield'!$E$16:$E$25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'ac-varfield'!$F$16:$F$25</c:f>
              <c:numCache>
                <c:formatCode>0.00E+00</c:formatCode>
                <c:ptCount val="10"/>
                <c:pt idx="0">
                  <c:v>1.3414130161913977</c:v>
                </c:pt>
                <c:pt idx="1">
                  <c:v>1.3401270396850686</c:v>
                </c:pt>
                <c:pt idx="2">
                  <c:v>1.330376020368613</c:v>
                </c:pt>
                <c:pt idx="3">
                  <c:v>1.2832126104698789</c:v>
                </c:pt>
                <c:pt idx="4">
                  <c:v>1.1046338380648155</c:v>
                </c:pt>
                <c:pt idx="5">
                  <c:v>0.72435003831798006</c:v>
                </c:pt>
                <c:pt idx="6">
                  <c:v>0.38030092500152446</c:v>
                </c:pt>
                <c:pt idx="7">
                  <c:v>0.22460195639392949</c:v>
                </c:pt>
                <c:pt idx="8">
                  <c:v>0.16601761302684087</c:v>
                </c:pt>
                <c:pt idx="9">
                  <c:v>0.14320980619139784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B-4A75-87DF-A30D738F57FA}"/>
            </c:ext>
          </c:extLst>
        </c:ser>
        <c:ser>
          <c:idx val="2"/>
          <c:order val="2"/>
          <c:tx>
            <c:v>1000 Oe</c:v>
          </c:tx>
          <c:xVal>
            <c:numRef>
              <c:f>'ac-varfield'!$E$26:$E$35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'ac-varfield'!$F$26:$F$35</c:f>
              <c:numCache>
                <c:formatCode>0.00E+00</c:formatCode>
                <c:ptCount val="10"/>
                <c:pt idx="0">
                  <c:v>1.3391206052293725</c:v>
                </c:pt>
                <c:pt idx="1">
                  <c:v>1.3491924263939294</c:v>
                </c:pt>
                <c:pt idx="2">
                  <c:v>1.3256247746977268</c:v>
                </c:pt>
                <c:pt idx="3">
                  <c:v>1.2689705037357017</c:v>
                </c:pt>
                <c:pt idx="4">
                  <c:v>1.060759027862284</c:v>
                </c:pt>
                <c:pt idx="5">
                  <c:v>0.64403091976101789</c:v>
                </c:pt>
                <c:pt idx="6">
                  <c:v>0.29351730998886622</c:v>
                </c:pt>
                <c:pt idx="7">
                  <c:v>0.14923692110279027</c:v>
                </c:pt>
                <c:pt idx="8">
                  <c:v>0.104727693054689</c:v>
                </c:pt>
                <c:pt idx="9">
                  <c:v>8.9855072925575069E-2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B-4A75-87DF-A30D738F57FA}"/>
            </c:ext>
          </c:extLst>
        </c:ser>
        <c:ser>
          <c:idx val="3"/>
          <c:order val="3"/>
          <c:tx>
            <c:v>1500 Oe</c:v>
          </c:tx>
          <c:spPr>
            <a:ln w="19050">
              <a:noFill/>
            </a:ln>
          </c:spPr>
          <c:xVal>
            <c:numRef>
              <c:f>'ac-varfield'!$E$36:$E$45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'ac-varfield'!$F$36:$F$45</c:f>
              <c:numCache>
                <c:formatCode>0.00E+00</c:formatCode>
                <c:ptCount val="10"/>
                <c:pt idx="0">
                  <c:v>1.3627695304192458</c:v>
                </c:pt>
                <c:pt idx="1">
                  <c:v>1.3478963426217776</c:v>
                </c:pt>
                <c:pt idx="2">
                  <c:v>1.3011383310015243</c:v>
                </c:pt>
                <c:pt idx="3">
                  <c:v>1.2438888390015246</c:v>
                </c:pt>
                <c:pt idx="4">
                  <c:v>1.0485303438622839</c:v>
                </c:pt>
                <c:pt idx="5">
                  <c:v>0.62315180077367616</c:v>
                </c:pt>
                <c:pt idx="6">
                  <c:v>0.26992501317873963</c:v>
                </c:pt>
                <c:pt idx="7">
                  <c:v>0.12843085134076496</c:v>
                </c:pt>
                <c:pt idx="8">
                  <c:v>8.902836780911938E-2</c:v>
                </c:pt>
                <c:pt idx="9">
                  <c:v>7.8341734125575074E-2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0B-4A75-87DF-A30D738F57FA}"/>
            </c:ext>
          </c:extLst>
        </c:ser>
        <c:ser>
          <c:idx val="4"/>
          <c:order val="4"/>
          <c:tx>
            <c:v>2000 Oe</c:v>
          </c:tx>
          <c:xVal>
            <c:numRef>
              <c:f>'ac-varfield'!$E$46:$E$55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'ac-varfield'!$F$46:$F$55</c:f>
              <c:numCache>
                <c:formatCode>0.00E+00</c:formatCode>
                <c:ptCount val="10"/>
                <c:pt idx="0">
                  <c:v>1.3188477837357016</c:v>
                </c:pt>
                <c:pt idx="1">
                  <c:v>1.4692996968243093</c:v>
                </c:pt>
                <c:pt idx="2">
                  <c:v>1.3358932029508914</c:v>
                </c:pt>
                <c:pt idx="3">
                  <c:v>1.256533582368613</c:v>
                </c:pt>
                <c:pt idx="4">
                  <c:v>1.0435765375078534</c:v>
                </c:pt>
                <c:pt idx="5">
                  <c:v>0.61579177287494202</c:v>
                </c:pt>
                <c:pt idx="6">
                  <c:v>0.26189029067241054</c:v>
                </c:pt>
                <c:pt idx="7">
                  <c:v>0.12077898652557506</c:v>
                </c:pt>
                <c:pt idx="8">
                  <c:v>8.2470053773676347E-2</c:v>
                </c:pt>
                <c:pt idx="9">
                  <c:v>6.9742444672410531E-2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0B-4A75-87DF-A30D738F57FA}"/>
            </c:ext>
          </c:extLst>
        </c:ser>
        <c:ser>
          <c:idx val="5"/>
          <c:order val="5"/>
          <c:tx>
            <c:v>2500 Oe</c:v>
          </c:tx>
          <c:xVal>
            <c:numRef>
              <c:f>'ac-varfield'!$E$56:$E$65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'ac-varfield'!$F$56:$F$65</c:f>
              <c:numCache>
                <c:formatCode>0.00E+00</c:formatCode>
                <c:ptCount val="10"/>
                <c:pt idx="0">
                  <c:v>1.3751982829002587</c:v>
                </c:pt>
                <c:pt idx="1">
                  <c:v>1.3285652967736763</c:v>
                </c:pt>
                <c:pt idx="2">
                  <c:v>1.3173825071027903</c:v>
                </c:pt>
                <c:pt idx="3">
                  <c:v>1.2570595755584864</c:v>
                </c:pt>
                <c:pt idx="4">
                  <c:v>1.0401807731027901</c:v>
                </c:pt>
                <c:pt idx="5">
                  <c:v>0.6128353283939294</c:v>
                </c:pt>
                <c:pt idx="6">
                  <c:v>0.25018012325468902</c:v>
                </c:pt>
                <c:pt idx="7">
                  <c:v>0.11785642215342318</c:v>
                </c:pt>
                <c:pt idx="8">
                  <c:v>8.0607852350891546E-2</c:v>
                </c:pt>
                <c:pt idx="9">
                  <c:v>7.2358661971144697E-2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0B-4A75-87DF-A30D738F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2864"/>
        <c:axId val="431170120"/>
      </c:scatterChart>
      <c:valAx>
        <c:axId val="43117286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1170120"/>
        <c:crosses val="autoZero"/>
        <c:crossBetween val="midCat"/>
      </c:valAx>
      <c:valAx>
        <c:axId val="431170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Chi' (emu/mol)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crossAx val="43117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'ac-varT-6K'!$F$6:$F$20</c:f>
              <c:numCache>
                <c:formatCode>0.00E+00</c:formatCode>
                <c:ptCount val="15"/>
                <c:pt idx="0">
                  <c:v>1.7090578877103848</c:v>
                </c:pt>
                <c:pt idx="1">
                  <c:v>1.6512069441660813</c:v>
                </c:pt>
                <c:pt idx="2">
                  <c:v>1.588407594039499</c:v>
                </c:pt>
                <c:pt idx="3">
                  <c:v>1.4803899980901318</c:v>
                </c:pt>
                <c:pt idx="4">
                  <c:v>1.3628701877103853</c:v>
                </c:pt>
                <c:pt idx="5">
                  <c:v>1.1914668817610181</c:v>
                </c:pt>
                <c:pt idx="6">
                  <c:v>0.9860844711281066</c:v>
                </c:pt>
                <c:pt idx="7">
                  <c:v>0.77401021978633444</c:v>
                </c:pt>
                <c:pt idx="8">
                  <c:v>0.59015850064709396</c:v>
                </c:pt>
                <c:pt idx="9">
                  <c:v>0.43233645239392948</c:v>
                </c:pt>
                <c:pt idx="10">
                  <c:v>0.32631552603949915</c:v>
                </c:pt>
                <c:pt idx="11">
                  <c:v>0.22484840753317004</c:v>
                </c:pt>
                <c:pt idx="12">
                  <c:v>0.14645853064709405</c:v>
                </c:pt>
                <c:pt idx="13">
                  <c:v>0.15256345765975227</c:v>
                </c:pt>
                <c:pt idx="14">
                  <c:v>0.12271069270785355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6-49C6-B23E-8A4D10227638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'ac-varT-6K'!$G$6:$G$45</c:f>
              <c:numCache>
                <c:formatCode>0.00E+00</c:formatCode>
                <c:ptCount val="40"/>
                <c:pt idx="0">
                  <c:v>1.6876955194053533</c:v>
                </c:pt>
                <c:pt idx="1">
                  <c:v>1.6489841230848308</c:v>
                </c:pt>
                <c:pt idx="2">
                  <c:v>1.5884048998041549</c:v>
                </c:pt>
                <c:pt idx="3">
                  <c:v>1.4973435289237205</c:v>
                </c:pt>
                <c:pt idx="4">
                  <c:v>1.3672873564258705</c:v>
                </c:pt>
                <c:pt idx="5">
                  <c:v>1.1956267610457936</c:v>
                </c:pt>
                <c:pt idx="6">
                  <c:v>0.99264414607359108</c:v>
                </c:pt>
                <c:pt idx="7">
                  <c:v>0.78085724902140985</c:v>
                </c:pt>
                <c:pt idx="8">
                  <c:v>0.58729910727178469</c:v>
                </c:pt>
                <c:pt idx="9">
                  <c:v>0.43051794086617662</c:v>
                </c:pt>
                <c:pt idx="10">
                  <c:v>0.31561349896603041</c:v>
                </c:pt>
                <c:pt idx="11">
                  <c:v>0.23723590356407959</c:v>
                </c:pt>
                <c:pt idx="12">
                  <c:v>0.18579015526875281</c:v>
                </c:pt>
                <c:pt idx="13">
                  <c:v>0.15293144443083279</c:v>
                </c:pt>
                <c:pt idx="14">
                  <c:v>0.13220413967856914</c:v>
                </c:pt>
                <c:pt idx="15">
                  <c:v>0.11913327615852276</c:v>
                </c:pt>
                <c:pt idx="16">
                  <c:v>0.11084159111178292</c:v>
                </c:pt>
                <c:pt idx="17">
                  <c:v>0.10548967950374626</c:v>
                </c:pt>
                <c:pt idx="18">
                  <c:v>0.10201530688665204</c:v>
                </c:pt>
                <c:pt idx="19">
                  <c:v>9.9713747120406052E-2</c:v>
                </c:pt>
                <c:pt idx="20">
                  <c:v>9.8156821775432723E-2</c:v>
                </c:pt>
                <c:pt idx="21">
                  <c:v>9.708258361154902E-2</c:v>
                </c:pt>
                <c:pt idx="22">
                  <c:v>9.6325894281731328E-2</c:v>
                </c:pt>
                <c:pt idx="23">
                  <c:v>9.5801204975754478E-2</c:v>
                </c:pt>
                <c:pt idx="24">
                  <c:v>9.5416251650838377E-2</c:v>
                </c:pt>
                <c:pt idx="25">
                  <c:v>9.5145292554348851E-2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6-49C6-B23E-8A4D1022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1976"/>
        <c:axId val="436353936"/>
      </c:scatterChart>
      <c:valAx>
        <c:axId val="43635197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53936"/>
        <c:crosses val="autoZero"/>
        <c:crossBetween val="midCat"/>
      </c:valAx>
      <c:valAx>
        <c:axId val="43635393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5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'ac-varT-6K'!$J$6:$J$31</c:f>
              <c:numCache>
                <c:formatCode>0.00E+00</c:formatCode>
                <c:ptCount val="26"/>
                <c:pt idx="0">
                  <c:v>0.24997562419139785</c:v>
                </c:pt>
                <c:pt idx="1">
                  <c:v>0.33795535796354975</c:v>
                </c:pt>
                <c:pt idx="2">
                  <c:v>0.43741362277367629</c:v>
                </c:pt>
                <c:pt idx="3">
                  <c:v>0.54303233533063822</c:v>
                </c:pt>
                <c:pt idx="4">
                  <c:v>0.63800117419139768</c:v>
                </c:pt>
                <c:pt idx="5">
                  <c:v>0.72520707907747373</c:v>
                </c:pt>
                <c:pt idx="6">
                  <c:v>0.77213899105215722</c:v>
                </c:pt>
                <c:pt idx="7">
                  <c:v>0.75081210634329643</c:v>
                </c:pt>
                <c:pt idx="8">
                  <c:v>0.69901112290025846</c:v>
                </c:pt>
                <c:pt idx="9">
                  <c:v>0.61218763264709397</c:v>
                </c:pt>
                <c:pt idx="10">
                  <c:v>0.50630460816608125</c:v>
                </c:pt>
                <c:pt idx="11">
                  <c:v>0.39836717806481559</c:v>
                </c:pt>
                <c:pt idx="12">
                  <c:v>0.29927886687494221</c:v>
                </c:pt>
                <c:pt idx="13">
                  <c:v>0.25493427649519534</c:v>
                </c:pt>
                <c:pt idx="14">
                  <c:v>0.19960004214076493</c:v>
                </c:pt>
                <c:pt idx="15">
                  <c:v>0.15376359163443584</c:v>
                </c:pt>
                <c:pt idx="16">
                  <c:v>0.11877659871038519</c:v>
                </c:pt>
                <c:pt idx="17">
                  <c:v>9.1846370439499128E-2</c:v>
                </c:pt>
                <c:pt idx="18">
                  <c:v>7.1109154695195326E-2</c:v>
                </c:pt>
                <c:pt idx="19">
                  <c:v>5.5021488912916867E-2</c:v>
                </c:pt>
                <c:pt idx="20">
                  <c:v>4.395716193570167E-2</c:v>
                </c:pt>
                <c:pt idx="21">
                  <c:v>3.4031771515448506E-2</c:v>
                </c:pt>
                <c:pt idx="22">
                  <c:v>2.7712418166081422E-2</c:v>
                </c:pt>
                <c:pt idx="23">
                  <c:v>2.1838061424309274E-2</c:v>
                </c:pt>
                <c:pt idx="24">
                  <c:v>1.7884486710385221E-2</c:v>
                </c:pt>
                <c:pt idx="25">
                  <c:v>1.6167001950385219E-2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F-42E3-965D-9F27C5B211B5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'ac-varT-6K'!$K$6:$K$45</c:f>
              <c:numCache>
                <c:formatCode>0.00E+00</c:formatCode>
                <c:ptCount val="40"/>
                <c:pt idx="0">
                  <c:v>0.27185130200538904</c:v>
                </c:pt>
                <c:pt idx="1">
                  <c:v>0.34823160234956918</c:v>
                </c:pt>
                <c:pt idx="2">
                  <c:v>0.43946129886788832</c:v>
                </c:pt>
                <c:pt idx="3">
                  <c:v>0.54049382660602219</c:v>
                </c:pt>
                <c:pt idx="4">
                  <c:v>0.64080012277699272</c:v>
                </c:pt>
                <c:pt idx="5">
                  <c:v>0.72247232051596588</c:v>
                </c:pt>
                <c:pt idx="6">
                  <c:v>0.76471884685427327</c:v>
                </c:pt>
                <c:pt idx="7">
                  <c:v>0.75477348668835753</c:v>
                </c:pt>
                <c:pt idx="8">
                  <c:v>0.6957365996447672</c:v>
                </c:pt>
                <c:pt idx="9">
                  <c:v>0.6045801969543626</c:v>
                </c:pt>
                <c:pt idx="10">
                  <c:v>0.50215450466001199</c:v>
                </c:pt>
                <c:pt idx="11">
                  <c:v>0.4042438446072335</c:v>
                </c:pt>
                <c:pt idx="12">
                  <c:v>0.31836190477638676</c:v>
                </c:pt>
                <c:pt idx="13">
                  <c:v>0.24720887969064217</c:v>
                </c:pt>
                <c:pt idx="14">
                  <c:v>0.19030053131840707</c:v>
                </c:pt>
                <c:pt idx="15">
                  <c:v>0.14570163404983802</c:v>
                </c:pt>
                <c:pt idx="16">
                  <c:v>0.11121460855652332</c:v>
                </c:pt>
                <c:pt idx="17">
                  <c:v>8.4593779281175507E-2</c:v>
                </c:pt>
                <c:pt idx="18">
                  <c:v>6.432740186418974E-2</c:v>
                </c:pt>
                <c:pt idx="19">
                  <c:v>4.8900833396382092E-2</c:v>
                </c:pt>
                <c:pt idx="20">
                  <c:v>3.7141785087681116E-2</c:v>
                </c:pt>
                <c:pt idx="21">
                  <c:v>2.8165057152536113E-2</c:v>
                </c:pt>
                <c:pt idx="22">
                  <c:v>2.1284248549602119E-2</c:v>
                </c:pt>
                <c:pt idx="23">
                  <c:v>1.6173183568169974E-2</c:v>
                </c:pt>
                <c:pt idx="24">
                  <c:v>1.2210087959127976E-2</c:v>
                </c:pt>
                <c:pt idx="25">
                  <c:v>9.2951089053086126E-3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F-42E3-965D-9F27C5B2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7664"/>
        <c:axId val="436351192"/>
      </c:scatterChart>
      <c:valAx>
        <c:axId val="43634766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51192"/>
        <c:crosses val="autoZero"/>
        <c:crossBetween val="midCat"/>
      </c:valAx>
      <c:valAx>
        <c:axId val="43635119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4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'ac-varT-6.5K'!$A$6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'ac-varT-6.5K'!$F$6:$F$15</c:f>
              <c:numCache>
                <c:formatCode>0.00E+00</c:formatCode>
                <c:ptCount val="10"/>
                <c:pt idx="0">
                  <c:v>1.5658905441660813</c:v>
                </c:pt>
                <c:pt idx="1">
                  <c:v>1.4651764861913978</c:v>
                </c:pt>
                <c:pt idx="2">
                  <c:v>1.4033227884698789</c:v>
                </c:pt>
                <c:pt idx="3">
                  <c:v>1.5642553823939294</c:v>
                </c:pt>
                <c:pt idx="4">
                  <c:v>1.4765866201154485</c:v>
                </c:pt>
                <c:pt idx="5">
                  <c:v>1.4270527102420307</c:v>
                </c:pt>
                <c:pt idx="6">
                  <c:v>1.260821970647094</c:v>
                </c:pt>
                <c:pt idx="7">
                  <c:v>1.0980094252800054</c:v>
                </c:pt>
                <c:pt idx="8">
                  <c:v>0.91359626829266372</c:v>
                </c:pt>
                <c:pt idx="9">
                  <c:v>0.71366818135595467</c:v>
                </c:pt>
              </c:numCache>
            </c:numRef>
          </c:xVal>
          <c:yVal>
            <c:numRef>
              <c:f>'ac-varT-6.5K'!$J$6:$J$15</c:f>
              <c:numCache>
                <c:formatCode>0.00E+00</c:formatCode>
                <c:ptCount val="10"/>
                <c:pt idx="0">
                  <c:v>0.10666596203696749</c:v>
                </c:pt>
                <c:pt idx="1">
                  <c:v>0.23339001634329659</c:v>
                </c:pt>
                <c:pt idx="2">
                  <c:v>0.35268372110279028</c:v>
                </c:pt>
                <c:pt idx="3">
                  <c:v>0.38810442649519533</c:v>
                </c:pt>
                <c:pt idx="4">
                  <c:v>0.40853342601418269</c:v>
                </c:pt>
                <c:pt idx="5">
                  <c:v>0.51821069039392942</c:v>
                </c:pt>
                <c:pt idx="6">
                  <c:v>0.65519986386228379</c:v>
                </c:pt>
                <c:pt idx="7">
                  <c:v>0.69307054279899261</c:v>
                </c:pt>
                <c:pt idx="8">
                  <c:v>0.72995154041924581</c:v>
                </c:pt>
                <c:pt idx="9">
                  <c:v>0.70510829639392936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D-44C2-B03F-F86903F1FFBC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'ac-varT-6.5K'!$G$6:$G$31</c:f>
              <c:numCache>
                <c:formatCode>0.00E+00</c:formatCode>
                <c:ptCount val="26"/>
                <c:pt idx="0">
                  <c:v>1.576832916019143</c:v>
                </c:pt>
                <c:pt idx="1">
                  <c:v>1.5619265561031259</c:v>
                </c:pt>
                <c:pt idx="2">
                  <c:v>1.5385030923386445</c:v>
                </c:pt>
                <c:pt idx="3">
                  <c:v>1.5020872654666897</c:v>
                </c:pt>
                <c:pt idx="4">
                  <c:v>1.4460829842376202</c:v>
                </c:pt>
                <c:pt idx="5">
                  <c:v>1.3622755034651106</c:v>
                </c:pt>
                <c:pt idx="6">
                  <c:v>1.2432139685903663</c:v>
                </c:pt>
                <c:pt idx="7">
                  <c:v>1.085844843897946</c:v>
                </c:pt>
                <c:pt idx="8">
                  <c:v>0.89759374261333258</c:v>
                </c:pt>
                <c:pt idx="9">
                  <c:v>0.69779796659501347</c:v>
                </c:pt>
                <c:pt idx="10">
                  <c:v>0.51162982183500327</c:v>
                </c:pt>
                <c:pt idx="11">
                  <c:v>0.35797662704157829</c:v>
                </c:pt>
                <c:pt idx="12">
                  <c:v>0.24224497123185021</c:v>
                </c:pt>
                <c:pt idx="13">
                  <c:v>0.16126376181727903</c:v>
                </c:pt>
                <c:pt idx="14">
                  <c:v>0.10729883616634499</c:v>
                </c:pt>
                <c:pt idx="15">
                  <c:v>7.2291608521305936E-2</c:v>
                </c:pt>
                <c:pt idx="16">
                  <c:v>4.9872378655944724E-2</c:v>
                </c:pt>
                <c:pt idx="17">
                  <c:v>3.5453609503483828E-2</c:v>
                </c:pt>
                <c:pt idx="18">
                  <c:v>2.6209808049498844E-2</c:v>
                </c:pt>
                <c:pt idx="19">
                  <c:v>2.0197157460896124E-2</c:v>
                </c:pt>
                <c:pt idx="20">
                  <c:v>1.6216275794216896E-2</c:v>
                </c:pt>
                <c:pt idx="21">
                  <c:v>1.3531352018970383E-2</c:v>
                </c:pt>
                <c:pt idx="22">
                  <c:v>1.1682183758446395E-2</c:v>
                </c:pt>
                <c:pt idx="23">
                  <c:v>1.0426397524833037E-2</c:v>
                </c:pt>
                <c:pt idx="24">
                  <c:v>9.5218594147646069E-3</c:v>
                </c:pt>
                <c:pt idx="25">
                  <c:v>8.895063837379414E-3</c:v>
                </c:pt>
              </c:numCache>
            </c:numRef>
          </c:xVal>
          <c:yVal>
            <c:numRef>
              <c:f>'ac-varT-6.5K'!$K$6:$K$31</c:f>
              <c:numCache>
                <c:formatCode>0.00E+00</c:formatCode>
                <c:ptCount val="26"/>
                <c:pt idx="0">
                  <c:v>0.15191988686055624</c:v>
                </c:pt>
                <c:pt idx="1">
                  <c:v>0.19729153850264972</c:v>
                </c:pt>
                <c:pt idx="2">
                  <c:v>0.25494408635027621</c:v>
                </c:pt>
                <c:pt idx="3">
                  <c:v>0.3258731550543843</c:v>
                </c:pt>
                <c:pt idx="4">
                  <c:v>0.41006824232287431</c:v>
                </c:pt>
                <c:pt idx="5">
                  <c:v>0.50401569812233582</c:v>
                </c:pt>
                <c:pt idx="6">
                  <c:v>0.59820259753770444</c:v>
                </c:pt>
                <c:pt idx="7">
                  <c:v>0.67711627102281213</c:v>
                </c:pt>
                <c:pt idx="8">
                  <c:v>0.72203283193368761</c:v>
                </c:pt>
                <c:pt idx="9">
                  <c:v>0.71978172899400594</c:v>
                </c:pt>
                <c:pt idx="10">
                  <c:v>0.67103996864964766</c:v>
                </c:pt>
                <c:pt idx="11">
                  <c:v>0.59017261580907332</c:v>
                </c:pt>
                <c:pt idx="12">
                  <c:v>0.49542797645074804</c:v>
                </c:pt>
                <c:pt idx="13">
                  <c:v>0.40206961519523488</c:v>
                </c:pt>
                <c:pt idx="14">
                  <c:v>0.31893639703346166</c:v>
                </c:pt>
                <c:pt idx="15">
                  <c:v>0.24923694150482514</c:v>
                </c:pt>
                <c:pt idx="16">
                  <c:v>0.19296988113697766</c:v>
                </c:pt>
                <c:pt idx="17">
                  <c:v>0.1482992688310473</c:v>
                </c:pt>
                <c:pt idx="18">
                  <c:v>0.11364389628307027</c:v>
                </c:pt>
                <c:pt idx="19">
                  <c:v>8.6916792409993934E-2</c:v>
                </c:pt>
                <c:pt idx="20">
                  <c:v>6.6348763058409477E-2</c:v>
                </c:pt>
                <c:pt idx="21">
                  <c:v>5.053245541642671E-2</c:v>
                </c:pt>
                <c:pt idx="22">
                  <c:v>3.8337527113707921E-2</c:v>
                </c:pt>
                <c:pt idx="23">
                  <c:v>2.9234584351700395E-2</c:v>
                </c:pt>
                <c:pt idx="24">
                  <c:v>2.2146018299599762E-2</c:v>
                </c:pt>
                <c:pt idx="25">
                  <c:v>1.6912109815248568E-2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D-44C2-B03F-F86903F1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0016"/>
        <c:axId val="436348840"/>
      </c:scatterChart>
      <c:valAx>
        <c:axId val="43635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48840"/>
        <c:crosses val="autoZero"/>
        <c:crossBetween val="midCat"/>
      </c:valAx>
      <c:valAx>
        <c:axId val="436348840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635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'ac-varT-6.5K'!$F$6:$F$20</c:f>
              <c:numCache>
                <c:formatCode>0.00E+00</c:formatCode>
                <c:ptCount val="15"/>
                <c:pt idx="0">
                  <c:v>1.5658905441660813</c:v>
                </c:pt>
                <c:pt idx="1">
                  <c:v>1.4651764861913978</c:v>
                </c:pt>
                <c:pt idx="2">
                  <c:v>1.4033227884698789</c:v>
                </c:pt>
                <c:pt idx="3">
                  <c:v>1.5642553823939294</c:v>
                </c:pt>
                <c:pt idx="4">
                  <c:v>1.4765866201154485</c:v>
                </c:pt>
                <c:pt idx="5">
                  <c:v>1.4270527102420307</c:v>
                </c:pt>
                <c:pt idx="6">
                  <c:v>1.260821970647094</c:v>
                </c:pt>
                <c:pt idx="7">
                  <c:v>1.0980094252800054</c:v>
                </c:pt>
                <c:pt idx="8">
                  <c:v>0.91359626829266372</c:v>
                </c:pt>
                <c:pt idx="9">
                  <c:v>0.71366818135595467</c:v>
                </c:pt>
                <c:pt idx="10">
                  <c:v>0.53549965317873949</c:v>
                </c:pt>
                <c:pt idx="11">
                  <c:v>0.38949798307747385</c:v>
                </c:pt>
                <c:pt idx="12">
                  <c:v>0.28130524067241053</c:v>
                </c:pt>
                <c:pt idx="13">
                  <c:v>0.20752095406481558</c:v>
                </c:pt>
                <c:pt idx="14">
                  <c:v>0.17847017988760039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3-459B-885E-CEF680219321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'ac-varT-6.5K'!$G$6:$G$45</c:f>
              <c:numCache>
                <c:formatCode>0.00E+00</c:formatCode>
                <c:ptCount val="40"/>
                <c:pt idx="0">
                  <c:v>1.576832916019143</c:v>
                </c:pt>
                <c:pt idx="1">
                  <c:v>1.5619265561031259</c:v>
                </c:pt>
                <c:pt idx="2">
                  <c:v>1.5385030923386445</c:v>
                </c:pt>
                <c:pt idx="3">
                  <c:v>1.5020872654666897</c:v>
                </c:pt>
                <c:pt idx="4">
                  <c:v>1.4460829842376202</c:v>
                </c:pt>
                <c:pt idx="5">
                  <c:v>1.3622755034651106</c:v>
                </c:pt>
                <c:pt idx="6">
                  <c:v>1.2432139685903663</c:v>
                </c:pt>
                <c:pt idx="7">
                  <c:v>1.085844843897946</c:v>
                </c:pt>
                <c:pt idx="8">
                  <c:v>0.89759374261333258</c:v>
                </c:pt>
                <c:pt idx="9">
                  <c:v>0.69779796659501347</c:v>
                </c:pt>
                <c:pt idx="10">
                  <c:v>0.51162982183500327</c:v>
                </c:pt>
                <c:pt idx="11">
                  <c:v>0.35797662704157829</c:v>
                </c:pt>
                <c:pt idx="12">
                  <c:v>0.24224497123185021</c:v>
                </c:pt>
                <c:pt idx="13">
                  <c:v>0.16126376181727903</c:v>
                </c:pt>
                <c:pt idx="14">
                  <c:v>0.10729883616634499</c:v>
                </c:pt>
                <c:pt idx="15">
                  <c:v>7.2291608521305936E-2</c:v>
                </c:pt>
                <c:pt idx="16">
                  <c:v>4.9872378655944724E-2</c:v>
                </c:pt>
                <c:pt idx="17">
                  <c:v>3.5453609503483828E-2</c:v>
                </c:pt>
                <c:pt idx="18">
                  <c:v>2.6209808049498844E-2</c:v>
                </c:pt>
                <c:pt idx="19">
                  <c:v>2.0197157460896124E-2</c:v>
                </c:pt>
                <c:pt idx="20">
                  <c:v>1.6216275794216896E-2</c:v>
                </c:pt>
                <c:pt idx="21">
                  <c:v>1.3531352018970383E-2</c:v>
                </c:pt>
                <c:pt idx="22">
                  <c:v>1.1682183758446395E-2</c:v>
                </c:pt>
                <c:pt idx="23">
                  <c:v>1.0426397524833037E-2</c:v>
                </c:pt>
                <c:pt idx="24">
                  <c:v>9.5218594147646069E-3</c:v>
                </c:pt>
                <c:pt idx="25">
                  <c:v>8.895063837379414E-3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3-459B-885E-CEF68021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4328"/>
        <c:axId val="436349232"/>
      </c:scatterChart>
      <c:valAx>
        <c:axId val="4363543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49232"/>
        <c:crosses val="autoZero"/>
        <c:crossBetween val="midCat"/>
      </c:valAx>
      <c:valAx>
        <c:axId val="43634923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5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'ac-varT-6.5K'!$A$6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'ac-varT-6.5K'!$J$6:$J$31</c:f>
              <c:numCache>
                <c:formatCode>0.00E+00</c:formatCode>
                <c:ptCount val="26"/>
                <c:pt idx="0">
                  <c:v>0.10666596203696749</c:v>
                </c:pt>
                <c:pt idx="1">
                  <c:v>0.23339001634329659</c:v>
                </c:pt>
                <c:pt idx="2">
                  <c:v>0.35268372110279028</c:v>
                </c:pt>
                <c:pt idx="3">
                  <c:v>0.38810442649519533</c:v>
                </c:pt>
                <c:pt idx="4">
                  <c:v>0.40853342601418269</c:v>
                </c:pt>
                <c:pt idx="5">
                  <c:v>0.51821069039392942</c:v>
                </c:pt>
                <c:pt idx="6">
                  <c:v>0.65519986386228379</c:v>
                </c:pt>
                <c:pt idx="7">
                  <c:v>0.69307054279899261</c:v>
                </c:pt>
                <c:pt idx="8">
                  <c:v>0.72995154041924581</c:v>
                </c:pt>
                <c:pt idx="9">
                  <c:v>0.70510829639392936</c:v>
                </c:pt>
                <c:pt idx="10">
                  <c:v>0.64996665391291675</c:v>
                </c:pt>
                <c:pt idx="11">
                  <c:v>0.56720171548253695</c:v>
                </c:pt>
                <c:pt idx="12">
                  <c:v>0.47281051378633449</c:v>
                </c:pt>
                <c:pt idx="13">
                  <c:v>0.38132826626734723</c:v>
                </c:pt>
                <c:pt idx="14">
                  <c:v>0.32575464201418269</c:v>
                </c:pt>
                <c:pt idx="15">
                  <c:v>0.23395159264709409</c:v>
                </c:pt>
                <c:pt idx="16">
                  <c:v>0.18552934355848646</c:v>
                </c:pt>
                <c:pt idx="17">
                  <c:v>0.14373247644456241</c:v>
                </c:pt>
                <c:pt idx="18">
                  <c:v>0.10654590710279029</c:v>
                </c:pt>
                <c:pt idx="19">
                  <c:v>8.1856515047094069E-2</c:v>
                </c:pt>
                <c:pt idx="20">
                  <c:v>6.399012278127128E-2</c:v>
                </c:pt>
                <c:pt idx="21">
                  <c:v>4.9247027955954835E-2</c:v>
                </c:pt>
                <c:pt idx="22">
                  <c:v>3.8352226133170027E-2</c:v>
                </c:pt>
                <c:pt idx="23">
                  <c:v>3.0696830697726992E-2</c:v>
                </c:pt>
                <c:pt idx="24">
                  <c:v>2.3895748444562437E-2</c:v>
                </c:pt>
                <c:pt idx="25">
                  <c:v>2.0418032112916863E-2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3-473D-A97E-B55EF890B612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'ac-varT-6.5K'!$K$6:$K$45</c:f>
              <c:numCache>
                <c:formatCode>0.00E+00</c:formatCode>
                <c:ptCount val="40"/>
                <c:pt idx="0">
                  <c:v>0.15191988686055624</c:v>
                </c:pt>
                <c:pt idx="1">
                  <c:v>0.19729153850264972</c:v>
                </c:pt>
                <c:pt idx="2">
                  <c:v>0.25494408635027621</c:v>
                </c:pt>
                <c:pt idx="3">
                  <c:v>0.3258731550543843</c:v>
                </c:pt>
                <c:pt idx="4">
                  <c:v>0.41006824232287431</c:v>
                </c:pt>
                <c:pt idx="5">
                  <c:v>0.50401569812233582</c:v>
                </c:pt>
                <c:pt idx="6">
                  <c:v>0.59820259753770444</c:v>
                </c:pt>
                <c:pt idx="7">
                  <c:v>0.67711627102281213</c:v>
                </c:pt>
                <c:pt idx="8">
                  <c:v>0.72203283193368761</c:v>
                </c:pt>
                <c:pt idx="9">
                  <c:v>0.71978172899400594</c:v>
                </c:pt>
                <c:pt idx="10">
                  <c:v>0.67103996864964766</c:v>
                </c:pt>
                <c:pt idx="11">
                  <c:v>0.59017261580907332</c:v>
                </c:pt>
                <c:pt idx="12">
                  <c:v>0.49542797645074804</c:v>
                </c:pt>
                <c:pt idx="13">
                  <c:v>0.40206961519523488</c:v>
                </c:pt>
                <c:pt idx="14">
                  <c:v>0.31893639703346166</c:v>
                </c:pt>
                <c:pt idx="15">
                  <c:v>0.24923694150482514</c:v>
                </c:pt>
                <c:pt idx="16">
                  <c:v>0.19296988113697766</c:v>
                </c:pt>
                <c:pt idx="17">
                  <c:v>0.1482992688310473</c:v>
                </c:pt>
                <c:pt idx="18">
                  <c:v>0.11364389628307027</c:v>
                </c:pt>
                <c:pt idx="19">
                  <c:v>8.6916792409993934E-2</c:v>
                </c:pt>
                <c:pt idx="20">
                  <c:v>6.6348763058409477E-2</c:v>
                </c:pt>
                <c:pt idx="21">
                  <c:v>5.053245541642671E-2</c:v>
                </c:pt>
                <c:pt idx="22">
                  <c:v>3.8337527113707921E-2</c:v>
                </c:pt>
                <c:pt idx="23">
                  <c:v>2.9234584351700395E-2</c:v>
                </c:pt>
                <c:pt idx="24">
                  <c:v>2.2146018299599762E-2</c:v>
                </c:pt>
                <c:pt idx="25">
                  <c:v>1.6912109815248568E-2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3-473D-A97E-B55EF890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47272"/>
        <c:axId val="436352368"/>
      </c:scatterChart>
      <c:valAx>
        <c:axId val="43634727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52368"/>
        <c:crosses val="autoZero"/>
        <c:crossBetween val="midCat"/>
      </c:valAx>
      <c:valAx>
        <c:axId val="43635236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47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'ac-varT-7K'!$A$6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'ac-varT-7K'!$F$6:$F$31</c:f>
              <c:numCache>
                <c:formatCode>0.00E+00</c:formatCode>
                <c:ptCount val="26"/>
                <c:pt idx="0">
                  <c:v>1.4992545866977269</c:v>
                </c:pt>
                <c:pt idx="1">
                  <c:v>1.4958416537863346</c:v>
                </c:pt>
                <c:pt idx="2">
                  <c:v>1.4886502649255751</c:v>
                </c:pt>
                <c:pt idx="3">
                  <c:v>1.4771044444192458</c:v>
                </c:pt>
                <c:pt idx="4">
                  <c:v>1.4556784254319042</c:v>
                </c:pt>
                <c:pt idx="5">
                  <c:v>1.4204940639129169</c:v>
                </c:pt>
                <c:pt idx="6">
                  <c:v>1.3634795312293726</c:v>
                </c:pt>
                <c:pt idx="7">
                  <c:v>1.2751824570015244</c:v>
                </c:pt>
                <c:pt idx="8">
                  <c:v>1.1503805692800055</c:v>
                </c:pt>
                <c:pt idx="9">
                  <c:v>0.99001412069772687</c:v>
                </c:pt>
                <c:pt idx="10">
                  <c:v>0.80948824583696732</c:v>
                </c:pt>
                <c:pt idx="11">
                  <c:v>0.62480413105215715</c:v>
                </c:pt>
                <c:pt idx="12">
                  <c:v>0.46259608325468898</c:v>
                </c:pt>
                <c:pt idx="13">
                  <c:v>0.33408953646987888</c:v>
                </c:pt>
                <c:pt idx="14">
                  <c:v>0.24274491391291686</c:v>
                </c:pt>
                <c:pt idx="15">
                  <c:v>0.17834792350785353</c:v>
                </c:pt>
                <c:pt idx="16">
                  <c:v>0.13759253398633456</c:v>
                </c:pt>
                <c:pt idx="17">
                  <c:v>0.11264827268506875</c:v>
                </c:pt>
                <c:pt idx="18">
                  <c:v>9.7553721920511788E-2</c:v>
                </c:pt>
                <c:pt idx="19">
                  <c:v>8.8160001373676342E-2</c:v>
                </c:pt>
                <c:pt idx="20">
                  <c:v>8.2811499366081412E-2</c:v>
                </c:pt>
                <c:pt idx="21">
                  <c:v>7.7987799829372553E-2</c:v>
                </c:pt>
                <c:pt idx="22">
                  <c:v>7.722464587747381E-2</c:v>
                </c:pt>
                <c:pt idx="23">
                  <c:v>7.4385265687600399E-2</c:v>
                </c:pt>
                <c:pt idx="24">
                  <c:v>7.3449554401524453E-2</c:v>
                </c:pt>
                <c:pt idx="25">
                  <c:v>7.2227239824309258E-2</c:v>
                </c:pt>
              </c:numCache>
            </c:numRef>
          </c:xVal>
          <c:yVal>
            <c:numRef>
              <c:f>'ac-varT-7K'!$J$6:$J$31</c:f>
              <c:numCache>
                <c:formatCode>0.00E+00</c:formatCode>
                <c:ptCount val="26"/>
                <c:pt idx="0">
                  <c:v>8.1223052545828248E-2</c:v>
                </c:pt>
                <c:pt idx="1">
                  <c:v>0.10774127820152446</c:v>
                </c:pt>
                <c:pt idx="2">
                  <c:v>0.14242905452051177</c:v>
                </c:pt>
                <c:pt idx="3">
                  <c:v>0.18812400330532189</c:v>
                </c:pt>
                <c:pt idx="4">
                  <c:v>0.2471018377610181</c:v>
                </c:pt>
                <c:pt idx="5">
                  <c:v>0.32006494363443583</c:v>
                </c:pt>
                <c:pt idx="6">
                  <c:v>0.4050749411787396</c:v>
                </c:pt>
                <c:pt idx="7">
                  <c:v>0.4976842180648155</c:v>
                </c:pt>
                <c:pt idx="8">
                  <c:v>0.58493165965975213</c:v>
                </c:pt>
                <c:pt idx="9">
                  <c:v>0.64906793798886608</c:v>
                </c:pt>
                <c:pt idx="10">
                  <c:v>0.67332232993823316</c:v>
                </c:pt>
                <c:pt idx="11">
                  <c:v>0.65433230046987867</c:v>
                </c:pt>
                <c:pt idx="12">
                  <c:v>0.59502757211544843</c:v>
                </c:pt>
                <c:pt idx="13">
                  <c:v>0.5123529067989927</c:v>
                </c:pt>
                <c:pt idx="14">
                  <c:v>0.42138792976101813</c:v>
                </c:pt>
                <c:pt idx="15">
                  <c:v>0.33742936477367635</c:v>
                </c:pt>
                <c:pt idx="16">
                  <c:v>0.26386106905215734</c:v>
                </c:pt>
                <c:pt idx="17">
                  <c:v>0.20394672026734723</c:v>
                </c:pt>
                <c:pt idx="18">
                  <c:v>0.15664997753317</c:v>
                </c:pt>
                <c:pt idx="19">
                  <c:v>0.1208793530597523</c:v>
                </c:pt>
                <c:pt idx="20">
                  <c:v>9.2698883697726983E-2</c:v>
                </c:pt>
                <c:pt idx="21">
                  <c:v>7.0284761788866223E-2</c:v>
                </c:pt>
                <c:pt idx="22">
                  <c:v>5.4160668312916861E-2</c:v>
                </c:pt>
                <c:pt idx="23">
                  <c:v>4.3350670604056105E-2</c:v>
                </c:pt>
                <c:pt idx="24">
                  <c:v>3.3037618080005465E-2</c:v>
                </c:pt>
                <c:pt idx="25">
                  <c:v>2.5705073636967498E-2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B8A-A2D8-89A7C526CC2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'ac-varT-7K'!$G$6:$G$31</c:f>
              <c:numCache>
                <c:formatCode>0.00E+00</c:formatCode>
                <c:ptCount val="26"/>
                <c:pt idx="0">
                  <c:v>1.5029443745468205</c:v>
                </c:pt>
                <c:pt idx="1">
                  <c:v>1.4979556719723401</c:v>
                </c:pt>
                <c:pt idx="2">
                  <c:v>1.4897922397907142</c:v>
                </c:pt>
                <c:pt idx="3">
                  <c:v>1.4764526209422426</c:v>
                </c:pt>
                <c:pt idx="4">
                  <c:v>1.4545908405877652</c:v>
                </c:pt>
                <c:pt idx="5">
                  <c:v>1.4190149997708092</c:v>
                </c:pt>
                <c:pt idx="6">
                  <c:v>1.3625075156204463</c:v>
                </c:pt>
                <c:pt idx="7">
                  <c:v>1.2760854669848685</c:v>
                </c:pt>
                <c:pt idx="8">
                  <c:v>1.1521234865726602</c:v>
                </c:pt>
                <c:pt idx="9">
                  <c:v>0.99016686794519049</c:v>
                </c:pt>
                <c:pt idx="10">
                  <c:v>0.80354855814015758</c:v>
                </c:pt>
                <c:pt idx="11">
                  <c:v>0.61741440312406048</c:v>
                </c:pt>
                <c:pt idx="12">
                  <c:v>0.4552597318511975</c:v>
                </c:pt>
                <c:pt idx="13">
                  <c:v>0.33060273291720571</c:v>
                </c:pt>
                <c:pt idx="14">
                  <c:v>0.24358601632516103</c:v>
                </c:pt>
                <c:pt idx="15">
                  <c:v>0.18665778149135714</c:v>
                </c:pt>
                <c:pt idx="16">
                  <c:v>0.1509017063228911</c:v>
                </c:pt>
                <c:pt idx="17">
                  <c:v>0.1287976435125199</c:v>
                </c:pt>
                <c:pt idx="18">
                  <c:v>0.11537442569238787</c:v>
                </c:pt>
                <c:pt idx="19">
                  <c:v>0.10718953244328545</c:v>
                </c:pt>
                <c:pt idx="20">
                  <c:v>0.10214675409495677</c:v>
                </c:pt>
                <c:pt idx="21">
                  <c:v>9.8996748195663731E-2</c:v>
                </c:pt>
                <c:pt idx="22">
                  <c:v>9.6992078284824076E-2</c:v>
                </c:pt>
                <c:pt idx="23">
                  <c:v>9.5732553079709459E-2</c:v>
                </c:pt>
                <c:pt idx="24">
                  <c:v>9.4890096520907213E-2</c:v>
                </c:pt>
                <c:pt idx="25">
                  <c:v>9.4344994587624187E-2</c:v>
                </c:pt>
              </c:numCache>
            </c:numRef>
          </c:xVal>
          <c:yVal>
            <c:numRef>
              <c:f>'ac-varT-7K'!$K$6:$K$31</c:f>
              <c:numCache>
                <c:formatCode>0.00E+00</c:formatCode>
                <c:ptCount val="26"/>
                <c:pt idx="0">
                  <c:v>8.2760918617882651E-2</c:v>
                </c:pt>
                <c:pt idx="1">
                  <c:v>0.10923589220772718</c:v>
                </c:pt>
                <c:pt idx="2">
                  <c:v>0.14404181202619692</c:v>
                </c:pt>
                <c:pt idx="3">
                  <c:v>0.1889820898610842</c:v>
                </c:pt>
                <c:pt idx="4">
                  <c:v>0.24624438140484003</c:v>
                </c:pt>
                <c:pt idx="5">
                  <c:v>0.31735849793926818</c:v>
                </c:pt>
                <c:pt idx="6">
                  <c:v>0.40152223662242392</c:v>
                </c:pt>
                <c:pt idx="7">
                  <c:v>0.49394334381350946</c:v>
                </c:pt>
                <c:pt idx="8">
                  <c:v>0.5828473374434342</c:v>
                </c:pt>
                <c:pt idx="9">
                  <c:v>0.64960459372919921</c:v>
                </c:pt>
                <c:pt idx="10">
                  <c:v>0.67484110164927091</c:v>
                </c:pt>
                <c:pt idx="11">
                  <c:v>0.65030534745322965</c:v>
                </c:pt>
                <c:pt idx="12">
                  <c:v>0.58418652870827159</c:v>
                </c:pt>
                <c:pt idx="13">
                  <c:v>0.49544501609808206</c:v>
                </c:pt>
                <c:pt idx="14">
                  <c:v>0.40291477831865835</c:v>
                </c:pt>
                <c:pt idx="15">
                  <c:v>0.3185244188590986</c:v>
                </c:pt>
                <c:pt idx="16">
                  <c:v>0.24737241815462699</c:v>
                </c:pt>
                <c:pt idx="17">
                  <c:v>0.18972010878292095</c:v>
                </c:pt>
                <c:pt idx="18">
                  <c:v>0.14466338790437622</c:v>
                </c:pt>
                <c:pt idx="19">
                  <c:v>0.10991276810513233</c:v>
                </c:pt>
                <c:pt idx="20">
                  <c:v>8.3275891464045335E-2</c:v>
                </c:pt>
                <c:pt idx="21">
                  <c:v>6.2918584340630329E-2</c:v>
                </c:pt>
                <c:pt idx="22">
                  <c:v>4.7337934645699589E-2</c:v>
                </c:pt>
                <c:pt idx="23">
                  <c:v>3.5800098567175045E-2</c:v>
                </c:pt>
                <c:pt idx="24">
                  <c:v>2.6889456662342156E-2</c:v>
                </c:pt>
                <c:pt idx="25">
                  <c:v>2.0365212733846821E-2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5-4B8A-A2D8-89A7C526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2088"/>
        <c:axId val="123326992"/>
      </c:scatterChart>
      <c:valAx>
        <c:axId val="12333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23326992"/>
        <c:crosses val="autoZero"/>
        <c:crossBetween val="midCat"/>
      </c:valAx>
      <c:valAx>
        <c:axId val="123326992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123332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'ac-varT-7K'!$F$6:$F$20</c:f>
              <c:numCache>
                <c:formatCode>0.00E+00</c:formatCode>
                <c:ptCount val="15"/>
                <c:pt idx="0">
                  <c:v>1.4992545866977269</c:v>
                </c:pt>
                <c:pt idx="1">
                  <c:v>1.4958416537863346</c:v>
                </c:pt>
                <c:pt idx="2">
                  <c:v>1.4886502649255751</c:v>
                </c:pt>
                <c:pt idx="3">
                  <c:v>1.4771044444192458</c:v>
                </c:pt>
                <c:pt idx="4">
                  <c:v>1.4556784254319042</c:v>
                </c:pt>
                <c:pt idx="5">
                  <c:v>1.4204940639129169</c:v>
                </c:pt>
                <c:pt idx="6">
                  <c:v>1.3634795312293726</c:v>
                </c:pt>
                <c:pt idx="7">
                  <c:v>1.2751824570015244</c:v>
                </c:pt>
                <c:pt idx="8">
                  <c:v>1.1503805692800055</c:v>
                </c:pt>
                <c:pt idx="9">
                  <c:v>0.99001412069772687</c:v>
                </c:pt>
                <c:pt idx="10">
                  <c:v>0.80948824583696732</c:v>
                </c:pt>
                <c:pt idx="11">
                  <c:v>0.62480413105215715</c:v>
                </c:pt>
                <c:pt idx="12">
                  <c:v>0.46259608325468898</c:v>
                </c:pt>
                <c:pt idx="13">
                  <c:v>0.33408953646987888</c:v>
                </c:pt>
                <c:pt idx="14">
                  <c:v>0.24274491391291686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F-4B91-A738-3B7DDE5D619A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'ac-varT-7K'!$G$6:$G$45</c:f>
              <c:numCache>
                <c:formatCode>0.00E+00</c:formatCode>
                <c:ptCount val="40"/>
                <c:pt idx="0">
                  <c:v>1.5029443745468205</c:v>
                </c:pt>
                <c:pt idx="1">
                  <c:v>1.4979556719723401</c:v>
                </c:pt>
                <c:pt idx="2">
                  <c:v>1.4897922397907142</c:v>
                </c:pt>
                <c:pt idx="3">
                  <c:v>1.4764526209422426</c:v>
                </c:pt>
                <c:pt idx="4">
                  <c:v>1.4545908405877652</c:v>
                </c:pt>
                <c:pt idx="5">
                  <c:v>1.4190149997708092</c:v>
                </c:pt>
                <c:pt idx="6">
                  <c:v>1.3625075156204463</c:v>
                </c:pt>
                <c:pt idx="7">
                  <c:v>1.2760854669848685</c:v>
                </c:pt>
                <c:pt idx="8">
                  <c:v>1.1521234865726602</c:v>
                </c:pt>
                <c:pt idx="9">
                  <c:v>0.99016686794519049</c:v>
                </c:pt>
                <c:pt idx="10">
                  <c:v>0.80354855814015758</c:v>
                </c:pt>
                <c:pt idx="11">
                  <c:v>0.61741440312406048</c:v>
                </c:pt>
                <c:pt idx="12">
                  <c:v>0.4552597318511975</c:v>
                </c:pt>
                <c:pt idx="13">
                  <c:v>0.33060273291720571</c:v>
                </c:pt>
                <c:pt idx="14">
                  <c:v>0.24358601632516103</c:v>
                </c:pt>
                <c:pt idx="15">
                  <c:v>0.18665778149135714</c:v>
                </c:pt>
                <c:pt idx="16">
                  <c:v>0.1509017063228911</c:v>
                </c:pt>
                <c:pt idx="17">
                  <c:v>0.1287976435125199</c:v>
                </c:pt>
                <c:pt idx="18">
                  <c:v>0.11537442569238787</c:v>
                </c:pt>
                <c:pt idx="19">
                  <c:v>0.10718953244328545</c:v>
                </c:pt>
                <c:pt idx="20">
                  <c:v>0.10214675409495677</c:v>
                </c:pt>
                <c:pt idx="21">
                  <c:v>9.8996748195663731E-2</c:v>
                </c:pt>
                <c:pt idx="22">
                  <c:v>9.6992078284824076E-2</c:v>
                </c:pt>
                <c:pt idx="23">
                  <c:v>9.5732553079709459E-2</c:v>
                </c:pt>
                <c:pt idx="24">
                  <c:v>9.4890096520907213E-2</c:v>
                </c:pt>
                <c:pt idx="25">
                  <c:v>9.4344994587624187E-2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F-4B91-A738-3B7DDE5D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1304"/>
        <c:axId val="526733760"/>
      </c:scatterChart>
      <c:valAx>
        <c:axId val="1233313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33760"/>
        <c:crosses val="autoZero"/>
        <c:crossBetween val="midCat"/>
      </c:valAx>
      <c:valAx>
        <c:axId val="52673376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3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'ac-varT-7K'!$J$6:$J$31</c:f>
              <c:numCache>
                <c:formatCode>0.00E+00</c:formatCode>
                <c:ptCount val="26"/>
                <c:pt idx="0">
                  <c:v>8.1223052545828248E-2</c:v>
                </c:pt>
                <c:pt idx="1">
                  <c:v>0.10774127820152446</c:v>
                </c:pt>
                <c:pt idx="2">
                  <c:v>0.14242905452051177</c:v>
                </c:pt>
                <c:pt idx="3">
                  <c:v>0.18812400330532189</c:v>
                </c:pt>
                <c:pt idx="4">
                  <c:v>0.2471018377610181</c:v>
                </c:pt>
                <c:pt idx="5">
                  <c:v>0.32006494363443583</c:v>
                </c:pt>
                <c:pt idx="6">
                  <c:v>0.4050749411787396</c:v>
                </c:pt>
                <c:pt idx="7">
                  <c:v>0.4976842180648155</c:v>
                </c:pt>
                <c:pt idx="8">
                  <c:v>0.58493165965975213</c:v>
                </c:pt>
                <c:pt idx="9">
                  <c:v>0.64906793798886608</c:v>
                </c:pt>
                <c:pt idx="10">
                  <c:v>0.67332232993823316</c:v>
                </c:pt>
                <c:pt idx="11">
                  <c:v>0.65433230046987867</c:v>
                </c:pt>
                <c:pt idx="12">
                  <c:v>0.59502757211544843</c:v>
                </c:pt>
                <c:pt idx="13">
                  <c:v>0.5123529067989927</c:v>
                </c:pt>
                <c:pt idx="14">
                  <c:v>0.42138792976101813</c:v>
                </c:pt>
                <c:pt idx="15">
                  <c:v>0.33742936477367635</c:v>
                </c:pt>
                <c:pt idx="16">
                  <c:v>0.26386106905215734</c:v>
                </c:pt>
                <c:pt idx="17">
                  <c:v>0.20394672026734723</c:v>
                </c:pt>
                <c:pt idx="18">
                  <c:v>0.15664997753317</c:v>
                </c:pt>
                <c:pt idx="19">
                  <c:v>0.1208793530597523</c:v>
                </c:pt>
                <c:pt idx="20">
                  <c:v>9.2698883697726983E-2</c:v>
                </c:pt>
                <c:pt idx="21">
                  <c:v>7.0284761788866223E-2</c:v>
                </c:pt>
                <c:pt idx="22">
                  <c:v>5.4160668312916861E-2</c:v>
                </c:pt>
                <c:pt idx="23">
                  <c:v>4.3350670604056105E-2</c:v>
                </c:pt>
                <c:pt idx="24">
                  <c:v>3.3037618080005465E-2</c:v>
                </c:pt>
                <c:pt idx="25">
                  <c:v>2.5705073636967498E-2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B00-A6DF-2942FC9AAD8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'ac-varT-7K'!$K$6:$K$45</c:f>
              <c:numCache>
                <c:formatCode>0.00E+00</c:formatCode>
                <c:ptCount val="40"/>
                <c:pt idx="0">
                  <c:v>8.2760918617882651E-2</c:v>
                </c:pt>
                <c:pt idx="1">
                  <c:v>0.10923589220772718</c:v>
                </c:pt>
                <c:pt idx="2">
                  <c:v>0.14404181202619692</c:v>
                </c:pt>
                <c:pt idx="3">
                  <c:v>0.1889820898610842</c:v>
                </c:pt>
                <c:pt idx="4">
                  <c:v>0.24624438140484003</c:v>
                </c:pt>
                <c:pt idx="5">
                  <c:v>0.31735849793926818</c:v>
                </c:pt>
                <c:pt idx="6">
                  <c:v>0.40152223662242392</c:v>
                </c:pt>
                <c:pt idx="7">
                  <c:v>0.49394334381350946</c:v>
                </c:pt>
                <c:pt idx="8">
                  <c:v>0.5828473374434342</c:v>
                </c:pt>
                <c:pt idx="9">
                  <c:v>0.64960459372919921</c:v>
                </c:pt>
                <c:pt idx="10">
                  <c:v>0.67484110164927091</c:v>
                </c:pt>
                <c:pt idx="11">
                  <c:v>0.65030534745322965</c:v>
                </c:pt>
                <c:pt idx="12">
                  <c:v>0.58418652870827159</c:v>
                </c:pt>
                <c:pt idx="13">
                  <c:v>0.49544501609808206</c:v>
                </c:pt>
                <c:pt idx="14">
                  <c:v>0.40291477831865835</c:v>
                </c:pt>
                <c:pt idx="15">
                  <c:v>0.3185244188590986</c:v>
                </c:pt>
                <c:pt idx="16">
                  <c:v>0.24737241815462699</c:v>
                </c:pt>
                <c:pt idx="17">
                  <c:v>0.18972010878292095</c:v>
                </c:pt>
                <c:pt idx="18">
                  <c:v>0.14466338790437622</c:v>
                </c:pt>
                <c:pt idx="19">
                  <c:v>0.10991276810513233</c:v>
                </c:pt>
                <c:pt idx="20">
                  <c:v>8.3275891464045335E-2</c:v>
                </c:pt>
                <c:pt idx="21">
                  <c:v>6.2918584340630329E-2</c:v>
                </c:pt>
                <c:pt idx="22">
                  <c:v>4.7337934645699589E-2</c:v>
                </c:pt>
                <c:pt idx="23">
                  <c:v>3.5800098567175045E-2</c:v>
                </c:pt>
                <c:pt idx="24">
                  <c:v>2.6889456662342156E-2</c:v>
                </c:pt>
                <c:pt idx="25">
                  <c:v>2.0365212733846821E-2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6-4B00-A6DF-2942FC9A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1016"/>
        <c:axId val="526732192"/>
      </c:scatterChart>
      <c:valAx>
        <c:axId val="52673101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32192"/>
        <c:crosses val="autoZero"/>
        <c:crossBetween val="midCat"/>
      </c:valAx>
      <c:valAx>
        <c:axId val="52673219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3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'ac-varT-7.5K'!$A$6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'ac-varT-7.5K'!$F$6:$F$15</c:f>
              <c:numCache>
                <c:formatCode>0.00E+00</c:formatCode>
                <c:ptCount val="10"/>
                <c:pt idx="0">
                  <c:v>1.4085896431534231</c:v>
                </c:pt>
                <c:pt idx="1">
                  <c:v>1.4075539945458282</c:v>
                </c:pt>
                <c:pt idx="2">
                  <c:v>1.4052127087230433</c:v>
                </c:pt>
                <c:pt idx="3">
                  <c:v>1.4008181249255749</c:v>
                </c:pt>
                <c:pt idx="4">
                  <c:v>1.392989839862284</c:v>
                </c:pt>
                <c:pt idx="5">
                  <c:v>1.3792154364698788</c:v>
                </c:pt>
                <c:pt idx="6">
                  <c:v>1.3565289168243091</c:v>
                </c:pt>
                <c:pt idx="7">
                  <c:v>1.3131356555331699</c:v>
                </c:pt>
                <c:pt idx="8">
                  <c:v>1.2548085628496257</c:v>
                </c:pt>
                <c:pt idx="9">
                  <c:v>1.1618930219635497</c:v>
                </c:pt>
              </c:numCache>
            </c:numRef>
          </c:xVal>
          <c:yVal>
            <c:numRef>
              <c:f>'ac-varT-7.5K'!$J$6:$J$15</c:f>
              <c:numCache>
                <c:formatCode>0.00E+00</c:formatCode>
                <c:ptCount val="10"/>
                <c:pt idx="0">
                  <c:v>4.7864533983802936E-2</c:v>
                </c:pt>
                <c:pt idx="1">
                  <c:v>6.3381817680005462E-2</c:v>
                </c:pt>
                <c:pt idx="2">
                  <c:v>8.3334834206587743E-2</c:v>
                </c:pt>
                <c:pt idx="3">
                  <c:v>0.11064973393823331</c:v>
                </c:pt>
                <c:pt idx="4">
                  <c:v>0.14721740631798014</c:v>
                </c:pt>
                <c:pt idx="5">
                  <c:v>0.19382962409013202</c:v>
                </c:pt>
                <c:pt idx="6">
                  <c:v>0.25229198798886626</c:v>
                </c:pt>
                <c:pt idx="7">
                  <c:v>0.3217559030521574</c:v>
                </c:pt>
                <c:pt idx="8">
                  <c:v>0.41496330854582819</c:v>
                </c:pt>
                <c:pt idx="9">
                  <c:v>0.49615940548253706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1-4280-9DFE-62EFF0C0FC9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'ac-varT-7.5K'!$G$6:$G$31</c:f>
              <c:numCache>
                <c:formatCode>0.00E+00</c:formatCode>
                <c:ptCount val="26"/>
                <c:pt idx="0">
                  <c:v>1.4109085506928889</c:v>
                </c:pt>
                <c:pt idx="1">
                  <c:v>1.4089895015094147</c:v>
                </c:pt>
                <c:pt idx="2">
                  <c:v>1.4058540643475816</c:v>
                </c:pt>
                <c:pt idx="3">
                  <c:v>1.4007091314512328</c:v>
                </c:pt>
                <c:pt idx="4">
                  <c:v>1.3921729467952215</c:v>
                </c:pt>
                <c:pt idx="5">
                  <c:v>1.3779410250388044</c:v>
                </c:pt>
                <c:pt idx="6">
                  <c:v>1.3543657197263248</c:v>
                </c:pt>
                <c:pt idx="7">
                  <c:v>1.3157702606397761</c:v>
                </c:pt>
                <c:pt idx="8">
                  <c:v>1.2543225953668764</c:v>
                </c:pt>
                <c:pt idx="9">
                  <c:v>1.161094170548703</c:v>
                </c:pt>
                <c:pt idx="10">
                  <c:v>1.0304366576581827</c:v>
                </c:pt>
                <c:pt idx="11">
                  <c:v>0.86667287406349669</c:v>
                </c:pt>
                <c:pt idx="12">
                  <c:v>0.6863490000307565</c:v>
                </c:pt>
                <c:pt idx="13">
                  <c:v>0.51540720592144018</c:v>
                </c:pt>
                <c:pt idx="14">
                  <c:v>0.37491068307076197</c:v>
                </c:pt>
                <c:pt idx="15">
                  <c:v>0.27213995650459993</c:v>
                </c:pt>
                <c:pt idx="16">
                  <c:v>0.20315894738484599</c:v>
                </c:pt>
                <c:pt idx="17">
                  <c:v>0.15913009045583032</c:v>
                </c:pt>
                <c:pt idx="18">
                  <c:v>0.13219623260880653</c:v>
                </c:pt>
                <c:pt idx="19">
                  <c:v>0.115938998468475</c:v>
                </c:pt>
                <c:pt idx="20">
                  <c:v>0.10614910316898304</c:v>
                </c:pt>
                <c:pt idx="21">
                  <c:v>0.10023017456840104</c:v>
                </c:pt>
                <c:pt idx="22">
                  <c:v>9.6613083302942396E-2</c:v>
                </c:pt>
                <c:pt idx="23">
                  <c:v>9.4443200559977125E-2</c:v>
                </c:pt>
                <c:pt idx="24">
                  <c:v>9.3062617814866369E-2</c:v>
                </c:pt>
                <c:pt idx="25">
                  <c:v>9.221438628654513E-2</c:v>
                </c:pt>
              </c:numCache>
            </c:numRef>
          </c:xVal>
          <c:yVal>
            <c:numRef>
              <c:f>'ac-varT-7.5K'!$K$6:$K$31</c:f>
              <c:numCache>
                <c:formatCode>0.00E+00</c:formatCode>
                <c:ptCount val="26"/>
                <c:pt idx="0">
                  <c:v>4.7793592773363744E-2</c:v>
                </c:pt>
                <c:pt idx="1">
                  <c:v>6.3384439095096778E-2</c:v>
                </c:pt>
                <c:pt idx="2">
                  <c:v>8.4109550093709198E-2</c:v>
                </c:pt>
                <c:pt idx="3">
                  <c:v>0.11132039751813043</c:v>
                </c:pt>
                <c:pt idx="4">
                  <c:v>0.14691079893135178</c:v>
                </c:pt>
                <c:pt idx="5">
                  <c:v>0.19300941782752407</c:v>
                </c:pt>
                <c:pt idx="6">
                  <c:v>0.2514495801346226</c:v>
                </c:pt>
                <c:pt idx="7">
                  <c:v>0.32334969113422701</c:v>
                </c:pt>
                <c:pt idx="8">
                  <c:v>0.40713759134651795</c:v>
                </c:pt>
                <c:pt idx="9">
                  <c:v>0.49612047538902498</c:v>
                </c:pt>
                <c:pt idx="10">
                  <c:v>0.57601835848259719</c:v>
                </c:pt>
                <c:pt idx="11">
                  <c:v>0.62723820234678951</c:v>
                </c:pt>
                <c:pt idx="12">
                  <c:v>0.63385058821253693</c:v>
                </c:pt>
                <c:pt idx="13">
                  <c:v>0.59329469461572248</c:v>
                </c:pt>
                <c:pt idx="14">
                  <c:v>0.5190490611042039</c:v>
                </c:pt>
                <c:pt idx="15">
                  <c:v>0.43094458055551488</c:v>
                </c:pt>
                <c:pt idx="16">
                  <c:v>0.34502649481425629</c:v>
                </c:pt>
                <c:pt idx="17">
                  <c:v>0.26938466141312939</c:v>
                </c:pt>
                <c:pt idx="18">
                  <c:v>0.20741713328795186</c:v>
                </c:pt>
                <c:pt idx="19">
                  <c:v>0.15835554109903155</c:v>
                </c:pt>
                <c:pt idx="20">
                  <c:v>0.12021161225038543</c:v>
                </c:pt>
                <c:pt idx="21">
                  <c:v>9.08465294751504E-2</c:v>
                </c:pt>
                <c:pt idx="22">
                  <c:v>6.8296971819960056E-2</c:v>
                </c:pt>
                <c:pt idx="23">
                  <c:v>5.1581756228360351E-2</c:v>
                </c:pt>
                <c:pt idx="24">
                  <c:v>3.8676877445865579E-2</c:v>
                </c:pt>
                <c:pt idx="25">
                  <c:v>2.9238385951605494E-2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1-4280-9DFE-62EFF0C0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28272"/>
        <c:axId val="526728664"/>
      </c:scatterChart>
      <c:valAx>
        <c:axId val="52672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28664"/>
        <c:crosses val="autoZero"/>
        <c:crossBetween val="midCat"/>
      </c:valAx>
      <c:valAx>
        <c:axId val="526728664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52672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'ac-varT-7.5K'!$F$6:$F$20</c:f>
              <c:numCache>
                <c:formatCode>0.00E+00</c:formatCode>
                <c:ptCount val="15"/>
                <c:pt idx="0">
                  <c:v>1.4085896431534231</c:v>
                </c:pt>
                <c:pt idx="1">
                  <c:v>1.4075539945458282</c:v>
                </c:pt>
                <c:pt idx="2">
                  <c:v>1.4052127087230433</c:v>
                </c:pt>
                <c:pt idx="3">
                  <c:v>1.4008181249255749</c:v>
                </c:pt>
                <c:pt idx="4">
                  <c:v>1.392989839862284</c:v>
                </c:pt>
                <c:pt idx="5">
                  <c:v>1.3792154364698788</c:v>
                </c:pt>
                <c:pt idx="6">
                  <c:v>1.3565289168243091</c:v>
                </c:pt>
                <c:pt idx="7">
                  <c:v>1.3131356555331699</c:v>
                </c:pt>
                <c:pt idx="8">
                  <c:v>1.2548085628496257</c:v>
                </c:pt>
                <c:pt idx="9">
                  <c:v>1.1618930219635497</c:v>
                </c:pt>
                <c:pt idx="10">
                  <c:v>1.032612230925575</c:v>
                </c:pt>
                <c:pt idx="11">
                  <c:v>0.87216935479899271</c:v>
                </c:pt>
                <c:pt idx="12">
                  <c:v>0.69809925368506864</c:v>
                </c:pt>
                <c:pt idx="13">
                  <c:v>0.53034979355848633</c:v>
                </c:pt>
                <c:pt idx="14">
                  <c:v>0.38668414796354977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1-4458-9E56-95951E705E8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'ac-varT-7.5K'!$G$6:$G$45</c:f>
              <c:numCache>
                <c:formatCode>0.00E+00</c:formatCode>
                <c:ptCount val="40"/>
                <c:pt idx="0">
                  <c:v>1.4109085506928889</c:v>
                </c:pt>
                <c:pt idx="1">
                  <c:v>1.4089895015094147</c:v>
                </c:pt>
                <c:pt idx="2">
                  <c:v>1.4058540643475816</c:v>
                </c:pt>
                <c:pt idx="3">
                  <c:v>1.4007091314512328</c:v>
                </c:pt>
                <c:pt idx="4">
                  <c:v>1.3921729467952215</c:v>
                </c:pt>
                <c:pt idx="5">
                  <c:v>1.3779410250388044</c:v>
                </c:pt>
                <c:pt idx="6">
                  <c:v>1.3543657197263248</c:v>
                </c:pt>
                <c:pt idx="7">
                  <c:v>1.3157702606397761</c:v>
                </c:pt>
                <c:pt idx="8">
                  <c:v>1.2543225953668764</c:v>
                </c:pt>
                <c:pt idx="9">
                  <c:v>1.161094170548703</c:v>
                </c:pt>
                <c:pt idx="10">
                  <c:v>1.0304366576581827</c:v>
                </c:pt>
                <c:pt idx="11">
                  <c:v>0.86667287406349669</c:v>
                </c:pt>
                <c:pt idx="12">
                  <c:v>0.6863490000307565</c:v>
                </c:pt>
                <c:pt idx="13">
                  <c:v>0.51540720592144018</c:v>
                </c:pt>
                <c:pt idx="14">
                  <c:v>0.37491068307076197</c:v>
                </c:pt>
                <c:pt idx="15">
                  <c:v>0.27213995650459993</c:v>
                </c:pt>
                <c:pt idx="16">
                  <c:v>0.20315894738484599</c:v>
                </c:pt>
                <c:pt idx="17">
                  <c:v>0.15913009045583032</c:v>
                </c:pt>
                <c:pt idx="18">
                  <c:v>0.13219623260880653</c:v>
                </c:pt>
                <c:pt idx="19">
                  <c:v>0.115938998468475</c:v>
                </c:pt>
                <c:pt idx="20">
                  <c:v>0.10614910316898304</c:v>
                </c:pt>
                <c:pt idx="21">
                  <c:v>0.10023017456840104</c:v>
                </c:pt>
                <c:pt idx="22">
                  <c:v>9.6613083302942396E-2</c:v>
                </c:pt>
                <c:pt idx="23">
                  <c:v>9.4443200559977125E-2</c:v>
                </c:pt>
                <c:pt idx="24">
                  <c:v>9.3062617814866369E-2</c:v>
                </c:pt>
                <c:pt idx="25">
                  <c:v>9.221438628654513E-2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1-4458-9E56-95951E70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27880"/>
        <c:axId val="526732976"/>
      </c:scatterChart>
      <c:valAx>
        <c:axId val="52672788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32976"/>
        <c:crosses val="autoZero"/>
        <c:crossBetween val="midCat"/>
      </c:valAx>
      <c:valAx>
        <c:axId val="5267329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27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Oe</c:v>
          </c:tx>
          <c:marker>
            <c:spPr>
              <a:noFill/>
              <a:ln w="19050"/>
            </c:spPr>
          </c:marker>
          <c:xVal>
            <c:numRef>
              <c:f>'ac-varfield'!$E$6:$E$15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'ac-varfield'!$G$6:$G$15</c:f>
              <c:numCache>
                <c:formatCode>0.00E+00</c:formatCode>
                <c:ptCount val="10"/>
                <c:pt idx="0">
                  <c:v>6.7079247767143366E-3</c:v>
                </c:pt>
                <c:pt idx="1">
                  <c:v>2.8902874087600405E-2</c:v>
                </c:pt>
                <c:pt idx="2">
                  <c:v>6.2320457849625713E-2</c:v>
                </c:pt>
                <c:pt idx="3">
                  <c:v>0.13369445231544849</c:v>
                </c:pt>
                <c:pt idx="4">
                  <c:v>0.26450779560911941</c:v>
                </c:pt>
                <c:pt idx="5">
                  <c:v>0.39066737988760042</c:v>
                </c:pt>
                <c:pt idx="6">
                  <c:v>0.36320787702684093</c:v>
                </c:pt>
                <c:pt idx="7">
                  <c:v>0.26766901606481563</c:v>
                </c:pt>
                <c:pt idx="8">
                  <c:v>0.2121034222420308</c:v>
                </c:pt>
                <c:pt idx="9">
                  <c:v>0.18328262297620795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7-4964-8421-6F447DCFB82D}"/>
            </c:ext>
          </c:extLst>
        </c:ser>
        <c:ser>
          <c:idx val="1"/>
          <c:order val="1"/>
          <c:tx>
            <c:v>500 Oe</c:v>
          </c:tx>
          <c:xVal>
            <c:numRef>
              <c:f>'ac-varfield'!$E$16:$E$25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'ac-varfield'!$G$16:$G$25</c:f>
              <c:numCache>
                <c:formatCode>0.00E+00</c:formatCode>
                <c:ptCount val="10"/>
                <c:pt idx="0">
                  <c:v>2.4834699593929518E-2</c:v>
                </c:pt>
                <c:pt idx="1">
                  <c:v>5.3118623052157365E-2</c:v>
                </c:pt>
                <c:pt idx="2">
                  <c:v>0.11628072710279026</c:v>
                </c:pt>
                <c:pt idx="3">
                  <c:v>0.24613915530532191</c:v>
                </c:pt>
                <c:pt idx="4">
                  <c:v>0.44902036378633453</c:v>
                </c:pt>
                <c:pt idx="5">
                  <c:v>0.55433405844456229</c:v>
                </c:pt>
                <c:pt idx="6">
                  <c:v>0.41948319474835988</c:v>
                </c:pt>
                <c:pt idx="7">
                  <c:v>0.24231099376101811</c:v>
                </c:pt>
                <c:pt idx="8">
                  <c:v>0.13448214061671429</c:v>
                </c:pt>
                <c:pt idx="9">
                  <c:v>7.8502425806587728E-2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7-4964-8421-6F447DCFB82D}"/>
            </c:ext>
          </c:extLst>
        </c:ser>
        <c:ser>
          <c:idx val="2"/>
          <c:order val="2"/>
          <c:tx>
            <c:v>1000 Oe</c:v>
          </c:tx>
          <c:spPr>
            <a:ln w="19050">
              <a:noFill/>
            </a:ln>
          </c:spPr>
          <c:xVal>
            <c:numRef>
              <c:f>'ac-varfield'!$E$26:$E$35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'ac-varfield'!$G$26:$G$35</c:f>
              <c:numCache>
                <c:formatCode>0.00E+00</c:formatCode>
                <c:ptCount val="10"/>
                <c:pt idx="0">
                  <c:v>2.8165472895195345E-2</c:v>
                </c:pt>
                <c:pt idx="1">
                  <c:v>5.5734715740764967E-2</c:v>
                </c:pt>
                <c:pt idx="2">
                  <c:v>0.13177814240658772</c:v>
                </c:pt>
                <c:pt idx="3">
                  <c:v>0.27738459072304344</c:v>
                </c:pt>
                <c:pt idx="4">
                  <c:v>0.4950603441660813</c:v>
                </c:pt>
                <c:pt idx="5">
                  <c:v>0.58447517122937243</c:v>
                </c:pt>
                <c:pt idx="6">
                  <c:v>0.42068900540658771</c:v>
                </c:pt>
                <c:pt idx="7">
                  <c:v>0.22703157695089152</c:v>
                </c:pt>
                <c:pt idx="8">
                  <c:v>0.11479094381165103</c:v>
                </c:pt>
                <c:pt idx="9">
                  <c:v>5.9722807459752295E-2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7-4964-8421-6F447DCFB82D}"/>
            </c:ext>
          </c:extLst>
        </c:ser>
        <c:ser>
          <c:idx val="3"/>
          <c:order val="3"/>
          <c:tx>
            <c:v>1500 Oe</c:v>
          </c:tx>
          <c:spPr>
            <a:ln w="19050">
              <a:noFill/>
            </a:ln>
          </c:spPr>
          <c:xVal>
            <c:numRef>
              <c:f>'ac-varfield'!$E$36:$E$45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'ac-varfield'!$G$36:$G$45</c:f>
              <c:numCache>
                <c:formatCode>0.00E+00</c:formatCode>
                <c:ptCount val="10"/>
                <c:pt idx="0">
                  <c:v>3.0554429014182684E-2</c:v>
                </c:pt>
                <c:pt idx="1">
                  <c:v>-1.1430627082019839E-2</c:v>
                </c:pt>
                <c:pt idx="2">
                  <c:v>0.15204577181165102</c:v>
                </c:pt>
                <c:pt idx="3">
                  <c:v>0.29037228884962574</c:v>
                </c:pt>
                <c:pt idx="4">
                  <c:v>0.50573070930532171</c:v>
                </c:pt>
                <c:pt idx="5">
                  <c:v>0.59122267112810667</c:v>
                </c:pt>
                <c:pt idx="6">
                  <c:v>0.42040655578633457</c:v>
                </c:pt>
                <c:pt idx="7">
                  <c:v>0.22494048057114471</c:v>
                </c:pt>
                <c:pt idx="8">
                  <c:v>0.11076599518633458</c:v>
                </c:pt>
                <c:pt idx="9">
                  <c:v>5.4445319378739643E-2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7-4964-8421-6F447DCFB82D}"/>
            </c:ext>
          </c:extLst>
        </c:ser>
        <c:ser>
          <c:idx val="4"/>
          <c:order val="4"/>
          <c:tx>
            <c:v>2000 Oe</c:v>
          </c:tx>
          <c:xVal>
            <c:numRef>
              <c:f>'ac-varfield'!$E$46:$E$55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'ac-varfield'!$G$46:$G$55</c:f>
              <c:numCache>
                <c:formatCode>0.00E+00</c:formatCode>
                <c:ptCount val="10"/>
                <c:pt idx="0">
                  <c:v>3.092063048506876E-2</c:v>
                </c:pt>
                <c:pt idx="1">
                  <c:v>-2.5775066421260345E-2</c:v>
                </c:pt>
                <c:pt idx="2">
                  <c:v>0.11779440784709405</c:v>
                </c:pt>
                <c:pt idx="3">
                  <c:v>0.29182399682430926</c:v>
                </c:pt>
                <c:pt idx="4">
                  <c:v>0.50840885783696732</c:v>
                </c:pt>
                <c:pt idx="5">
                  <c:v>0.59378119393823314</c:v>
                </c:pt>
                <c:pt idx="6">
                  <c:v>0.42074937209013202</c:v>
                </c:pt>
                <c:pt idx="7">
                  <c:v>0.22313377219139788</c:v>
                </c:pt>
                <c:pt idx="8">
                  <c:v>0.10824081250785357</c:v>
                </c:pt>
                <c:pt idx="9">
                  <c:v>5.4542584505321921E-2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7-4964-8421-6F447DCFB82D}"/>
            </c:ext>
          </c:extLst>
        </c:ser>
        <c:ser>
          <c:idx val="5"/>
          <c:order val="5"/>
          <c:tx>
            <c:v>2500 Oe</c:v>
          </c:tx>
          <c:xVal>
            <c:numRef>
              <c:f>'ac-varfield'!$E$56:$E$65</c:f>
              <c:numCache>
                <c:formatCode>0.00E+00</c:formatCode>
                <c:ptCount val="10"/>
                <c:pt idx="0">
                  <c:v>1.0005759999999999</c:v>
                </c:pt>
                <c:pt idx="1">
                  <c:v>2.252739</c:v>
                </c:pt>
                <c:pt idx="2">
                  <c:v>5.0730519999999997</c:v>
                </c:pt>
                <c:pt idx="3">
                  <c:v>11.42178</c:v>
                </c:pt>
                <c:pt idx="4">
                  <c:v>25.71311</c:v>
                </c:pt>
                <c:pt idx="5">
                  <c:v>57.906120000000001</c:v>
                </c:pt>
                <c:pt idx="6">
                  <c:v>130.38939999999999</c:v>
                </c:pt>
                <c:pt idx="7">
                  <c:v>293.88709999999998</c:v>
                </c:pt>
                <c:pt idx="8">
                  <c:v>660.21119999999996</c:v>
                </c:pt>
                <c:pt idx="9">
                  <c:v>1488.095</c:v>
                </c:pt>
              </c:numCache>
            </c:numRef>
          </c:xVal>
          <c:yVal>
            <c:numRef>
              <c:f>'ac-varfield'!$G$56:$G$65</c:f>
              <c:numCache>
                <c:formatCode>0.00E+00</c:formatCode>
                <c:ptCount val="10"/>
                <c:pt idx="0">
                  <c:v>-5.5279630731590798E-3</c:v>
                </c:pt>
                <c:pt idx="1">
                  <c:v>6.2304244687600402E-2</c:v>
                </c:pt>
                <c:pt idx="2">
                  <c:v>0.13583924181418267</c:v>
                </c:pt>
                <c:pt idx="3">
                  <c:v>0.2863379667736764</c:v>
                </c:pt>
                <c:pt idx="4">
                  <c:v>0.50818428269772686</c:v>
                </c:pt>
                <c:pt idx="5">
                  <c:v>0.59395163290025854</c:v>
                </c:pt>
                <c:pt idx="6">
                  <c:v>0.42304649054582821</c:v>
                </c:pt>
                <c:pt idx="7">
                  <c:v>0.22704362259646113</c:v>
                </c:pt>
                <c:pt idx="8">
                  <c:v>0.10780074492304342</c:v>
                </c:pt>
                <c:pt idx="9">
                  <c:v>4.8284663948359896E-2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7-4964-8421-6F447DCF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0904"/>
        <c:axId val="431170512"/>
      </c:scatterChart>
      <c:valAx>
        <c:axId val="431170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1170512"/>
        <c:crosses val="autoZero"/>
        <c:crossBetween val="midCat"/>
      </c:valAx>
      <c:valAx>
        <c:axId val="43117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Chi''(emu/mol)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crossAx val="43117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'ac-varT-7.5K'!$A$6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'ac-varT-7.5K'!$E$6:$E$31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'ac-varT-7.5K'!$J$6:$J$31</c:f>
              <c:numCache>
                <c:formatCode>0.00E+00</c:formatCode>
                <c:ptCount val="26"/>
                <c:pt idx="0">
                  <c:v>4.7864533983802936E-2</c:v>
                </c:pt>
                <c:pt idx="1">
                  <c:v>6.3381817680005462E-2</c:v>
                </c:pt>
                <c:pt idx="2">
                  <c:v>8.3334834206587743E-2</c:v>
                </c:pt>
                <c:pt idx="3">
                  <c:v>0.11064973393823331</c:v>
                </c:pt>
                <c:pt idx="4">
                  <c:v>0.14721740631798014</c:v>
                </c:pt>
                <c:pt idx="5">
                  <c:v>0.19382962409013202</c:v>
                </c:pt>
                <c:pt idx="6">
                  <c:v>0.25229198798886626</c:v>
                </c:pt>
                <c:pt idx="7">
                  <c:v>0.3217559030521574</c:v>
                </c:pt>
                <c:pt idx="8">
                  <c:v>0.41496330854582819</c:v>
                </c:pt>
                <c:pt idx="9">
                  <c:v>0.49615940548253706</c:v>
                </c:pt>
                <c:pt idx="10">
                  <c:v>0.57271931343190408</c:v>
                </c:pt>
                <c:pt idx="11">
                  <c:v>0.62412320593823312</c:v>
                </c:pt>
                <c:pt idx="12">
                  <c:v>0.63375515335595467</c:v>
                </c:pt>
                <c:pt idx="13">
                  <c:v>0.6006461042673471</c:v>
                </c:pt>
                <c:pt idx="14">
                  <c:v>0.53436016279899268</c:v>
                </c:pt>
                <c:pt idx="15">
                  <c:v>0.45156268728000537</c:v>
                </c:pt>
                <c:pt idx="16">
                  <c:v>0.36708449806481563</c:v>
                </c:pt>
                <c:pt idx="17">
                  <c:v>0.2903871036091194</c:v>
                </c:pt>
                <c:pt idx="18">
                  <c:v>0.22607290971038521</c:v>
                </c:pt>
                <c:pt idx="19">
                  <c:v>0.17453831502684089</c:v>
                </c:pt>
                <c:pt idx="20">
                  <c:v>0.13385303946987887</c:v>
                </c:pt>
                <c:pt idx="21">
                  <c:v>0.10245002762430926</c:v>
                </c:pt>
                <c:pt idx="22">
                  <c:v>7.7665364204056092E-2</c:v>
                </c:pt>
                <c:pt idx="23">
                  <c:v>6.0629636887600404E-2</c:v>
                </c:pt>
                <c:pt idx="24">
                  <c:v>4.6445930766081417E-2</c:v>
                </c:pt>
                <c:pt idx="25">
                  <c:v>3.5803879816714325E-2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E-4CCA-9887-B52DEDE81F91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'ac-varT-7.5K'!$E$6:$E$45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'ac-varT-7.5K'!$K$6:$K$45</c:f>
              <c:numCache>
                <c:formatCode>0.00E+00</c:formatCode>
                <c:ptCount val="40"/>
                <c:pt idx="0">
                  <c:v>4.7793592773363744E-2</c:v>
                </c:pt>
                <c:pt idx="1">
                  <c:v>6.3384439095096778E-2</c:v>
                </c:pt>
                <c:pt idx="2">
                  <c:v>8.4109550093709198E-2</c:v>
                </c:pt>
                <c:pt idx="3">
                  <c:v>0.11132039751813043</c:v>
                </c:pt>
                <c:pt idx="4">
                  <c:v>0.14691079893135178</c:v>
                </c:pt>
                <c:pt idx="5">
                  <c:v>0.19300941782752407</c:v>
                </c:pt>
                <c:pt idx="6">
                  <c:v>0.2514495801346226</c:v>
                </c:pt>
                <c:pt idx="7">
                  <c:v>0.32334969113422701</c:v>
                </c:pt>
                <c:pt idx="8">
                  <c:v>0.40713759134651795</c:v>
                </c:pt>
                <c:pt idx="9">
                  <c:v>0.49612047538902498</c:v>
                </c:pt>
                <c:pt idx="10">
                  <c:v>0.57601835848259719</c:v>
                </c:pt>
                <c:pt idx="11">
                  <c:v>0.62723820234678951</c:v>
                </c:pt>
                <c:pt idx="12">
                  <c:v>0.63385058821253693</c:v>
                </c:pt>
                <c:pt idx="13">
                  <c:v>0.59329469461572248</c:v>
                </c:pt>
                <c:pt idx="14">
                  <c:v>0.5190490611042039</c:v>
                </c:pt>
                <c:pt idx="15">
                  <c:v>0.43094458055551488</c:v>
                </c:pt>
                <c:pt idx="16">
                  <c:v>0.34502649481425629</c:v>
                </c:pt>
                <c:pt idx="17">
                  <c:v>0.26938466141312939</c:v>
                </c:pt>
                <c:pt idx="18">
                  <c:v>0.20741713328795186</c:v>
                </c:pt>
                <c:pt idx="19">
                  <c:v>0.15835554109903155</c:v>
                </c:pt>
                <c:pt idx="20">
                  <c:v>0.12021161225038543</c:v>
                </c:pt>
                <c:pt idx="21">
                  <c:v>9.08465294751504E-2</c:v>
                </c:pt>
                <c:pt idx="22">
                  <c:v>6.8296971819960056E-2</c:v>
                </c:pt>
                <c:pt idx="23">
                  <c:v>5.1581756228360351E-2</c:v>
                </c:pt>
                <c:pt idx="24">
                  <c:v>3.8676877445865579E-2</c:v>
                </c:pt>
                <c:pt idx="25">
                  <c:v>2.9238385951605494E-2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E-4CCA-9887-B52DEDE8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0232"/>
        <c:axId val="526731408"/>
      </c:scatterChart>
      <c:valAx>
        <c:axId val="52673023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31408"/>
        <c:crosses val="autoZero"/>
        <c:crossBetween val="midCat"/>
      </c:valAx>
      <c:valAx>
        <c:axId val="52673140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3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'ac-varT-8K'!$A$6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'ac-varT-8K'!$F$6:$F$31</c:f>
              <c:numCache>
                <c:formatCode>0.00E+00</c:formatCode>
                <c:ptCount val="26"/>
                <c:pt idx="0">
                  <c:v>1.3262497637103852</c:v>
                </c:pt>
                <c:pt idx="1">
                  <c:v>1.325979636647094</c:v>
                </c:pt>
                <c:pt idx="2">
                  <c:v>1.3251216266977268</c:v>
                </c:pt>
                <c:pt idx="3">
                  <c:v>1.3238573877357016</c:v>
                </c:pt>
                <c:pt idx="4">
                  <c:v>1.3205221284698789</c:v>
                </c:pt>
                <c:pt idx="5">
                  <c:v>1.31551612431798</c:v>
                </c:pt>
                <c:pt idx="6">
                  <c:v>1.3072892253053219</c:v>
                </c:pt>
                <c:pt idx="7">
                  <c:v>1.2914496167483598</c:v>
                </c:pt>
                <c:pt idx="8">
                  <c:v>1.2661954362167143</c:v>
                </c:pt>
                <c:pt idx="9">
                  <c:v>1.2216365164192458</c:v>
                </c:pt>
                <c:pt idx="10">
                  <c:v>1.1525936451281067</c:v>
                </c:pt>
                <c:pt idx="11">
                  <c:v>1.0515925684951954</c:v>
                </c:pt>
                <c:pt idx="12">
                  <c:v>0.91809026328000531</c:v>
                </c:pt>
                <c:pt idx="13">
                  <c:v>0.76094983241924585</c:v>
                </c:pt>
                <c:pt idx="14">
                  <c:v>0.59583809176101798</c:v>
                </c:pt>
                <c:pt idx="15">
                  <c:v>0.44479331138127126</c:v>
                </c:pt>
                <c:pt idx="16">
                  <c:v>0.32128819971038519</c:v>
                </c:pt>
                <c:pt idx="17">
                  <c:v>0.23086943039392951</c:v>
                </c:pt>
                <c:pt idx="18">
                  <c:v>0.16823484254582821</c:v>
                </c:pt>
                <c:pt idx="19">
                  <c:v>0.12851245712810672</c:v>
                </c:pt>
                <c:pt idx="20">
                  <c:v>0.10511802735342318</c:v>
                </c:pt>
                <c:pt idx="21">
                  <c:v>8.9500557115448492E-2</c:v>
                </c:pt>
                <c:pt idx="22">
                  <c:v>8.0513910161018123E-2</c:v>
                </c:pt>
                <c:pt idx="23">
                  <c:v>7.4070929720511783E-2</c:v>
                </c:pt>
                <c:pt idx="24">
                  <c:v>7.0301791839499139E-2</c:v>
                </c:pt>
                <c:pt idx="25">
                  <c:v>6.9064039452157361E-2</c:v>
                </c:pt>
              </c:numCache>
            </c:numRef>
          </c:xVal>
          <c:yVal>
            <c:numRef>
              <c:f>'ac-varT-8K'!$J$6:$J$31</c:f>
              <c:numCache>
                <c:formatCode>0.00E+00</c:formatCode>
                <c:ptCount val="26"/>
                <c:pt idx="0">
                  <c:v>2.9060782809119393E-2</c:v>
                </c:pt>
                <c:pt idx="1">
                  <c:v>3.8259779264815594E-2</c:v>
                </c:pt>
                <c:pt idx="2">
                  <c:v>4.9829455687600402E-2</c:v>
                </c:pt>
                <c:pt idx="3">
                  <c:v>6.6159031262283952E-2</c:v>
                </c:pt>
                <c:pt idx="4">
                  <c:v>8.8146446561018124E-2</c:v>
                </c:pt>
                <c:pt idx="5">
                  <c:v>0.11683734669266368</c:v>
                </c:pt>
                <c:pt idx="6">
                  <c:v>0.15302963798886621</c:v>
                </c:pt>
                <c:pt idx="7">
                  <c:v>0.20110477864709406</c:v>
                </c:pt>
                <c:pt idx="8">
                  <c:v>0.26117295171038524</c:v>
                </c:pt>
                <c:pt idx="9">
                  <c:v>0.33449382710279024</c:v>
                </c:pt>
                <c:pt idx="10">
                  <c:v>0.41534226178633454</c:v>
                </c:pt>
                <c:pt idx="11">
                  <c:v>0.49732492553316998</c:v>
                </c:pt>
                <c:pt idx="12">
                  <c:v>0.56265524578633441</c:v>
                </c:pt>
                <c:pt idx="13">
                  <c:v>0.59661496667241043</c:v>
                </c:pt>
                <c:pt idx="14">
                  <c:v>0.59029543333063828</c:v>
                </c:pt>
                <c:pt idx="15">
                  <c:v>0.5448152293306382</c:v>
                </c:pt>
                <c:pt idx="16">
                  <c:v>0.47452238001418262</c:v>
                </c:pt>
                <c:pt idx="17">
                  <c:v>0.39404722188760039</c:v>
                </c:pt>
                <c:pt idx="18">
                  <c:v>0.31735010434329664</c:v>
                </c:pt>
                <c:pt idx="19">
                  <c:v>0.24962546973570165</c:v>
                </c:pt>
                <c:pt idx="20">
                  <c:v>0.19230522687494217</c:v>
                </c:pt>
                <c:pt idx="21">
                  <c:v>0.14869251330532191</c:v>
                </c:pt>
                <c:pt idx="22">
                  <c:v>0.11305898766228394</c:v>
                </c:pt>
                <c:pt idx="23">
                  <c:v>8.7338986786334574E-2</c:v>
                </c:pt>
                <c:pt idx="24">
                  <c:v>6.7550967912916857E-2</c:v>
                </c:pt>
                <c:pt idx="25">
                  <c:v>5.1857554725575086E-2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A-4CA6-9361-E4624AB7802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'ac-varT-8K'!$G$6:$G$31</c:f>
              <c:numCache>
                <c:formatCode>0.00E+00</c:formatCode>
                <c:ptCount val="26"/>
                <c:pt idx="0">
                  <c:v>1.3281318862028211</c:v>
                </c:pt>
                <c:pt idx="1">
                  <c:v>1.3273737012922626</c:v>
                </c:pt>
                <c:pt idx="2">
                  <c:v>1.3261468405057402</c:v>
                </c:pt>
                <c:pt idx="3">
                  <c:v>1.32414599893578</c:v>
                </c:pt>
                <c:pt idx="4">
                  <c:v>1.320831100912361</c:v>
                </c:pt>
                <c:pt idx="5">
                  <c:v>1.3152769125870991</c:v>
                </c:pt>
                <c:pt idx="6">
                  <c:v>1.3059457885694392</c:v>
                </c:pt>
                <c:pt idx="7">
                  <c:v>1.2902409630222589</c:v>
                </c:pt>
                <c:pt idx="8">
                  <c:v>1.264003515518564</c:v>
                </c:pt>
                <c:pt idx="9">
                  <c:v>1.2209536278323405</c:v>
                </c:pt>
                <c:pt idx="10">
                  <c:v>1.152974346462339</c:v>
                </c:pt>
                <c:pt idx="11">
                  <c:v>1.0522220312675772</c:v>
                </c:pt>
                <c:pt idx="12">
                  <c:v>0.91491604318232023</c:v>
                </c:pt>
                <c:pt idx="13">
                  <c:v>0.74941504828582528</c:v>
                </c:pt>
                <c:pt idx="14">
                  <c:v>0.5772757944375756</c:v>
                </c:pt>
                <c:pt idx="15">
                  <c:v>0.42340694789802713</c:v>
                </c:pt>
                <c:pt idx="16">
                  <c:v>0.30347651680989551</c:v>
                </c:pt>
                <c:pt idx="17">
                  <c:v>0.21898337177544722</c:v>
                </c:pt>
                <c:pt idx="18">
                  <c:v>0.16425329138465594</c:v>
                </c:pt>
                <c:pt idx="19">
                  <c:v>0.13032464408645911</c:v>
                </c:pt>
                <c:pt idx="20">
                  <c:v>0.10978001172937533</c:v>
                </c:pt>
                <c:pt idx="21">
                  <c:v>9.7475730669075888E-2</c:v>
                </c:pt>
                <c:pt idx="22">
                  <c:v>9.0111379564632721E-2</c:v>
                </c:pt>
                <c:pt idx="23">
                  <c:v>8.5822657920643836E-2</c:v>
                </c:pt>
                <c:pt idx="24">
                  <c:v>8.3192769219040619E-2</c:v>
                </c:pt>
                <c:pt idx="25">
                  <c:v>8.1644530252654515E-2</c:v>
                </c:pt>
              </c:numCache>
            </c:numRef>
          </c:xVal>
          <c:yVal>
            <c:numRef>
              <c:f>'ac-varT-8K'!$K$6:$K$31</c:f>
              <c:numCache>
                <c:formatCode>0.00E+00</c:formatCode>
                <c:ptCount val="26"/>
                <c:pt idx="0">
                  <c:v>2.7910110651485208E-2</c:v>
                </c:pt>
                <c:pt idx="1">
                  <c:v>3.7110329488403267E-2</c:v>
                </c:pt>
                <c:pt idx="2">
                  <c:v>4.9403114818151878E-2</c:v>
                </c:pt>
                <c:pt idx="3">
                  <c:v>6.5662873881580611E-2</c:v>
                </c:pt>
                <c:pt idx="4">
                  <c:v>8.7170461105812794E-2</c:v>
                </c:pt>
                <c:pt idx="5">
                  <c:v>0.11552856258945936</c:v>
                </c:pt>
                <c:pt idx="6">
                  <c:v>0.15253355563940554</c:v>
                </c:pt>
                <c:pt idx="7">
                  <c:v>0.20029193176169732</c:v>
                </c:pt>
                <c:pt idx="8">
                  <c:v>0.26058327601238201</c:v>
                </c:pt>
                <c:pt idx="9">
                  <c:v>0.33388625951342166</c:v>
                </c:pt>
                <c:pt idx="10">
                  <c:v>0.41709869924663923</c:v>
                </c:pt>
                <c:pt idx="11">
                  <c:v>0.50107417694980583</c:v>
                </c:pt>
                <c:pt idx="12">
                  <c:v>0.57024158913351486</c:v>
                </c:pt>
                <c:pt idx="13">
                  <c:v>0.60514972277996948</c:v>
                </c:pt>
                <c:pt idx="14">
                  <c:v>0.59376906546603925</c:v>
                </c:pt>
                <c:pt idx="15">
                  <c:v>0.54022238585938598</c:v>
                </c:pt>
                <c:pt idx="16">
                  <c:v>0.46159260922008527</c:v>
                </c:pt>
                <c:pt idx="17">
                  <c:v>0.37607924375223106</c:v>
                </c:pt>
                <c:pt idx="18">
                  <c:v>0.29716091482135693</c:v>
                </c:pt>
                <c:pt idx="19">
                  <c:v>0.23029645075784846</c:v>
                </c:pt>
                <c:pt idx="20">
                  <c:v>0.17627391331370168</c:v>
                </c:pt>
                <c:pt idx="21">
                  <c:v>0.13377885781375809</c:v>
                </c:pt>
                <c:pt idx="22">
                  <c:v>0.10075897278810027</c:v>
                </c:pt>
                <c:pt idx="23">
                  <c:v>7.6132016828703172E-2</c:v>
                </c:pt>
                <c:pt idx="24">
                  <c:v>5.7063993043639211E-2</c:v>
                </c:pt>
                <c:pt idx="25">
                  <c:v>4.3103230804188569E-2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A-4CA6-9361-E4624AB7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4936"/>
        <c:axId val="526735328"/>
      </c:scatterChart>
      <c:valAx>
        <c:axId val="52673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35328"/>
        <c:crosses val="autoZero"/>
        <c:crossBetween val="midCat"/>
      </c:valAx>
      <c:valAx>
        <c:axId val="52673532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52673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'ac-varT-8K'!$F$6:$F$20</c:f>
              <c:numCache>
                <c:formatCode>0.00E+00</c:formatCode>
                <c:ptCount val="15"/>
                <c:pt idx="0">
                  <c:v>1.3262497637103852</c:v>
                </c:pt>
                <c:pt idx="1">
                  <c:v>1.325979636647094</c:v>
                </c:pt>
                <c:pt idx="2">
                  <c:v>1.3251216266977268</c:v>
                </c:pt>
                <c:pt idx="3">
                  <c:v>1.3238573877357016</c:v>
                </c:pt>
                <c:pt idx="4">
                  <c:v>1.3205221284698789</c:v>
                </c:pt>
                <c:pt idx="5">
                  <c:v>1.31551612431798</c:v>
                </c:pt>
                <c:pt idx="6">
                  <c:v>1.3072892253053219</c:v>
                </c:pt>
                <c:pt idx="7">
                  <c:v>1.2914496167483598</c:v>
                </c:pt>
                <c:pt idx="8">
                  <c:v>1.2661954362167143</c:v>
                </c:pt>
                <c:pt idx="9">
                  <c:v>1.2216365164192458</c:v>
                </c:pt>
                <c:pt idx="10">
                  <c:v>1.1525936451281067</c:v>
                </c:pt>
                <c:pt idx="11">
                  <c:v>1.0515925684951954</c:v>
                </c:pt>
                <c:pt idx="12">
                  <c:v>0.91809026328000531</c:v>
                </c:pt>
                <c:pt idx="13">
                  <c:v>0.76094983241924585</c:v>
                </c:pt>
                <c:pt idx="14">
                  <c:v>0.59583809176101798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5-493B-B023-CBDCC8BCBFC5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'ac-varT-8K'!$G$6:$G$45</c:f>
              <c:numCache>
                <c:formatCode>0.00E+00</c:formatCode>
                <c:ptCount val="40"/>
                <c:pt idx="0">
                  <c:v>1.3281318862028211</c:v>
                </c:pt>
                <c:pt idx="1">
                  <c:v>1.3273737012922626</c:v>
                </c:pt>
                <c:pt idx="2">
                  <c:v>1.3261468405057402</c:v>
                </c:pt>
                <c:pt idx="3">
                  <c:v>1.32414599893578</c:v>
                </c:pt>
                <c:pt idx="4">
                  <c:v>1.320831100912361</c:v>
                </c:pt>
                <c:pt idx="5">
                  <c:v>1.3152769125870991</c:v>
                </c:pt>
                <c:pt idx="6">
                  <c:v>1.3059457885694392</c:v>
                </c:pt>
                <c:pt idx="7">
                  <c:v>1.2902409630222589</c:v>
                </c:pt>
                <c:pt idx="8">
                  <c:v>1.264003515518564</c:v>
                </c:pt>
                <c:pt idx="9">
                  <c:v>1.2209536278323405</c:v>
                </c:pt>
                <c:pt idx="10">
                  <c:v>1.152974346462339</c:v>
                </c:pt>
                <c:pt idx="11">
                  <c:v>1.0522220312675772</c:v>
                </c:pt>
                <c:pt idx="12">
                  <c:v>0.91491604318232023</c:v>
                </c:pt>
                <c:pt idx="13">
                  <c:v>0.74941504828582528</c:v>
                </c:pt>
                <c:pt idx="14">
                  <c:v>0.5772757944375756</c:v>
                </c:pt>
                <c:pt idx="15">
                  <c:v>0.42340694789802713</c:v>
                </c:pt>
                <c:pt idx="16">
                  <c:v>0.30347651680989551</c:v>
                </c:pt>
                <c:pt idx="17">
                  <c:v>0.21898337177544722</c:v>
                </c:pt>
                <c:pt idx="18">
                  <c:v>0.16425329138465594</c:v>
                </c:pt>
                <c:pt idx="19">
                  <c:v>0.13032464408645911</c:v>
                </c:pt>
                <c:pt idx="20">
                  <c:v>0.10978001172937533</c:v>
                </c:pt>
                <c:pt idx="21">
                  <c:v>9.7475730669075888E-2</c:v>
                </c:pt>
                <c:pt idx="22">
                  <c:v>9.0111379564632721E-2</c:v>
                </c:pt>
                <c:pt idx="23">
                  <c:v>8.5822657920643836E-2</c:v>
                </c:pt>
                <c:pt idx="24">
                  <c:v>8.3192769219040619E-2</c:v>
                </c:pt>
                <c:pt idx="25">
                  <c:v>8.1644530252654515E-2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5-493B-B023-CBDCC8BC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2584"/>
        <c:axId val="526729056"/>
      </c:scatterChart>
      <c:valAx>
        <c:axId val="52673258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6729056"/>
        <c:crosses val="autoZero"/>
        <c:crossBetween val="midCat"/>
      </c:valAx>
      <c:valAx>
        <c:axId val="52672905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673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'ac-varT-8K'!$J$6:$J$31</c:f>
              <c:numCache>
                <c:formatCode>0.00E+00</c:formatCode>
                <c:ptCount val="26"/>
                <c:pt idx="0">
                  <c:v>2.9060782809119393E-2</c:v>
                </c:pt>
                <c:pt idx="1">
                  <c:v>3.8259779264815594E-2</c:v>
                </c:pt>
                <c:pt idx="2">
                  <c:v>4.9829455687600402E-2</c:v>
                </c:pt>
                <c:pt idx="3">
                  <c:v>6.6159031262283952E-2</c:v>
                </c:pt>
                <c:pt idx="4">
                  <c:v>8.8146446561018124E-2</c:v>
                </c:pt>
                <c:pt idx="5">
                  <c:v>0.11683734669266368</c:v>
                </c:pt>
                <c:pt idx="6">
                  <c:v>0.15302963798886621</c:v>
                </c:pt>
                <c:pt idx="7">
                  <c:v>0.20110477864709406</c:v>
                </c:pt>
                <c:pt idx="8">
                  <c:v>0.26117295171038524</c:v>
                </c:pt>
                <c:pt idx="9">
                  <c:v>0.33449382710279024</c:v>
                </c:pt>
                <c:pt idx="10">
                  <c:v>0.41534226178633454</c:v>
                </c:pt>
                <c:pt idx="11">
                  <c:v>0.49732492553316998</c:v>
                </c:pt>
                <c:pt idx="12">
                  <c:v>0.56265524578633441</c:v>
                </c:pt>
                <c:pt idx="13">
                  <c:v>0.59661496667241043</c:v>
                </c:pt>
                <c:pt idx="14">
                  <c:v>0.59029543333063828</c:v>
                </c:pt>
                <c:pt idx="15">
                  <c:v>0.5448152293306382</c:v>
                </c:pt>
                <c:pt idx="16">
                  <c:v>0.47452238001418262</c:v>
                </c:pt>
                <c:pt idx="17">
                  <c:v>0.39404722188760039</c:v>
                </c:pt>
                <c:pt idx="18">
                  <c:v>0.31735010434329664</c:v>
                </c:pt>
                <c:pt idx="19">
                  <c:v>0.24962546973570165</c:v>
                </c:pt>
                <c:pt idx="20">
                  <c:v>0.19230522687494217</c:v>
                </c:pt>
                <c:pt idx="21">
                  <c:v>0.14869251330532191</c:v>
                </c:pt>
                <c:pt idx="22">
                  <c:v>0.11305898766228394</c:v>
                </c:pt>
                <c:pt idx="23">
                  <c:v>8.7338986786334574E-2</c:v>
                </c:pt>
                <c:pt idx="24">
                  <c:v>6.7550967912916857E-2</c:v>
                </c:pt>
                <c:pt idx="25">
                  <c:v>5.1857554725575086E-2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A-4F6C-A0CE-6406138DE086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'ac-varT-8K'!$K$6:$K$45</c:f>
              <c:numCache>
                <c:formatCode>0.00E+00</c:formatCode>
                <c:ptCount val="40"/>
                <c:pt idx="0">
                  <c:v>2.7910110651485208E-2</c:v>
                </c:pt>
                <c:pt idx="1">
                  <c:v>3.7110329488403267E-2</c:v>
                </c:pt>
                <c:pt idx="2">
                  <c:v>4.9403114818151878E-2</c:v>
                </c:pt>
                <c:pt idx="3">
                  <c:v>6.5662873881580611E-2</c:v>
                </c:pt>
                <c:pt idx="4">
                  <c:v>8.7170461105812794E-2</c:v>
                </c:pt>
                <c:pt idx="5">
                  <c:v>0.11552856258945936</c:v>
                </c:pt>
                <c:pt idx="6">
                  <c:v>0.15253355563940554</c:v>
                </c:pt>
                <c:pt idx="7">
                  <c:v>0.20029193176169732</c:v>
                </c:pt>
                <c:pt idx="8">
                  <c:v>0.26058327601238201</c:v>
                </c:pt>
                <c:pt idx="9">
                  <c:v>0.33388625951342166</c:v>
                </c:pt>
                <c:pt idx="10">
                  <c:v>0.41709869924663923</c:v>
                </c:pt>
                <c:pt idx="11">
                  <c:v>0.50107417694980583</c:v>
                </c:pt>
                <c:pt idx="12">
                  <c:v>0.57024158913351486</c:v>
                </c:pt>
                <c:pt idx="13">
                  <c:v>0.60514972277996948</c:v>
                </c:pt>
                <c:pt idx="14">
                  <c:v>0.59376906546603925</c:v>
                </c:pt>
                <c:pt idx="15">
                  <c:v>0.54022238585938598</c:v>
                </c:pt>
                <c:pt idx="16">
                  <c:v>0.46159260922008527</c:v>
                </c:pt>
                <c:pt idx="17">
                  <c:v>0.37607924375223106</c:v>
                </c:pt>
                <c:pt idx="18">
                  <c:v>0.29716091482135693</c:v>
                </c:pt>
                <c:pt idx="19">
                  <c:v>0.23029645075784846</c:v>
                </c:pt>
                <c:pt idx="20">
                  <c:v>0.17627391331370168</c:v>
                </c:pt>
                <c:pt idx="21">
                  <c:v>0.13377885781375809</c:v>
                </c:pt>
                <c:pt idx="22">
                  <c:v>0.10075897278810027</c:v>
                </c:pt>
                <c:pt idx="23">
                  <c:v>7.6132016828703172E-2</c:v>
                </c:pt>
                <c:pt idx="24">
                  <c:v>5.7063993043639211E-2</c:v>
                </c:pt>
                <c:pt idx="25">
                  <c:v>4.3103230804188569E-2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A-4F6C-A0CE-6406138D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9120"/>
        <c:axId val="432876768"/>
      </c:scatterChart>
      <c:valAx>
        <c:axId val="43287912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76768"/>
        <c:crosses val="autoZero"/>
        <c:crossBetween val="midCat"/>
      </c:valAx>
      <c:valAx>
        <c:axId val="43287676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7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'ac-varT-8.5K'!$A$6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'ac-varT-8.5K'!$F$6:$F$15</c:f>
              <c:numCache>
                <c:formatCode>0.00E+00</c:formatCode>
                <c:ptCount val="10"/>
                <c:pt idx="0">
                  <c:v>1.2519134542420307</c:v>
                </c:pt>
                <c:pt idx="1">
                  <c:v>1.2527128974319042</c:v>
                </c:pt>
                <c:pt idx="2">
                  <c:v>1.2522703930268408</c:v>
                </c:pt>
                <c:pt idx="3">
                  <c:v>1.2520898467989927</c:v>
                </c:pt>
                <c:pt idx="4">
                  <c:v>1.2507202430521573</c:v>
                </c:pt>
                <c:pt idx="5">
                  <c:v>1.2489075810774737</c:v>
                </c:pt>
                <c:pt idx="6">
                  <c:v>1.2461063454319041</c:v>
                </c:pt>
                <c:pt idx="7">
                  <c:v>1.2409998224445624</c:v>
                </c:pt>
                <c:pt idx="8">
                  <c:v>1.2306077532546891</c:v>
                </c:pt>
                <c:pt idx="9">
                  <c:v>1.212743922419246</c:v>
                </c:pt>
              </c:numCache>
            </c:numRef>
          </c:xVal>
          <c:yVal>
            <c:numRef>
              <c:f>'ac-varT-8.5K'!$J$6:$J$15</c:f>
              <c:numCache>
                <c:formatCode>0.00E+00</c:formatCode>
                <c:ptCount val="10"/>
                <c:pt idx="0">
                  <c:v>1.7743137290132056E-2</c:v>
                </c:pt>
                <c:pt idx="1">
                  <c:v>2.3301136611651042E-2</c:v>
                </c:pt>
                <c:pt idx="2">
                  <c:v>2.9682227355954837E-2</c:v>
                </c:pt>
                <c:pt idx="3">
                  <c:v>3.9421076416714329E-2</c:v>
                </c:pt>
                <c:pt idx="4">
                  <c:v>5.2569064702790276E-2</c:v>
                </c:pt>
                <c:pt idx="5">
                  <c:v>6.9617017657220656E-2</c:v>
                </c:pt>
                <c:pt idx="6">
                  <c:v>9.1006013591397872E-2</c:v>
                </c:pt>
                <c:pt idx="7">
                  <c:v>0.12026112068506875</c:v>
                </c:pt>
                <c:pt idx="8">
                  <c:v>0.15870382933063837</c:v>
                </c:pt>
                <c:pt idx="9">
                  <c:v>0.20804653188760036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4D4A-85B9-AE2C4FE9F31C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'ac-varT-8.5K'!$G$6:$G$31</c:f>
              <c:numCache>
                <c:formatCode>0.00E+00</c:formatCode>
                <c:ptCount val="26"/>
                <c:pt idx="0">
                  <c:v>1.2536461881735248</c:v>
                </c:pt>
                <c:pt idx="1">
                  <c:v>1.2533492246620519</c:v>
                </c:pt>
                <c:pt idx="2">
                  <c:v>1.2528761341510983</c:v>
                </c:pt>
                <c:pt idx="3">
                  <c:v>1.252114638402454</c:v>
                </c:pt>
                <c:pt idx="4">
                  <c:v>1.2508653215403411</c:v>
                </c:pt>
                <c:pt idx="5">
                  <c:v>1.2487837780166278</c:v>
                </c:pt>
                <c:pt idx="6">
                  <c:v>1.245287455933318</c:v>
                </c:pt>
                <c:pt idx="7">
                  <c:v>1.2393604488349592</c:v>
                </c:pt>
                <c:pt idx="8">
                  <c:v>1.2292789749461384</c:v>
                </c:pt>
                <c:pt idx="9">
                  <c:v>1.212160622843484</c:v>
                </c:pt>
                <c:pt idx="10">
                  <c:v>1.1834867206299684</c:v>
                </c:pt>
                <c:pt idx="11">
                  <c:v>1.1367695237536199</c:v>
                </c:pt>
                <c:pt idx="12">
                  <c:v>1.0633817487413411</c:v>
                </c:pt>
                <c:pt idx="13">
                  <c:v>0.95578390907231048</c:v>
                </c:pt>
                <c:pt idx="14">
                  <c:v>0.8133107023649262</c:v>
                </c:pt>
                <c:pt idx="15">
                  <c:v>0.64799853405186014</c:v>
                </c:pt>
                <c:pt idx="16">
                  <c:v>0.48341757918908085</c:v>
                </c:pt>
                <c:pt idx="17">
                  <c:v>0.34174232194648652</c:v>
                </c:pt>
                <c:pt idx="18">
                  <c:v>0.23571140489057568</c:v>
                </c:pt>
                <c:pt idx="19">
                  <c:v>0.16361543178563595</c:v>
                </c:pt>
                <c:pt idx="20">
                  <c:v>0.11761118359071329</c:v>
                </c:pt>
                <c:pt idx="21">
                  <c:v>8.9386410920703069E-2</c:v>
                </c:pt>
                <c:pt idx="22">
                  <c:v>7.2417049302200359E-2</c:v>
                </c:pt>
                <c:pt idx="23">
                  <c:v>6.2627770445219916E-2</c:v>
                </c:pt>
                <c:pt idx="24">
                  <c:v>5.6743648428288732E-2</c:v>
                </c:pt>
                <c:pt idx="25">
                  <c:v>5.3377023908307772E-2</c:v>
                </c:pt>
              </c:numCache>
            </c:numRef>
          </c:xVal>
          <c:yVal>
            <c:numRef>
              <c:f>'ac-varT-8.5K'!$K$6:$K$31</c:f>
              <c:numCache>
                <c:formatCode>0.00E+00</c:formatCode>
                <c:ptCount val="26"/>
                <c:pt idx="0">
                  <c:v>1.6173661027419062E-2</c:v>
                </c:pt>
                <c:pt idx="1">
                  <c:v>2.1540006303776039E-2</c:v>
                </c:pt>
                <c:pt idx="2">
                  <c:v>2.8729581742314259E-2</c:v>
                </c:pt>
                <c:pt idx="3">
                  <c:v>3.8274141143101126E-2</c:v>
                </c:pt>
                <c:pt idx="4">
                  <c:v>5.0965826062140084E-2</c:v>
                </c:pt>
                <c:pt idx="5">
                  <c:v>6.7834507312008477E-2</c:v>
                </c:pt>
                <c:pt idx="6">
                  <c:v>9.0127722824358256E-2</c:v>
                </c:pt>
                <c:pt idx="7">
                  <c:v>0.1195013052577832</c:v>
                </c:pt>
                <c:pt idx="8">
                  <c:v>0.15788611420704196</c:v>
                </c:pt>
                <c:pt idx="9">
                  <c:v>0.20735623297533207</c:v>
                </c:pt>
                <c:pt idx="10">
                  <c:v>0.26935706843082741</c:v>
                </c:pt>
                <c:pt idx="11">
                  <c:v>0.3434614094850485</c:v>
                </c:pt>
                <c:pt idx="12">
                  <c:v>0.42599373531703971</c:v>
                </c:pt>
                <c:pt idx="13">
                  <c:v>0.50624601256265012</c:v>
                </c:pt>
                <c:pt idx="14">
                  <c:v>0.56661210114966376</c:v>
                </c:pt>
                <c:pt idx="15">
                  <c:v>0.58881240560208292</c:v>
                </c:pt>
                <c:pt idx="16">
                  <c:v>0.56504112849925803</c:v>
                </c:pt>
                <c:pt idx="17">
                  <c:v>0.50345030288649162</c:v>
                </c:pt>
                <c:pt idx="18">
                  <c:v>0.42301284193704775</c:v>
                </c:pt>
                <c:pt idx="19">
                  <c:v>0.34090996951174257</c:v>
                </c:pt>
                <c:pt idx="20">
                  <c:v>0.2671757593267205</c:v>
                </c:pt>
                <c:pt idx="21">
                  <c:v>0.20555687386927879</c:v>
                </c:pt>
                <c:pt idx="22">
                  <c:v>0.15599935674200818</c:v>
                </c:pt>
                <c:pt idx="23">
                  <c:v>0.11832381263096632</c:v>
                </c:pt>
                <c:pt idx="24">
                  <c:v>8.8846934450316148E-2</c:v>
                </c:pt>
                <c:pt idx="25">
                  <c:v>6.7146372722151265E-2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4-4D4A-85B9-AE2C4FE9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8336"/>
        <c:axId val="432881472"/>
      </c:scatterChart>
      <c:valAx>
        <c:axId val="4328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81472"/>
        <c:crosses val="autoZero"/>
        <c:crossBetween val="midCat"/>
      </c:valAx>
      <c:valAx>
        <c:axId val="432881472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28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'ac-varT-8.5K'!$F$6:$F$20</c:f>
              <c:numCache>
                <c:formatCode>0.00E+00</c:formatCode>
                <c:ptCount val="15"/>
                <c:pt idx="0">
                  <c:v>1.2519134542420307</c:v>
                </c:pt>
                <c:pt idx="1">
                  <c:v>1.2527128974319042</c:v>
                </c:pt>
                <c:pt idx="2">
                  <c:v>1.2522703930268408</c:v>
                </c:pt>
                <c:pt idx="3">
                  <c:v>1.2520898467989927</c:v>
                </c:pt>
                <c:pt idx="4">
                  <c:v>1.2507202430521573</c:v>
                </c:pt>
                <c:pt idx="5">
                  <c:v>1.2489075810774737</c:v>
                </c:pt>
                <c:pt idx="6">
                  <c:v>1.2461063454319041</c:v>
                </c:pt>
                <c:pt idx="7">
                  <c:v>1.2409998224445624</c:v>
                </c:pt>
                <c:pt idx="8">
                  <c:v>1.2306077532546891</c:v>
                </c:pt>
                <c:pt idx="9">
                  <c:v>1.212743922419246</c:v>
                </c:pt>
                <c:pt idx="10">
                  <c:v>1.1827551109002585</c:v>
                </c:pt>
                <c:pt idx="11">
                  <c:v>1.1338394057103851</c:v>
                </c:pt>
                <c:pt idx="12">
                  <c:v>1.0609103599382332</c:v>
                </c:pt>
                <c:pt idx="13">
                  <c:v>0.95398061039392945</c:v>
                </c:pt>
                <c:pt idx="14">
                  <c:v>0.81622397700152427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5-4FB5-BD3B-2CDD5A32FED8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'ac-varT-8.5K'!$G$6:$G$45</c:f>
              <c:numCache>
                <c:formatCode>0.00E+00</c:formatCode>
                <c:ptCount val="40"/>
                <c:pt idx="0">
                  <c:v>1.2536461881735248</c:v>
                </c:pt>
                <c:pt idx="1">
                  <c:v>1.2533492246620519</c:v>
                </c:pt>
                <c:pt idx="2">
                  <c:v>1.2528761341510983</c:v>
                </c:pt>
                <c:pt idx="3">
                  <c:v>1.252114638402454</c:v>
                </c:pt>
                <c:pt idx="4">
                  <c:v>1.2508653215403411</c:v>
                </c:pt>
                <c:pt idx="5">
                  <c:v>1.2487837780166278</c:v>
                </c:pt>
                <c:pt idx="6">
                  <c:v>1.245287455933318</c:v>
                </c:pt>
                <c:pt idx="7">
                  <c:v>1.2393604488349592</c:v>
                </c:pt>
                <c:pt idx="8">
                  <c:v>1.2292789749461384</c:v>
                </c:pt>
                <c:pt idx="9">
                  <c:v>1.212160622843484</c:v>
                </c:pt>
                <c:pt idx="10">
                  <c:v>1.1834867206299684</c:v>
                </c:pt>
                <c:pt idx="11">
                  <c:v>1.1367695237536199</c:v>
                </c:pt>
                <c:pt idx="12">
                  <c:v>1.0633817487413411</c:v>
                </c:pt>
                <c:pt idx="13">
                  <c:v>0.95578390907231048</c:v>
                </c:pt>
                <c:pt idx="14">
                  <c:v>0.8133107023649262</c:v>
                </c:pt>
                <c:pt idx="15">
                  <c:v>0.64799853405186014</c:v>
                </c:pt>
                <c:pt idx="16">
                  <c:v>0.48341757918908085</c:v>
                </c:pt>
                <c:pt idx="17">
                  <c:v>0.34174232194648652</c:v>
                </c:pt>
                <c:pt idx="18">
                  <c:v>0.23571140489057568</c:v>
                </c:pt>
                <c:pt idx="19">
                  <c:v>0.16361543178563595</c:v>
                </c:pt>
                <c:pt idx="20">
                  <c:v>0.11761118359071329</c:v>
                </c:pt>
                <c:pt idx="21">
                  <c:v>8.9386410920703069E-2</c:v>
                </c:pt>
                <c:pt idx="22">
                  <c:v>7.2417049302200359E-2</c:v>
                </c:pt>
                <c:pt idx="23">
                  <c:v>6.2627770445219916E-2</c:v>
                </c:pt>
                <c:pt idx="24">
                  <c:v>5.6743648428288732E-2</c:v>
                </c:pt>
                <c:pt idx="25">
                  <c:v>5.3377023908307772E-2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5-4FB5-BD3B-2CDD5A32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8728"/>
        <c:axId val="432877552"/>
      </c:scatterChart>
      <c:valAx>
        <c:axId val="4328787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77552"/>
        <c:crosses val="autoZero"/>
        <c:crossBetween val="midCat"/>
      </c:valAx>
      <c:valAx>
        <c:axId val="43287755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78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'ac-varT-8.5K'!$A$6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'ac-varT-8.5K'!$E$6:$E$31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'ac-varT-8.5K'!$J$6:$J$31</c:f>
              <c:numCache>
                <c:formatCode>0.00E+00</c:formatCode>
                <c:ptCount val="26"/>
                <c:pt idx="0">
                  <c:v>1.7743137290132056E-2</c:v>
                </c:pt>
                <c:pt idx="1">
                  <c:v>2.3301136611651042E-2</c:v>
                </c:pt>
                <c:pt idx="2">
                  <c:v>2.9682227355954837E-2</c:v>
                </c:pt>
                <c:pt idx="3">
                  <c:v>3.9421076416714329E-2</c:v>
                </c:pt>
                <c:pt idx="4">
                  <c:v>5.2569064702790276E-2</c:v>
                </c:pt>
                <c:pt idx="5">
                  <c:v>6.9617017657220656E-2</c:v>
                </c:pt>
                <c:pt idx="6">
                  <c:v>9.1006013591397872E-2</c:v>
                </c:pt>
                <c:pt idx="7">
                  <c:v>0.12026112068506875</c:v>
                </c:pt>
                <c:pt idx="8">
                  <c:v>0.15870382933063837</c:v>
                </c:pt>
                <c:pt idx="9">
                  <c:v>0.20804653188760036</c:v>
                </c:pt>
                <c:pt idx="10">
                  <c:v>0.26848092026734727</c:v>
                </c:pt>
                <c:pt idx="11">
                  <c:v>0.34206361538127128</c:v>
                </c:pt>
                <c:pt idx="12">
                  <c:v>0.4189596937610181</c:v>
                </c:pt>
                <c:pt idx="13">
                  <c:v>0.49279133221671423</c:v>
                </c:pt>
                <c:pt idx="14">
                  <c:v>0.54665849001418254</c:v>
                </c:pt>
                <c:pt idx="15">
                  <c:v>0.56323495978633442</c:v>
                </c:pt>
                <c:pt idx="16">
                  <c:v>0.5440174476091193</c:v>
                </c:pt>
                <c:pt idx="17">
                  <c:v>0.49308291991291681</c:v>
                </c:pt>
                <c:pt idx="18">
                  <c:v>0.42318259249519524</c:v>
                </c:pt>
                <c:pt idx="19">
                  <c:v>0.34850582046987888</c:v>
                </c:pt>
                <c:pt idx="20">
                  <c:v>0.27737877558380292</c:v>
                </c:pt>
                <c:pt idx="21">
                  <c:v>0.21758377560911937</c:v>
                </c:pt>
                <c:pt idx="22">
                  <c:v>0.16730718938127126</c:v>
                </c:pt>
                <c:pt idx="23">
                  <c:v>0.12851215252557507</c:v>
                </c:pt>
                <c:pt idx="24">
                  <c:v>9.943300877620799E-2</c:v>
                </c:pt>
                <c:pt idx="25">
                  <c:v>7.7762809323043441E-2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3-41BF-9359-59A24435578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'ac-varT-8.5K'!$E$6:$E$45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'ac-varT-8.5K'!$K$6:$K$45</c:f>
              <c:numCache>
                <c:formatCode>0.00E+00</c:formatCode>
                <c:ptCount val="40"/>
                <c:pt idx="0">
                  <c:v>1.6173661027419062E-2</c:v>
                </c:pt>
                <c:pt idx="1">
                  <c:v>2.1540006303776039E-2</c:v>
                </c:pt>
                <c:pt idx="2">
                  <c:v>2.8729581742314259E-2</c:v>
                </c:pt>
                <c:pt idx="3">
                  <c:v>3.8274141143101126E-2</c:v>
                </c:pt>
                <c:pt idx="4">
                  <c:v>5.0965826062140084E-2</c:v>
                </c:pt>
                <c:pt idx="5">
                  <c:v>6.7834507312008477E-2</c:v>
                </c:pt>
                <c:pt idx="6">
                  <c:v>9.0127722824358256E-2</c:v>
                </c:pt>
                <c:pt idx="7">
                  <c:v>0.1195013052577832</c:v>
                </c:pt>
                <c:pt idx="8">
                  <c:v>0.15788611420704196</c:v>
                </c:pt>
                <c:pt idx="9">
                  <c:v>0.20735623297533207</c:v>
                </c:pt>
                <c:pt idx="10">
                  <c:v>0.26935706843082741</c:v>
                </c:pt>
                <c:pt idx="11">
                  <c:v>0.3434614094850485</c:v>
                </c:pt>
                <c:pt idx="12">
                  <c:v>0.42599373531703971</c:v>
                </c:pt>
                <c:pt idx="13">
                  <c:v>0.50624601256265012</c:v>
                </c:pt>
                <c:pt idx="14">
                  <c:v>0.56661210114966376</c:v>
                </c:pt>
                <c:pt idx="15">
                  <c:v>0.58881240560208292</c:v>
                </c:pt>
                <c:pt idx="16">
                  <c:v>0.56504112849925803</c:v>
                </c:pt>
                <c:pt idx="17">
                  <c:v>0.50345030288649162</c:v>
                </c:pt>
                <c:pt idx="18">
                  <c:v>0.42301284193704775</c:v>
                </c:pt>
                <c:pt idx="19">
                  <c:v>0.34090996951174257</c:v>
                </c:pt>
                <c:pt idx="20">
                  <c:v>0.2671757593267205</c:v>
                </c:pt>
                <c:pt idx="21">
                  <c:v>0.20555687386927879</c:v>
                </c:pt>
                <c:pt idx="22">
                  <c:v>0.15599935674200818</c:v>
                </c:pt>
                <c:pt idx="23">
                  <c:v>0.11832381263096632</c:v>
                </c:pt>
                <c:pt idx="24">
                  <c:v>8.8846934450316148E-2</c:v>
                </c:pt>
                <c:pt idx="25">
                  <c:v>6.7146372722151265E-2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3-41BF-9359-59A24435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2256"/>
        <c:axId val="432875984"/>
      </c:scatterChart>
      <c:valAx>
        <c:axId val="43288225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75984"/>
        <c:crosses val="autoZero"/>
        <c:crossBetween val="midCat"/>
      </c:valAx>
      <c:valAx>
        <c:axId val="43287598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8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'ac-varT-9.5K'!$A$6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'ac-varT-9.5K'!$F$6:$F$31</c:f>
              <c:numCache>
                <c:formatCode>0.00E+00</c:formatCode>
                <c:ptCount val="26"/>
                <c:pt idx="0">
                  <c:v>1.1261704831534232</c:v>
                </c:pt>
                <c:pt idx="1">
                  <c:v>1.1266939841407648</c:v>
                </c:pt>
                <c:pt idx="2">
                  <c:v>1.1270426155838029</c:v>
                </c:pt>
                <c:pt idx="3">
                  <c:v>1.1273966467989927</c:v>
                </c:pt>
                <c:pt idx="4">
                  <c:v>1.1386560024698789</c:v>
                </c:pt>
                <c:pt idx="5">
                  <c:v>1.1267902108496257</c:v>
                </c:pt>
                <c:pt idx="6">
                  <c:v>1.1114401816344359</c:v>
                </c:pt>
                <c:pt idx="7">
                  <c:v>1.1261908361407649</c:v>
                </c:pt>
                <c:pt idx="8">
                  <c:v>1.1249437656850687</c:v>
                </c:pt>
                <c:pt idx="9">
                  <c:v>1.1229097130521573</c:v>
                </c:pt>
                <c:pt idx="10">
                  <c:v>1.120089508976208</c:v>
                </c:pt>
                <c:pt idx="11">
                  <c:v>1.1183017690268409</c:v>
                </c:pt>
                <c:pt idx="12">
                  <c:v>1.1009693311534232</c:v>
                </c:pt>
                <c:pt idx="13">
                  <c:v>1.0818937360648155</c:v>
                </c:pt>
                <c:pt idx="14">
                  <c:v>1.0462850078369677</c:v>
                </c:pt>
                <c:pt idx="15">
                  <c:v>0.99623881188760022</c:v>
                </c:pt>
                <c:pt idx="16">
                  <c:v>0.91866679279899266</c:v>
                </c:pt>
                <c:pt idx="17">
                  <c:v>0.81618382484962548</c:v>
                </c:pt>
                <c:pt idx="18">
                  <c:v>0.69193451381165083</c:v>
                </c:pt>
                <c:pt idx="19">
                  <c:v>0.55928675715342302</c:v>
                </c:pt>
                <c:pt idx="20">
                  <c:v>0.43181821272304333</c:v>
                </c:pt>
                <c:pt idx="21">
                  <c:v>0.32162644697620801</c:v>
                </c:pt>
                <c:pt idx="22">
                  <c:v>0.23374335528000545</c:v>
                </c:pt>
                <c:pt idx="23">
                  <c:v>0.17247421750785352</c:v>
                </c:pt>
                <c:pt idx="24">
                  <c:v>0.12775833048760041</c:v>
                </c:pt>
                <c:pt idx="25">
                  <c:v>0.10444408040658773</c:v>
                </c:pt>
              </c:numCache>
            </c:numRef>
          </c:xVal>
          <c:yVal>
            <c:numRef>
              <c:f>'ac-varT-9.5K'!$J$6:$J$31</c:f>
              <c:numCache>
                <c:formatCode>0.00E+00</c:formatCode>
                <c:ptCount val="26"/>
                <c:pt idx="0">
                  <c:v>7.3391470648156024E-3</c:v>
                </c:pt>
                <c:pt idx="1">
                  <c:v>9.0605431982333229E-3</c:v>
                </c:pt>
                <c:pt idx="2">
                  <c:v>1.0819362521777625E-2</c:v>
                </c:pt>
                <c:pt idx="3">
                  <c:v>1.3606618295701676E-2</c:v>
                </c:pt>
                <c:pt idx="4">
                  <c:v>5.9380778764611718E-3</c:v>
                </c:pt>
                <c:pt idx="5">
                  <c:v>2.6208498548359903E-2</c:v>
                </c:pt>
                <c:pt idx="6">
                  <c:v>3.6958669550891547E-2</c:v>
                </c:pt>
                <c:pt idx="7">
                  <c:v>4.5263629885068754E-2</c:v>
                </c:pt>
                <c:pt idx="8">
                  <c:v>5.209400936354977E-2</c:v>
                </c:pt>
                <c:pt idx="9">
                  <c:v>6.8563051361018118E-2</c:v>
                </c:pt>
                <c:pt idx="10">
                  <c:v>8.998027841165103E-2</c:v>
                </c:pt>
                <c:pt idx="11">
                  <c:v>0.11193039374582825</c:v>
                </c:pt>
                <c:pt idx="12">
                  <c:v>0.15859735690025861</c:v>
                </c:pt>
                <c:pt idx="13">
                  <c:v>0.20646772158380292</c:v>
                </c:pt>
                <c:pt idx="14">
                  <c:v>0.26477432282430924</c:v>
                </c:pt>
                <c:pt idx="15">
                  <c:v>0.32908325540658773</c:v>
                </c:pt>
                <c:pt idx="16">
                  <c:v>0.39532516796354977</c:v>
                </c:pt>
                <c:pt idx="17">
                  <c:v>0.45233083948253711</c:v>
                </c:pt>
                <c:pt idx="18">
                  <c:v>0.48774586819139776</c:v>
                </c:pt>
                <c:pt idx="19">
                  <c:v>0.49394300669772695</c:v>
                </c:pt>
                <c:pt idx="20">
                  <c:v>0.46832704143190407</c:v>
                </c:pt>
                <c:pt idx="21">
                  <c:v>0.42031849796354975</c:v>
                </c:pt>
                <c:pt idx="22">
                  <c:v>0.35862873178633459</c:v>
                </c:pt>
                <c:pt idx="23">
                  <c:v>0.29499214006481561</c:v>
                </c:pt>
                <c:pt idx="24">
                  <c:v>0.23361957588760041</c:v>
                </c:pt>
                <c:pt idx="25">
                  <c:v>0.18766280738127128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51-9CDB-7A661583B55F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'ac-varT-9.5K'!$G$6:$G$31</c:f>
              <c:numCache>
                <c:formatCode>0.00E+00</c:formatCode>
                <c:ptCount val="26"/>
                <c:pt idx="0">
                  <c:v>1.1279249651129584</c:v>
                </c:pt>
                <c:pt idx="1">
                  <c:v>1.1278467200585653</c:v>
                </c:pt>
                <c:pt idx="2">
                  <c:v>1.127732417617427</c:v>
                </c:pt>
                <c:pt idx="3">
                  <c:v>1.1275638193694992</c:v>
                </c:pt>
                <c:pt idx="4">
                  <c:v>1.1273096081584346</c:v>
                </c:pt>
                <c:pt idx="5">
                  <c:v>1.126918016319316</c:v>
                </c:pt>
                <c:pt idx="6">
                  <c:v>1.126304473885219</c:v>
                </c:pt>
                <c:pt idx="7">
                  <c:v>1.1253232153909944</c:v>
                </c:pt>
                <c:pt idx="8">
                  <c:v>1.1237267213887303</c:v>
                </c:pt>
                <c:pt idx="9">
                  <c:v>1.1210893389434939</c:v>
                </c:pt>
                <c:pt idx="10">
                  <c:v>1.1166955347575656</c:v>
                </c:pt>
                <c:pt idx="11">
                  <c:v>1.1093569739833429</c:v>
                </c:pt>
                <c:pt idx="12">
                  <c:v>1.0970167787047322</c:v>
                </c:pt>
                <c:pt idx="13">
                  <c:v>1.0764155016825492</c:v>
                </c:pt>
                <c:pt idx="14">
                  <c:v>1.0426768181871</c:v>
                </c:pt>
                <c:pt idx="15">
                  <c:v>0.98928213291709444</c:v>
                </c:pt>
                <c:pt idx="16">
                  <c:v>0.90958562205022475</c:v>
                </c:pt>
                <c:pt idx="17">
                  <c:v>0.7997473810539395</c:v>
                </c:pt>
                <c:pt idx="18">
                  <c:v>0.66649674792607105</c:v>
                </c:pt>
                <c:pt idx="19">
                  <c:v>0.52618923273328111</c:v>
                </c:pt>
                <c:pt idx="20">
                  <c:v>0.39865850570413069</c:v>
                </c:pt>
                <c:pt idx="21">
                  <c:v>0.29729744323267115</c:v>
                </c:pt>
                <c:pt idx="22">
                  <c:v>0.22479722976629457</c:v>
                </c:pt>
                <c:pt idx="23">
                  <c:v>0.17827981942276178</c:v>
                </c:pt>
                <c:pt idx="24">
                  <c:v>0.1486221387883849</c:v>
                </c:pt>
                <c:pt idx="25">
                  <c:v>0.13118384526272384</c:v>
                </c:pt>
              </c:numCache>
            </c:numRef>
          </c:xVal>
          <c:yVal>
            <c:numRef>
              <c:f>'ac-varT-9.5K'!$K$6:$K$31</c:f>
              <c:numCache>
                <c:formatCode>0.00E+00</c:formatCode>
                <c:ptCount val="26"/>
                <c:pt idx="0">
                  <c:v>5.3479446264033453E-3</c:v>
                </c:pt>
                <c:pt idx="1">
                  <c:v>7.1132211893338718E-3</c:v>
                </c:pt>
                <c:pt idx="2">
                  <c:v>9.4764088250772326E-3</c:v>
                </c:pt>
                <c:pt idx="3">
                  <c:v>1.2612667408948926E-2</c:v>
                </c:pt>
                <c:pt idx="4">
                  <c:v>1.6784982004820943E-2</c:v>
                </c:pt>
                <c:pt idx="5">
                  <c:v>2.2340509702418385E-2</c:v>
                </c:pt>
                <c:pt idx="6">
                  <c:v>2.9712967436419012E-2</c:v>
                </c:pt>
                <c:pt idx="7">
                  <c:v>3.9506577852344141E-2</c:v>
                </c:pt>
                <c:pt idx="8">
                  <c:v>5.2500691099718944E-2</c:v>
                </c:pt>
                <c:pt idx="9">
                  <c:v>6.9714328605325754E-2</c:v>
                </c:pt>
                <c:pt idx="10">
                  <c:v>9.236951697397687E-2</c:v>
                </c:pt>
                <c:pt idx="11">
                  <c:v>0.12187402961646591</c:v>
                </c:pt>
                <c:pt idx="12">
                  <c:v>0.16005021319207069</c:v>
                </c:pt>
                <c:pt idx="13">
                  <c:v>0.20835739870338546</c:v>
                </c:pt>
                <c:pt idx="14">
                  <c:v>0.26719319986609724</c:v>
                </c:pt>
                <c:pt idx="15">
                  <c:v>0.33446944447471388</c:v>
                </c:pt>
                <c:pt idx="16">
                  <c:v>0.40338062435689587</c:v>
                </c:pt>
                <c:pt idx="17">
                  <c:v>0.46171378847302641</c:v>
                </c:pt>
                <c:pt idx="18">
                  <c:v>0.49325307995801609</c:v>
                </c:pt>
                <c:pt idx="19">
                  <c:v>0.48775388246052204</c:v>
                </c:pt>
                <c:pt idx="20">
                  <c:v>0.44722655434706587</c:v>
                </c:pt>
                <c:pt idx="21">
                  <c:v>0.38432272128809697</c:v>
                </c:pt>
                <c:pt idx="22">
                  <c:v>0.31388249392008144</c:v>
                </c:pt>
                <c:pt idx="23">
                  <c:v>0.24914429061752022</c:v>
                </c:pt>
                <c:pt idx="24">
                  <c:v>0.19255841156914205</c:v>
                </c:pt>
                <c:pt idx="25">
                  <c:v>0.14808689058739752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4-4251-9CDB-7A661583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4272"/>
        <c:axId val="433464664"/>
      </c:scatterChart>
      <c:valAx>
        <c:axId val="43346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3464664"/>
        <c:crosses val="autoZero"/>
        <c:crossBetween val="midCat"/>
      </c:valAx>
      <c:valAx>
        <c:axId val="433464664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346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'ac-varT-9.5K'!$F$6:$F$20</c:f>
              <c:numCache>
                <c:formatCode>0.00E+00</c:formatCode>
                <c:ptCount val="15"/>
                <c:pt idx="0">
                  <c:v>1.1261704831534232</c:v>
                </c:pt>
                <c:pt idx="1">
                  <c:v>1.1266939841407648</c:v>
                </c:pt>
                <c:pt idx="2">
                  <c:v>1.1270426155838029</c:v>
                </c:pt>
                <c:pt idx="3">
                  <c:v>1.1273966467989927</c:v>
                </c:pt>
                <c:pt idx="4">
                  <c:v>1.1386560024698789</c:v>
                </c:pt>
                <c:pt idx="5">
                  <c:v>1.1267902108496257</c:v>
                </c:pt>
                <c:pt idx="6">
                  <c:v>1.1114401816344359</c:v>
                </c:pt>
                <c:pt idx="7">
                  <c:v>1.1261908361407649</c:v>
                </c:pt>
                <c:pt idx="8">
                  <c:v>1.1249437656850687</c:v>
                </c:pt>
                <c:pt idx="9">
                  <c:v>1.1229097130521573</c:v>
                </c:pt>
                <c:pt idx="10">
                  <c:v>1.120089508976208</c:v>
                </c:pt>
                <c:pt idx="11">
                  <c:v>1.1183017690268409</c:v>
                </c:pt>
                <c:pt idx="12">
                  <c:v>1.1009693311534232</c:v>
                </c:pt>
                <c:pt idx="13">
                  <c:v>1.0818937360648155</c:v>
                </c:pt>
                <c:pt idx="14">
                  <c:v>1.0462850078369677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5A6-A89A-DAF8FCD98DA4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'ac-varT-9.5K'!$G$6:$G$45</c:f>
              <c:numCache>
                <c:formatCode>0.00E+00</c:formatCode>
                <c:ptCount val="40"/>
                <c:pt idx="0">
                  <c:v>1.1279249651129584</c:v>
                </c:pt>
                <c:pt idx="1">
                  <c:v>1.1278467200585653</c:v>
                </c:pt>
                <c:pt idx="2">
                  <c:v>1.127732417617427</c:v>
                </c:pt>
                <c:pt idx="3">
                  <c:v>1.1275638193694992</c:v>
                </c:pt>
                <c:pt idx="4">
                  <c:v>1.1273096081584346</c:v>
                </c:pt>
                <c:pt idx="5">
                  <c:v>1.126918016319316</c:v>
                </c:pt>
                <c:pt idx="6">
                  <c:v>1.126304473885219</c:v>
                </c:pt>
                <c:pt idx="7">
                  <c:v>1.1253232153909944</c:v>
                </c:pt>
                <c:pt idx="8">
                  <c:v>1.1237267213887303</c:v>
                </c:pt>
                <c:pt idx="9">
                  <c:v>1.1210893389434939</c:v>
                </c:pt>
                <c:pt idx="10">
                  <c:v>1.1166955347575656</c:v>
                </c:pt>
                <c:pt idx="11">
                  <c:v>1.1093569739833429</c:v>
                </c:pt>
                <c:pt idx="12">
                  <c:v>1.0970167787047322</c:v>
                </c:pt>
                <c:pt idx="13">
                  <c:v>1.0764155016825492</c:v>
                </c:pt>
                <c:pt idx="14">
                  <c:v>1.0426768181871</c:v>
                </c:pt>
                <c:pt idx="15">
                  <c:v>0.98928213291709444</c:v>
                </c:pt>
                <c:pt idx="16">
                  <c:v>0.90958562205022475</c:v>
                </c:pt>
                <c:pt idx="17">
                  <c:v>0.7997473810539395</c:v>
                </c:pt>
                <c:pt idx="18">
                  <c:v>0.66649674792607105</c:v>
                </c:pt>
                <c:pt idx="19">
                  <c:v>0.52618923273328111</c:v>
                </c:pt>
                <c:pt idx="20">
                  <c:v>0.39865850570413069</c:v>
                </c:pt>
                <c:pt idx="21">
                  <c:v>0.29729744323267115</c:v>
                </c:pt>
                <c:pt idx="22">
                  <c:v>0.22479722976629457</c:v>
                </c:pt>
                <c:pt idx="23">
                  <c:v>0.17827981942276178</c:v>
                </c:pt>
                <c:pt idx="24">
                  <c:v>0.1486221387883849</c:v>
                </c:pt>
                <c:pt idx="25">
                  <c:v>0.13118384526272384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2-45A6-A89A-DAF8FCD9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0152"/>
        <c:axId val="433470544"/>
      </c:scatterChart>
      <c:valAx>
        <c:axId val="43347015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3470544"/>
        <c:crosses val="autoZero"/>
        <c:crossBetween val="midCat"/>
      </c:valAx>
      <c:valAx>
        <c:axId val="43347054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7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'ac-varT-9.5K'!$J$6:$J$31</c:f>
              <c:numCache>
                <c:formatCode>0.00E+00</c:formatCode>
                <c:ptCount val="26"/>
                <c:pt idx="0">
                  <c:v>7.3391470648156024E-3</c:v>
                </c:pt>
                <c:pt idx="1">
                  <c:v>9.0605431982333229E-3</c:v>
                </c:pt>
                <c:pt idx="2">
                  <c:v>1.0819362521777625E-2</c:v>
                </c:pt>
                <c:pt idx="3">
                  <c:v>1.3606618295701676E-2</c:v>
                </c:pt>
                <c:pt idx="4">
                  <c:v>5.9380778764611718E-3</c:v>
                </c:pt>
                <c:pt idx="5">
                  <c:v>2.6208498548359903E-2</c:v>
                </c:pt>
                <c:pt idx="6">
                  <c:v>3.6958669550891547E-2</c:v>
                </c:pt>
                <c:pt idx="7">
                  <c:v>4.5263629885068754E-2</c:v>
                </c:pt>
                <c:pt idx="8">
                  <c:v>5.209400936354977E-2</c:v>
                </c:pt>
                <c:pt idx="9">
                  <c:v>6.8563051361018118E-2</c:v>
                </c:pt>
                <c:pt idx="10">
                  <c:v>8.998027841165103E-2</c:v>
                </c:pt>
                <c:pt idx="11">
                  <c:v>0.11193039374582825</c:v>
                </c:pt>
                <c:pt idx="12">
                  <c:v>0.15859735690025861</c:v>
                </c:pt>
                <c:pt idx="13">
                  <c:v>0.20646772158380292</c:v>
                </c:pt>
                <c:pt idx="14">
                  <c:v>0.26477432282430924</c:v>
                </c:pt>
                <c:pt idx="15">
                  <c:v>0.32908325540658773</c:v>
                </c:pt>
                <c:pt idx="16">
                  <c:v>0.39532516796354977</c:v>
                </c:pt>
                <c:pt idx="17">
                  <c:v>0.45233083948253711</c:v>
                </c:pt>
                <c:pt idx="18">
                  <c:v>0.48774586819139776</c:v>
                </c:pt>
                <c:pt idx="19">
                  <c:v>0.49394300669772695</c:v>
                </c:pt>
                <c:pt idx="20">
                  <c:v>0.46832704143190407</c:v>
                </c:pt>
                <c:pt idx="21">
                  <c:v>0.42031849796354975</c:v>
                </c:pt>
                <c:pt idx="22">
                  <c:v>0.35862873178633459</c:v>
                </c:pt>
                <c:pt idx="23">
                  <c:v>0.29499214006481561</c:v>
                </c:pt>
                <c:pt idx="24">
                  <c:v>0.23361957588760041</c:v>
                </c:pt>
                <c:pt idx="25">
                  <c:v>0.18766280738127128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DE6-8932-90BF6B989677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'ac-varT-9.5K'!$K$6:$K$45</c:f>
              <c:numCache>
                <c:formatCode>0.00E+00</c:formatCode>
                <c:ptCount val="40"/>
                <c:pt idx="0">
                  <c:v>5.3479446264033453E-3</c:v>
                </c:pt>
                <c:pt idx="1">
                  <c:v>7.1132211893338718E-3</c:v>
                </c:pt>
                <c:pt idx="2">
                  <c:v>9.4764088250772326E-3</c:v>
                </c:pt>
                <c:pt idx="3">
                  <c:v>1.2612667408948926E-2</c:v>
                </c:pt>
                <c:pt idx="4">
                  <c:v>1.6784982004820943E-2</c:v>
                </c:pt>
                <c:pt idx="5">
                  <c:v>2.2340509702418385E-2</c:v>
                </c:pt>
                <c:pt idx="6">
                  <c:v>2.9712967436419012E-2</c:v>
                </c:pt>
                <c:pt idx="7">
                  <c:v>3.9506577852344141E-2</c:v>
                </c:pt>
                <c:pt idx="8">
                  <c:v>5.2500691099718944E-2</c:v>
                </c:pt>
                <c:pt idx="9">
                  <c:v>6.9714328605325754E-2</c:v>
                </c:pt>
                <c:pt idx="10">
                  <c:v>9.236951697397687E-2</c:v>
                </c:pt>
                <c:pt idx="11">
                  <c:v>0.12187402961646591</c:v>
                </c:pt>
                <c:pt idx="12">
                  <c:v>0.16005021319207069</c:v>
                </c:pt>
                <c:pt idx="13">
                  <c:v>0.20835739870338546</c:v>
                </c:pt>
                <c:pt idx="14">
                  <c:v>0.26719319986609724</c:v>
                </c:pt>
                <c:pt idx="15">
                  <c:v>0.33446944447471388</c:v>
                </c:pt>
                <c:pt idx="16">
                  <c:v>0.40338062435689587</c:v>
                </c:pt>
                <c:pt idx="17">
                  <c:v>0.46171378847302641</c:v>
                </c:pt>
                <c:pt idx="18">
                  <c:v>0.49325307995801609</c:v>
                </c:pt>
                <c:pt idx="19">
                  <c:v>0.48775388246052204</c:v>
                </c:pt>
                <c:pt idx="20">
                  <c:v>0.44722655434706587</c:v>
                </c:pt>
                <c:pt idx="21">
                  <c:v>0.38432272128809697</c:v>
                </c:pt>
                <c:pt idx="22">
                  <c:v>0.31388249392008144</c:v>
                </c:pt>
                <c:pt idx="23">
                  <c:v>0.24914429061752022</c:v>
                </c:pt>
                <c:pt idx="24">
                  <c:v>0.19255841156914205</c:v>
                </c:pt>
                <c:pt idx="25">
                  <c:v>0.14808689058739752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2-4DE6-8932-90BF6B98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6624"/>
        <c:axId val="433465840"/>
      </c:scatterChart>
      <c:valAx>
        <c:axId val="43346662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3465840"/>
        <c:crosses val="autoZero"/>
        <c:crossBetween val="midCat"/>
      </c:valAx>
      <c:valAx>
        <c:axId val="43346584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6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'ac-varT-5K'!$F$6:$F$15</c:f>
              <c:numCache>
                <c:formatCode>0.00E+00</c:formatCode>
                <c:ptCount val="10"/>
                <c:pt idx="0">
                  <c:v>1.4917821327736762</c:v>
                </c:pt>
                <c:pt idx="1">
                  <c:v>1.2723899440648154</c:v>
                </c:pt>
                <c:pt idx="2">
                  <c:v>1.0337712435584865</c:v>
                </c:pt>
                <c:pt idx="3">
                  <c:v>0.80541321778633446</c:v>
                </c:pt>
                <c:pt idx="4">
                  <c:v>0.63508958935595461</c:v>
                </c:pt>
                <c:pt idx="5">
                  <c:v>0.45588458183696745</c:v>
                </c:pt>
                <c:pt idx="6">
                  <c:v>0.33964880958380295</c:v>
                </c:pt>
                <c:pt idx="7">
                  <c:v>0.26192891981165106</c:v>
                </c:pt>
                <c:pt idx="8">
                  <c:v>0.20928820257114469</c:v>
                </c:pt>
                <c:pt idx="9">
                  <c:v>0.17410716398886619</c:v>
                </c:pt>
              </c:numCache>
            </c:numRef>
          </c:xVal>
          <c:yVal>
            <c:numRef>
              <c:f>'ac-varT-5K'!$J$6:$J$15</c:f>
              <c:numCache>
                <c:formatCode>0.00E+00</c:formatCode>
                <c:ptCount val="10"/>
                <c:pt idx="0">
                  <c:v>0.79889749272304322</c:v>
                </c:pt>
                <c:pt idx="1">
                  <c:v>0.86479838890025851</c:v>
                </c:pt>
                <c:pt idx="2">
                  <c:v>0.87760083330532179</c:v>
                </c:pt>
                <c:pt idx="3">
                  <c:v>0.83614567484962554</c:v>
                </c:pt>
                <c:pt idx="4">
                  <c:v>0.78687053867241041</c:v>
                </c:pt>
                <c:pt idx="5">
                  <c:v>0.65777638591291665</c:v>
                </c:pt>
                <c:pt idx="6">
                  <c:v>0.53457919971038503</c:v>
                </c:pt>
                <c:pt idx="7">
                  <c:v>0.431971760090132</c:v>
                </c:pt>
                <c:pt idx="8">
                  <c:v>0.34344360330532192</c:v>
                </c:pt>
                <c:pt idx="9">
                  <c:v>0.27040905429266371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4-4867-9DEC-74ED82616C8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'ac-varT-5K'!$G$6:$G$31</c:f>
              <c:numCache>
                <c:formatCode>0.00E+00</c:formatCode>
                <c:ptCount val="26"/>
                <c:pt idx="0">
                  <c:v>1.4944342070278713</c:v>
                </c:pt>
                <c:pt idx="1">
                  <c:v>1.279001783845318</c:v>
                </c:pt>
                <c:pt idx="2">
                  <c:v>1.0428867979628855</c:v>
                </c:pt>
                <c:pt idx="3">
                  <c:v>0.81408457338096396</c:v>
                </c:pt>
                <c:pt idx="4">
                  <c:v>0.61503811705089484</c:v>
                </c:pt>
                <c:pt idx="5">
                  <c:v>0.45752015287466352</c:v>
                </c:pt>
                <c:pt idx="6">
                  <c:v>0.34203520227127759</c:v>
                </c:pt>
                <c:pt idx="7">
                  <c:v>0.26139213162225033</c:v>
                </c:pt>
                <c:pt idx="8">
                  <c:v>0.20681410578416493</c:v>
                </c:pt>
                <c:pt idx="9">
                  <c:v>0.17044388181786824</c:v>
                </c:pt>
                <c:pt idx="10">
                  <c:v>0.14637160173544805</c:v>
                </c:pt>
                <c:pt idx="11">
                  <c:v>0.13040989487419929</c:v>
                </c:pt>
                <c:pt idx="12">
                  <c:v>0.11966349367371593</c:v>
                </c:pt>
                <c:pt idx="13">
                  <c:v>0.11235483162736165</c:v>
                </c:pt>
                <c:pt idx="14">
                  <c:v>0.1073226726685968</c:v>
                </c:pt>
                <c:pt idx="15">
                  <c:v>0.10380674721823922</c:v>
                </c:pt>
                <c:pt idx="16">
                  <c:v>0.10131742533397875</c:v>
                </c:pt>
                <c:pt idx="17">
                  <c:v>9.9521365607907808E-2</c:v>
                </c:pt>
                <c:pt idx="18">
                  <c:v>9.8222187457761748E-2</c:v>
                </c:pt>
                <c:pt idx="19">
                  <c:v>9.7270058894557171E-2</c:v>
                </c:pt>
                <c:pt idx="20">
                  <c:v>9.6563989876906328E-2</c:v>
                </c:pt>
                <c:pt idx="21">
                  <c:v>9.6035302430558481E-2</c:v>
                </c:pt>
                <c:pt idx="22">
                  <c:v>9.5635236148143093E-2</c:v>
                </c:pt>
                <c:pt idx="23">
                  <c:v>9.5340334108084665E-2</c:v>
                </c:pt>
                <c:pt idx="24">
                  <c:v>9.5112490134961897E-2</c:v>
                </c:pt>
                <c:pt idx="25">
                  <c:v>9.494498317395747E-2</c:v>
                </c:pt>
              </c:numCache>
            </c:numRef>
          </c:xVal>
          <c:yVal>
            <c:numRef>
              <c:f>'ac-varT-5K'!$K$6:$K$31</c:f>
              <c:numCache>
                <c:formatCode>0.00E+00</c:formatCode>
                <c:ptCount val="26"/>
                <c:pt idx="0">
                  <c:v>0.80156715496872077</c:v>
                </c:pt>
                <c:pt idx="1">
                  <c:v>0.86496448904110224</c:v>
                </c:pt>
                <c:pt idx="2">
                  <c:v>0.87887732461183032</c:v>
                </c:pt>
                <c:pt idx="3">
                  <c:v>0.83906275564144006</c:v>
                </c:pt>
                <c:pt idx="4">
                  <c:v>0.75654242350187262</c:v>
                </c:pt>
                <c:pt idx="5">
                  <c:v>0.65043563216679379</c:v>
                </c:pt>
                <c:pt idx="6">
                  <c:v>0.53951556320222926</c:v>
                </c:pt>
                <c:pt idx="7">
                  <c:v>0.4360605522900412</c:v>
                </c:pt>
                <c:pt idx="8">
                  <c:v>0.34619287858574266</c:v>
                </c:pt>
                <c:pt idx="9">
                  <c:v>0.27150133709163687</c:v>
                </c:pt>
                <c:pt idx="10">
                  <c:v>0.21129386973894981</c:v>
                </c:pt>
                <c:pt idx="11">
                  <c:v>0.16372735859187751</c:v>
                </c:pt>
                <c:pt idx="12">
                  <c:v>0.1263463401579063</c:v>
                </c:pt>
                <c:pt idx="13">
                  <c:v>9.724207063698205E-2</c:v>
                </c:pt>
                <c:pt idx="14">
                  <c:v>7.473027460465459E-2</c:v>
                </c:pt>
                <c:pt idx="15">
                  <c:v>5.7372871120193146E-2</c:v>
                </c:pt>
                <c:pt idx="16">
                  <c:v>4.4031535341051711E-2</c:v>
                </c:pt>
                <c:pt idx="17">
                  <c:v>3.3731901582814569E-2</c:v>
                </c:pt>
                <c:pt idx="18">
                  <c:v>2.5860514817842014E-2</c:v>
                </c:pt>
                <c:pt idx="19">
                  <c:v>1.9832182173049332E-2</c:v>
                </c:pt>
                <c:pt idx="20">
                  <c:v>1.5202451717241976E-2</c:v>
                </c:pt>
                <c:pt idx="21">
                  <c:v>1.163839115762442E-2</c:v>
                </c:pt>
                <c:pt idx="22">
                  <c:v>8.8817409224937263E-3</c:v>
                </c:pt>
                <c:pt idx="23">
                  <c:v>6.8148693377039025E-3</c:v>
                </c:pt>
                <c:pt idx="24">
                  <c:v>5.1968026962878515E-3</c:v>
                </c:pt>
                <c:pt idx="25">
                  <c:v>3.9950372535840087E-3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4-4867-9DEC-74ED8261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1696"/>
        <c:axId val="123326208"/>
      </c:scatterChart>
      <c:valAx>
        <c:axId val="1233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23326208"/>
        <c:crosses val="autoZero"/>
        <c:crossBetween val="midCat"/>
      </c:valAx>
      <c:valAx>
        <c:axId val="12332620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12333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'ac-varT-10K'!$A$6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'ac-varT-10K'!$F$6:$F$31</c:f>
              <c:numCache>
                <c:formatCode>0.00E+00</c:formatCode>
                <c:ptCount val="26"/>
                <c:pt idx="0">
                  <c:v>1.0726472493053218</c:v>
                </c:pt>
                <c:pt idx="1">
                  <c:v>1.0726619256091194</c:v>
                </c:pt>
                <c:pt idx="2">
                  <c:v>1.072965143583803</c:v>
                </c:pt>
                <c:pt idx="3">
                  <c:v>1.0733255437610181</c:v>
                </c:pt>
                <c:pt idx="4">
                  <c:v>1.072680063305322</c:v>
                </c:pt>
                <c:pt idx="5">
                  <c:v>1.0728737628243092</c:v>
                </c:pt>
                <c:pt idx="6">
                  <c:v>1.0734327084698789</c:v>
                </c:pt>
                <c:pt idx="7">
                  <c:v>1.0742609504445624</c:v>
                </c:pt>
                <c:pt idx="8">
                  <c:v>1.0733964330774737</c:v>
                </c:pt>
                <c:pt idx="9">
                  <c:v>1.072596159153423</c:v>
                </c:pt>
                <c:pt idx="10">
                  <c:v>1.0644431954825371</c:v>
                </c:pt>
                <c:pt idx="11">
                  <c:v>1.0692186709002587</c:v>
                </c:pt>
                <c:pt idx="12">
                  <c:v>1.0656544059129167</c:v>
                </c:pt>
                <c:pt idx="13">
                  <c:v>1.0597120258876005</c:v>
                </c:pt>
                <c:pt idx="14">
                  <c:v>1.047220552976208</c:v>
                </c:pt>
                <c:pt idx="15">
                  <c:v>1.0280005485964612</c:v>
                </c:pt>
                <c:pt idx="16">
                  <c:v>0.99469323095089146</c:v>
                </c:pt>
                <c:pt idx="17">
                  <c:v>0.94577738730532179</c:v>
                </c:pt>
                <c:pt idx="18">
                  <c:v>0.87285346439392941</c:v>
                </c:pt>
                <c:pt idx="19">
                  <c:v>0.77734215611544832</c:v>
                </c:pt>
                <c:pt idx="20">
                  <c:v>0.66239416029266351</c:v>
                </c:pt>
                <c:pt idx="21">
                  <c:v>0.53944508669772684</c:v>
                </c:pt>
                <c:pt idx="22">
                  <c:v>0.41906519700152439</c:v>
                </c:pt>
                <c:pt idx="23">
                  <c:v>0.31649915563443587</c:v>
                </c:pt>
                <c:pt idx="24">
                  <c:v>0.23214433044456242</c:v>
                </c:pt>
                <c:pt idx="25">
                  <c:v>0.16855245991291684</c:v>
                </c:pt>
              </c:numCache>
            </c:numRef>
          </c:xVal>
          <c:yVal>
            <c:numRef>
              <c:f>'ac-varT-10K'!$J$6:$J$31</c:f>
              <c:numCache>
                <c:formatCode>0.00E+00</c:formatCode>
                <c:ptCount val="26"/>
                <c:pt idx="0">
                  <c:v>4.9643508098788933E-3</c:v>
                </c:pt>
                <c:pt idx="1">
                  <c:v>5.969150103802944E-3</c:v>
                </c:pt>
                <c:pt idx="2">
                  <c:v>6.6948476362080076E-3</c:v>
                </c:pt>
                <c:pt idx="3">
                  <c:v>8.3738984794991447E-3</c:v>
                </c:pt>
                <c:pt idx="4">
                  <c:v>1.1006989373929525E-2</c:v>
                </c:pt>
                <c:pt idx="5">
                  <c:v>1.3943535002283952E-2</c:v>
                </c:pt>
                <c:pt idx="6">
                  <c:v>1.6711064993170033E-2</c:v>
                </c:pt>
                <c:pt idx="7">
                  <c:v>2.1868147847094076E-2</c:v>
                </c:pt>
                <c:pt idx="8">
                  <c:v>2.8645734168613067E-2</c:v>
                </c:pt>
                <c:pt idx="9">
                  <c:v>3.7670027226840909E-2</c:v>
                </c:pt>
                <c:pt idx="10">
                  <c:v>5.4050789872410535E-2</c:v>
                </c:pt>
                <c:pt idx="11">
                  <c:v>6.6767156371144706E-2</c:v>
                </c:pt>
                <c:pt idx="12">
                  <c:v>8.7900203105321914E-2</c:v>
                </c:pt>
                <c:pt idx="13">
                  <c:v>0.11572194760405609</c:v>
                </c:pt>
                <c:pt idx="14">
                  <c:v>0.15299474715342318</c:v>
                </c:pt>
                <c:pt idx="15">
                  <c:v>0.19625149112810672</c:v>
                </c:pt>
                <c:pt idx="16">
                  <c:v>0.25012197186228396</c:v>
                </c:pt>
                <c:pt idx="17">
                  <c:v>0.31126054591291685</c:v>
                </c:pt>
                <c:pt idx="18">
                  <c:v>0.37240022760911939</c:v>
                </c:pt>
                <c:pt idx="19">
                  <c:v>0.42382073479899279</c:v>
                </c:pt>
                <c:pt idx="20">
                  <c:v>0.45684020305215728</c:v>
                </c:pt>
                <c:pt idx="21">
                  <c:v>0.46240764505215731</c:v>
                </c:pt>
                <c:pt idx="22">
                  <c:v>0.43925356052051168</c:v>
                </c:pt>
                <c:pt idx="23">
                  <c:v>0.39879708300152444</c:v>
                </c:pt>
                <c:pt idx="24">
                  <c:v>0.3433950053559548</c:v>
                </c:pt>
                <c:pt idx="25">
                  <c:v>0.28233825862177764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C-4DEF-BD7C-A6E9C7144242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'ac-varT-10K'!$G$6:$G$31</c:f>
              <c:numCache>
                <c:formatCode>0.00E+00</c:formatCode>
                <c:ptCount val="26"/>
                <c:pt idx="0">
                  <c:v>1.0738796010474274</c:v>
                </c:pt>
                <c:pt idx="1">
                  <c:v>1.0738056081374119</c:v>
                </c:pt>
                <c:pt idx="2">
                  <c:v>1.0737037209220341</c:v>
                </c:pt>
                <c:pt idx="3">
                  <c:v>1.0735633245564777</c:v>
                </c:pt>
                <c:pt idx="4">
                  <c:v>1.0733671868505532</c:v>
                </c:pt>
                <c:pt idx="5">
                  <c:v>1.0730891891145196</c:v>
                </c:pt>
                <c:pt idx="6">
                  <c:v>1.0726902819605604</c:v>
                </c:pt>
                <c:pt idx="7">
                  <c:v>1.0721070492471256</c:v>
                </c:pt>
                <c:pt idx="8">
                  <c:v>1.071238485321135</c:v>
                </c:pt>
                <c:pt idx="9">
                  <c:v>1.0699193625418004</c:v>
                </c:pt>
                <c:pt idx="10">
                  <c:v>1.0678839649044682</c:v>
                </c:pt>
                <c:pt idx="11">
                  <c:v>1.0647028121820783</c:v>
                </c:pt>
                <c:pt idx="12">
                  <c:v>1.0596321017033146</c:v>
                </c:pt>
                <c:pt idx="13">
                  <c:v>1.0514746981470204</c:v>
                </c:pt>
                <c:pt idx="14">
                  <c:v>1.0383161914778354</c:v>
                </c:pt>
                <c:pt idx="15">
                  <c:v>1.0171772686779856</c:v>
                </c:pt>
                <c:pt idx="16">
                  <c:v>0.98378704057342126</c:v>
                </c:pt>
                <c:pt idx="17">
                  <c:v>0.93231215255447941</c:v>
                </c:pt>
                <c:pt idx="18">
                  <c:v>0.85775692049859686</c:v>
                </c:pt>
                <c:pt idx="19">
                  <c:v>0.75803817034016185</c:v>
                </c:pt>
                <c:pt idx="20">
                  <c:v>0.63805756301349237</c:v>
                </c:pt>
                <c:pt idx="21">
                  <c:v>0.51096034899992626</c:v>
                </c:pt>
                <c:pt idx="22">
                  <c:v>0.3930469503096341</c:v>
                </c:pt>
                <c:pt idx="23">
                  <c:v>0.29978835781865937</c:v>
                </c:pt>
                <c:pt idx="24">
                  <c:v>0.23034249941729734</c:v>
                </c:pt>
                <c:pt idx="25">
                  <c:v>0.18475005744551556</c:v>
                </c:pt>
              </c:numCache>
            </c:numRef>
          </c:xVal>
          <c:yVal>
            <c:numRef>
              <c:f>'ac-varT-10K'!$K$6:$K$31</c:f>
              <c:numCache>
                <c:formatCode>0.00E+00</c:formatCode>
                <c:ptCount val="26"/>
                <c:pt idx="0">
                  <c:v>3.1995153350092083E-3</c:v>
                </c:pt>
                <c:pt idx="1">
                  <c:v>4.2304983882639688E-3</c:v>
                </c:pt>
                <c:pt idx="2">
                  <c:v>5.6025167954425886E-3</c:v>
                </c:pt>
                <c:pt idx="3">
                  <c:v>7.4126266987550645E-3</c:v>
                </c:pt>
                <c:pt idx="4">
                  <c:v>9.8066481125121778E-3</c:v>
                </c:pt>
                <c:pt idx="5">
                  <c:v>1.297605839109065E-2</c:v>
                </c:pt>
                <c:pt idx="6">
                  <c:v>1.7158753642190105E-2</c:v>
                </c:pt>
                <c:pt idx="7">
                  <c:v>2.2686430069382802E-2</c:v>
                </c:pt>
                <c:pt idx="8">
                  <c:v>2.998778100611274E-2</c:v>
                </c:pt>
                <c:pt idx="9">
                  <c:v>3.9629087654841848E-2</c:v>
                </c:pt>
                <c:pt idx="10">
                  <c:v>5.2306648702131732E-2</c:v>
                </c:pt>
                <c:pt idx="11">
                  <c:v>6.886998425946407E-2</c:v>
                </c:pt>
                <c:pt idx="12">
                  <c:v>9.052831127656899E-2</c:v>
                </c:pt>
                <c:pt idx="13">
                  <c:v>0.11858740017547308</c:v>
                </c:pt>
                <c:pt idx="14">
                  <c:v>0.15438756534564041</c:v>
                </c:pt>
                <c:pt idx="15">
                  <c:v>0.19902362527322759</c:v>
                </c:pt>
                <c:pt idx="16">
                  <c:v>0.25251660818783606</c:v>
                </c:pt>
                <c:pt idx="17">
                  <c:v>0.31304399432537683</c:v>
                </c:pt>
                <c:pt idx="18">
                  <c:v>0.37395758278698743</c:v>
                </c:pt>
                <c:pt idx="19">
                  <c:v>0.42467600866572519</c:v>
                </c:pt>
                <c:pt idx="20">
                  <c:v>0.45253454663930176</c:v>
                </c:pt>
                <c:pt idx="21">
                  <c:v>0.44871372472305371</c:v>
                </c:pt>
                <c:pt idx="22">
                  <c:v>0.4137762839775585</c:v>
                </c:pt>
                <c:pt idx="23">
                  <c:v>0.35962890924967694</c:v>
                </c:pt>
                <c:pt idx="24">
                  <c:v>0.29704087610575014</c:v>
                </c:pt>
                <c:pt idx="25">
                  <c:v>0.23888608795420868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C-4DEF-BD7C-A6E9C714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5448"/>
        <c:axId val="433470936"/>
      </c:scatterChart>
      <c:valAx>
        <c:axId val="43346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3470936"/>
        <c:crosses val="autoZero"/>
        <c:crossBetween val="midCat"/>
      </c:valAx>
      <c:valAx>
        <c:axId val="433470936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346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'ac-varT-10K'!$A$6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'ac-varT-10K'!$E$6:$E$20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'ac-varT-10K'!$F$6:$F$20</c:f>
              <c:numCache>
                <c:formatCode>0.00E+00</c:formatCode>
                <c:ptCount val="15"/>
                <c:pt idx="0">
                  <c:v>1.0726472493053218</c:v>
                </c:pt>
                <c:pt idx="1">
                  <c:v>1.0726619256091194</c:v>
                </c:pt>
                <c:pt idx="2">
                  <c:v>1.072965143583803</c:v>
                </c:pt>
                <c:pt idx="3">
                  <c:v>1.0733255437610181</c:v>
                </c:pt>
                <c:pt idx="4">
                  <c:v>1.072680063305322</c:v>
                </c:pt>
                <c:pt idx="5">
                  <c:v>1.0728737628243092</c:v>
                </c:pt>
                <c:pt idx="6">
                  <c:v>1.0734327084698789</c:v>
                </c:pt>
                <c:pt idx="7">
                  <c:v>1.0742609504445624</c:v>
                </c:pt>
                <c:pt idx="8">
                  <c:v>1.0733964330774737</c:v>
                </c:pt>
                <c:pt idx="9">
                  <c:v>1.072596159153423</c:v>
                </c:pt>
                <c:pt idx="10">
                  <c:v>1.0644431954825371</c:v>
                </c:pt>
                <c:pt idx="11">
                  <c:v>1.0692186709002587</c:v>
                </c:pt>
                <c:pt idx="12">
                  <c:v>1.0656544059129167</c:v>
                </c:pt>
                <c:pt idx="13">
                  <c:v>1.0597120258876005</c:v>
                </c:pt>
                <c:pt idx="14">
                  <c:v>1.047220552976208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7-4C6D-881D-44F10ED47560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'ac-varT-10K'!$E$6:$E$45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'ac-varT-10K'!$G$6:$G$45</c:f>
              <c:numCache>
                <c:formatCode>0.00E+00</c:formatCode>
                <c:ptCount val="40"/>
                <c:pt idx="0">
                  <c:v>1.0738796010474274</c:v>
                </c:pt>
                <c:pt idx="1">
                  <c:v>1.0738056081374119</c:v>
                </c:pt>
                <c:pt idx="2">
                  <c:v>1.0737037209220341</c:v>
                </c:pt>
                <c:pt idx="3">
                  <c:v>1.0735633245564777</c:v>
                </c:pt>
                <c:pt idx="4">
                  <c:v>1.0733671868505532</c:v>
                </c:pt>
                <c:pt idx="5">
                  <c:v>1.0730891891145196</c:v>
                </c:pt>
                <c:pt idx="6">
                  <c:v>1.0726902819605604</c:v>
                </c:pt>
                <c:pt idx="7">
                  <c:v>1.0721070492471256</c:v>
                </c:pt>
                <c:pt idx="8">
                  <c:v>1.071238485321135</c:v>
                </c:pt>
                <c:pt idx="9">
                  <c:v>1.0699193625418004</c:v>
                </c:pt>
                <c:pt idx="10">
                  <c:v>1.0678839649044682</c:v>
                </c:pt>
                <c:pt idx="11">
                  <c:v>1.0647028121820783</c:v>
                </c:pt>
                <c:pt idx="12">
                  <c:v>1.0596321017033146</c:v>
                </c:pt>
                <c:pt idx="13">
                  <c:v>1.0514746981470204</c:v>
                </c:pt>
                <c:pt idx="14">
                  <c:v>1.0383161914778354</c:v>
                </c:pt>
                <c:pt idx="15">
                  <c:v>1.0171772686779856</c:v>
                </c:pt>
                <c:pt idx="16">
                  <c:v>0.98378704057342126</c:v>
                </c:pt>
                <c:pt idx="17">
                  <c:v>0.93231215255447941</c:v>
                </c:pt>
                <c:pt idx="18">
                  <c:v>0.85775692049859686</c:v>
                </c:pt>
                <c:pt idx="19">
                  <c:v>0.75803817034016185</c:v>
                </c:pt>
                <c:pt idx="20">
                  <c:v>0.63805756301349237</c:v>
                </c:pt>
                <c:pt idx="21">
                  <c:v>0.51096034899992626</c:v>
                </c:pt>
                <c:pt idx="22">
                  <c:v>0.3930469503096341</c:v>
                </c:pt>
                <c:pt idx="23">
                  <c:v>0.29978835781865937</c:v>
                </c:pt>
                <c:pt idx="24">
                  <c:v>0.23034249941729734</c:v>
                </c:pt>
                <c:pt idx="25">
                  <c:v>0.18475005744551556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7-4C6D-881D-44F10ED4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7016"/>
        <c:axId val="433471328"/>
      </c:scatterChart>
      <c:valAx>
        <c:axId val="433467016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3471328"/>
        <c:crosses val="autoZero"/>
        <c:crossBetween val="midCat"/>
      </c:valAx>
      <c:valAx>
        <c:axId val="43347132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6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'ac-varT-10K'!$A$6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'ac-varT-10K'!$E$6:$E$31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'ac-varT-10K'!$J$6:$J$31</c:f>
              <c:numCache>
                <c:formatCode>0.00E+00</c:formatCode>
                <c:ptCount val="26"/>
                <c:pt idx="0">
                  <c:v>4.9643508098788933E-3</c:v>
                </c:pt>
                <c:pt idx="1">
                  <c:v>5.969150103802944E-3</c:v>
                </c:pt>
                <c:pt idx="2">
                  <c:v>6.6948476362080076E-3</c:v>
                </c:pt>
                <c:pt idx="3">
                  <c:v>8.3738984794991447E-3</c:v>
                </c:pt>
                <c:pt idx="4">
                  <c:v>1.1006989373929525E-2</c:v>
                </c:pt>
                <c:pt idx="5">
                  <c:v>1.3943535002283952E-2</c:v>
                </c:pt>
                <c:pt idx="6">
                  <c:v>1.6711064993170033E-2</c:v>
                </c:pt>
                <c:pt idx="7">
                  <c:v>2.1868147847094076E-2</c:v>
                </c:pt>
                <c:pt idx="8">
                  <c:v>2.8645734168613067E-2</c:v>
                </c:pt>
                <c:pt idx="9">
                  <c:v>3.7670027226840909E-2</c:v>
                </c:pt>
                <c:pt idx="10">
                  <c:v>5.4050789872410535E-2</c:v>
                </c:pt>
                <c:pt idx="11">
                  <c:v>6.6767156371144706E-2</c:v>
                </c:pt>
                <c:pt idx="12">
                  <c:v>8.7900203105321914E-2</c:v>
                </c:pt>
                <c:pt idx="13">
                  <c:v>0.11572194760405609</c:v>
                </c:pt>
                <c:pt idx="14">
                  <c:v>0.15299474715342318</c:v>
                </c:pt>
                <c:pt idx="15">
                  <c:v>0.19625149112810672</c:v>
                </c:pt>
                <c:pt idx="16">
                  <c:v>0.25012197186228396</c:v>
                </c:pt>
                <c:pt idx="17">
                  <c:v>0.31126054591291685</c:v>
                </c:pt>
                <c:pt idx="18">
                  <c:v>0.37240022760911939</c:v>
                </c:pt>
                <c:pt idx="19">
                  <c:v>0.42382073479899279</c:v>
                </c:pt>
                <c:pt idx="20">
                  <c:v>0.45684020305215728</c:v>
                </c:pt>
                <c:pt idx="21">
                  <c:v>0.46240764505215731</c:v>
                </c:pt>
                <c:pt idx="22">
                  <c:v>0.43925356052051168</c:v>
                </c:pt>
                <c:pt idx="23">
                  <c:v>0.39879708300152444</c:v>
                </c:pt>
                <c:pt idx="24">
                  <c:v>0.3433950053559548</c:v>
                </c:pt>
                <c:pt idx="25">
                  <c:v>0.28233825862177764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B46-B51D-22F1FBE0FD59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'ac-varT-10K'!$E$6:$E$45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'ac-varT-10K'!$K$6:$K$45</c:f>
              <c:numCache>
                <c:formatCode>0.00E+00</c:formatCode>
                <c:ptCount val="40"/>
                <c:pt idx="0">
                  <c:v>3.1995153350092083E-3</c:v>
                </c:pt>
                <c:pt idx="1">
                  <c:v>4.2304983882639688E-3</c:v>
                </c:pt>
                <c:pt idx="2">
                  <c:v>5.6025167954425886E-3</c:v>
                </c:pt>
                <c:pt idx="3">
                  <c:v>7.4126266987550645E-3</c:v>
                </c:pt>
                <c:pt idx="4">
                  <c:v>9.8066481125121778E-3</c:v>
                </c:pt>
                <c:pt idx="5">
                  <c:v>1.297605839109065E-2</c:v>
                </c:pt>
                <c:pt idx="6">
                  <c:v>1.7158753642190105E-2</c:v>
                </c:pt>
                <c:pt idx="7">
                  <c:v>2.2686430069382802E-2</c:v>
                </c:pt>
                <c:pt idx="8">
                  <c:v>2.998778100611274E-2</c:v>
                </c:pt>
                <c:pt idx="9">
                  <c:v>3.9629087654841848E-2</c:v>
                </c:pt>
                <c:pt idx="10">
                  <c:v>5.2306648702131732E-2</c:v>
                </c:pt>
                <c:pt idx="11">
                  <c:v>6.886998425946407E-2</c:v>
                </c:pt>
                <c:pt idx="12">
                  <c:v>9.052831127656899E-2</c:v>
                </c:pt>
                <c:pt idx="13">
                  <c:v>0.11858740017547308</c:v>
                </c:pt>
                <c:pt idx="14">
                  <c:v>0.15438756534564041</c:v>
                </c:pt>
                <c:pt idx="15">
                  <c:v>0.19902362527322759</c:v>
                </c:pt>
                <c:pt idx="16">
                  <c:v>0.25251660818783606</c:v>
                </c:pt>
                <c:pt idx="17">
                  <c:v>0.31304399432537683</c:v>
                </c:pt>
                <c:pt idx="18">
                  <c:v>0.37395758278698743</c:v>
                </c:pt>
                <c:pt idx="19">
                  <c:v>0.42467600866572519</c:v>
                </c:pt>
                <c:pt idx="20">
                  <c:v>0.45253454663930176</c:v>
                </c:pt>
                <c:pt idx="21">
                  <c:v>0.44871372472305371</c:v>
                </c:pt>
                <c:pt idx="22">
                  <c:v>0.4137762839775585</c:v>
                </c:pt>
                <c:pt idx="23">
                  <c:v>0.35962890924967694</c:v>
                </c:pt>
                <c:pt idx="24">
                  <c:v>0.29704087610575014</c:v>
                </c:pt>
                <c:pt idx="25">
                  <c:v>0.23888608795420868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B46-B51D-22F1FBE0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7408"/>
        <c:axId val="433468976"/>
      </c:scatterChart>
      <c:valAx>
        <c:axId val="43346740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3468976"/>
        <c:crosses val="autoZero"/>
        <c:crossBetween val="midCat"/>
      </c:valAx>
      <c:valAx>
        <c:axId val="4334689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346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'ac-varT-9K'!$A$6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'ac-varT-9K'!$F$6:$F$31</c:f>
              <c:numCache>
                <c:formatCode>0.00E+00</c:formatCode>
                <c:ptCount val="26"/>
                <c:pt idx="0">
                  <c:v>1.1765216970015244</c:v>
                </c:pt>
                <c:pt idx="1">
                  <c:v>1.1805964481407649</c:v>
                </c:pt>
                <c:pt idx="2">
                  <c:v>1.1865824417103852</c:v>
                </c:pt>
                <c:pt idx="3">
                  <c:v>1.1868870442420307</c:v>
                </c:pt>
                <c:pt idx="4">
                  <c:v>1.1858426729255751</c:v>
                </c:pt>
                <c:pt idx="5">
                  <c:v>1.1853834153812712</c:v>
                </c:pt>
                <c:pt idx="6">
                  <c:v>1.1967622583179802</c:v>
                </c:pt>
                <c:pt idx="7">
                  <c:v>1.1824332014065877</c:v>
                </c:pt>
                <c:pt idx="8">
                  <c:v>1.1790144533559548</c:v>
                </c:pt>
                <c:pt idx="9">
                  <c:v>1.1726662596850688</c:v>
                </c:pt>
                <c:pt idx="10">
                  <c:v>1.1614557788749422</c:v>
                </c:pt>
                <c:pt idx="11">
                  <c:v>1.142176100090132</c:v>
                </c:pt>
                <c:pt idx="12">
                  <c:v>1.1099161997863345</c:v>
                </c:pt>
                <c:pt idx="13">
                  <c:v>1.0605658821660815</c:v>
                </c:pt>
                <c:pt idx="14">
                  <c:v>0.97982765821671425</c:v>
                </c:pt>
                <c:pt idx="15">
                  <c:v>0.87425214383696748</c:v>
                </c:pt>
                <c:pt idx="16">
                  <c:v>0.74208053631797999</c:v>
                </c:pt>
                <c:pt idx="17">
                  <c:v>0.59806238252051169</c:v>
                </c:pt>
                <c:pt idx="18">
                  <c:v>0.45890333138127121</c:v>
                </c:pt>
                <c:pt idx="19">
                  <c:v>0.34009809831798016</c:v>
                </c:pt>
                <c:pt idx="20">
                  <c:v>0.24601537591291686</c:v>
                </c:pt>
                <c:pt idx="21">
                  <c:v>0.1781820535838029</c:v>
                </c:pt>
                <c:pt idx="22">
                  <c:v>0.1328352793382333</c:v>
                </c:pt>
                <c:pt idx="23">
                  <c:v>0.1050353969939295</c:v>
                </c:pt>
                <c:pt idx="24">
                  <c:v>8.7047814457220651E-2</c:v>
                </c:pt>
                <c:pt idx="25">
                  <c:v>7.9493007085068762E-2</c:v>
                </c:pt>
              </c:numCache>
            </c:numRef>
          </c:xVal>
          <c:yVal>
            <c:numRef>
              <c:f>'ac-varT-9K'!$J$6:$J$31</c:f>
              <c:numCache>
                <c:formatCode>0.00E+00</c:formatCode>
                <c:ptCount val="26"/>
                <c:pt idx="0">
                  <c:v>5.791258071651045E-3</c:v>
                </c:pt>
                <c:pt idx="1">
                  <c:v>1.5761188304815602E-2</c:v>
                </c:pt>
                <c:pt idx="2">
                  <c:v>1.789991067494218E-2</c:v>
                </c:pt>
                <c:pt idx="3">
                  <c:v>2.3279592905321927E-2</c:v>
                </c:pt>
                <c:pt idx="4">
                  <c:v>3.1015140343296606E-2</c:v>
                </c:pt>
                <c:pt idx="5">
                  <c:v>4.0793643115448509E-2</c:v>
                </c:pt>
                <c:pt idx="6">
                  <c:v>4.9939901796461163E-2</c:v>
                </c:pt>
                <c:pt idx="7">
                  <c:v>6.9839252895195339E-2</c:v>
                </c:pt>
                <c:pt idx="8">
                  <c:v>9.2501307419245962E-2</c:v>
                </c:pt>
                <c:pt idx="9">
                  <c:v>0.12217050780911937</c:v>
                </c:pt>
                <c:pt idx="10">
                  <c:v>0.16022490360911937</c:v>
                </c:pt>
                <c:pt idx="11">
                  <c:v>0.21083959864709403</c:v>
                </c:pt>
                <c:pt idx="12">
                  <c:v>0.27145217950785355</c:v>
                </c:pt>
                <c:pt idx="13">
                  <c:v>0.34000699446987886</c:v>
                </c:pt>
                <c:pt idx="14">
                  <c:v>0.41469428912810674</c:v>
                </c:pt>
                <c:pt idx="15">
                  <c:v>0.47666553573570158</c:v>
                </c:pt>
                <c:pt idx="16">
                  <c:v>0.51807085014076482</c:v>
                </c:pt>
                <c:pt idx="17">
                  <c:v>0.52769767469772677</c:v>
                </c:pt>
                <c:pt idx="18">
                  <c:v>0.50351029530532176</c:v>
                </c:pt>
                <c:pt idx="19">
                  <c:v>0.45050807024203077</c:v>
                </c:pt>
                <c:pt idx="20">
                  <c:v>0.38464954150785358</c:v>
                </c:pt>
                <c:pt idx="21">
                  <c:v>0.31514893568506874</c:v>
                </c:pt>
                <c:pt idx="22">
                  <c:v>0.25002519133063839</c:v>
                </c:pt>
                <c:pt idx="23">
                  <c:v>0.19610154360911936</c:v>
                </c:pt>
                <c:pt idx="24">
                  <c:v>0.15132566373570167</c:v>
                </c:pt>
                <c:pt idx="25">
                  <c:v>0.11826164043949912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D-4CBA-9275-94604F5F9B60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'ac-varT-9K'!$G$6:$G$31</c:f>
              <c:numCache>
                <c:formatCode>0.00E+00</c:formatCode>
                <c:ptCount val="26"/>
                <c:pt idx="0">
                  <c:v>1.1859239639260153</c:v>
                </c:pt>
                <c:pt idx="1">
                  <c:v>1.1858935615428152</c:v>
                </c:pt>
                <c:pt idx="2">
                  <c:v>1.1858263535808689</c:v>
                </c:pt>
                <c:pt idx="3">
                  <c:v>1.1856894054038496</c:v>
                </c:pt>
                <c:pt idx="4">
                  <c:v>1.1854212133185082</c:v>
                </c:pt>
                <c:pt idx="5">
                  <c:v>1.1849088780936177</c:v>
                </c:pt>
                <c:pt idx="6">
                  <c:v>1.1839501995345931</c:v>
                </c:pt>
                <c:pt idx="7">
                  <c:v>1.1821760000088417</c:v>
                </c:pt>
                <c:pt idx="8">
                  <c:v>1.178924497976604</c:v>
                </c:pt>
                <c:pt idx="9">
                  <c:v>1.1730150183874948</c:v>
                </c:pt>
                <c:pt idx="10">
                  <c:v>1.1624164841608926</c:v>
                </c:pt>
                <c:pt idx="11">
                  <c:v>1.143770503005743</c:v>
                </c:pt>
                <c:pt idx="12">
                  <c:v>1.1115418199750748</c:v>
                </c:pt>
                <c:pt idx="13">
                  <c:v>1.0579500767372416</c:v>
                </c:pt>
                <c:pt idx="14">
                  <c:v>0.9742509280547339</c:v>
                </c:pt>
                <c:pt idx="15">
                  <c:v>0.85517966919334554</c:v>
                </c:pt>
                <c:pt idx="16">
                  <c:v>0.70655325678426462</c:v>
                </c:pt>
                <c:pt idx="17">
                  <c:v>0.54729237274226006</c:v>
                </c:pt>
                <c:pt idx="18">
                  <c:v>0.40443441437898758</c:v>
                </c:pt>
                <c:pt idx="19">
                  <c:v>0.29420318702011006</c:v>
                </c:pt>
                <c:pt idx="20">
                  <c:v>0.21852708669640386</c:v>
                </c:pt>
                <c:pt idx="21">
                  <c:v>0.17067057476018038</c:v>
                </c:pt>
                <c:pt idx="22">
                  <c:v>0.14193720131615475</c:v>
                </c:pt>
                <c:pt idx="23">
                  <c:v>0.12576390662932324</c:v>
                </c:pt>
                <c:pt idx="24">
                  <c:v>0.11645237774466172</c:v>
                </c:pt>
                <c:pt idx="25">
                  <c:v>0.11143577993816409</c:v>
                </c:pt>
              </c:numCache>
            </c:numRef>
          </c:xVal>
          <c:yVal>
            <c:numRef>
              <c:f>'ac-varT-9K'!$K$6:$K$31</c:f>
              <c:numCache>
                <c:formatCode>0.00E+00</c:formatCode>
                <c:ptCount val="26"/>
                <c:pt idx="0">
                  <c:v>8.7760573395144394E-3</c:v>
                </c:pt>
                <c:pt idx="1">
                  <c:v>1.1763409921949165E-2</c:v>
                </c:pt>
                <c:pt idx="2">
                  <c:v>1.5794164498830657E-2</c:v>
                </c:pt>
                <c:pt idx="3">
                  <c:v>2.1185857361024085E-2</c:v>
                </c:pt>
                <c:pt idx="4">
                  <c:v>2.8415188406510302E-2</c:v>
                </c:pt>
                <c:pt idx="5">
                  <c:v>3.8115780528349449E-2</c:v>
                </c:pt>
                <c:pt idx="6">
                  <c:v>5.108410775789974E-2</c:v>
                </c:pt>
                <c:pt idx="7">
                  <c:v>6.8425112909828043E-2</c:v>
                </c:pt>
                <c:pt idx="8">
                  <c:v>9.1548119673519793E-2</c:v>
                </c:pt>
                <c:pt idx="9">
                  <c:v>0.12223595995669352</c:v>
                </c:pt>
                <c:pt idx="10">
                  <c:v>0.16245460812744195</c:v>
                </c:pt>
                <c:pt idx="11">
                  <c:v>0.21402534108629853</c:v>
                </c:pt>
                <c:pt idx="12">
                  <c:v>0.2783686432517094</c:v>
                </c:pt>
                <c:pt idx="13">
                  <c:v>0.35393935741218974</c:v>
                </c:pt>
                <c:pt idx="14">
                  <c:v>0.4336413470948664</c:v>
                </c:pt>
                <c:pt idx="15">
                  <c:v>0.50277040065496925</c:v>
                </c:pt>
                <c:pt idx="16">
                  <c:v>0.5416080343397971</c:v>
                </c:pt>
                <c:pt idx="17">
                  <c:v>0.53602032498206231</c:v>
                </c:pt>
                <c:pt idx="18">
                  <c:v>0.48820893932997672</c:v>
                </c:pt>
                <c:pt idx="19">
                  <c:v>0.41511241975949609</c:v>
                </c:pt>
                <c:pt idx="20">
                  <c:v>0.33561745284590699</c:v>
                </c:pt>
                <c:pt idx="21">
                  <c:v>0.26223337398534063</c:v>
                </c:pt>
                <c:pt idx="22">
                  <c:v>0.200129912460453</c:v>
                </c:pt>
                <c:pt idx="23">
                  <c:v>0.1517735906338061</c:v>
                </c:pt>
                <c:pt idx="24">
                  <c:v>0.1135871710899049</c:v>
                </c:pt>
                <c:pt idx="25">
                  <c:v>8.5431504131034786E-2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D-4CBA-9275-94604F5F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0688"/>
        <c:axId val="432882648"/>
      </c:scatterChart>
      <c:valAx>
        <c:axId val="43288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82648"/>
        <c:crosses val="autoZero"/>
        <c:crossBetween val="midCat"/>
      </c:valAx>
      <c:valAx>
        <c:axId val="43288264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288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'ac-varT-9K'!$F$6:$F$20</c:f>
              <c:numCache>
                <c:formatCode>0.00E+00</c:formatCode>
                <c:ptCount val="15"/>
                <c:pt idx="0">
                  <c:v>1.1765216970015244</c:v>
                </c:pt>
                <c:pt idx="1">
                  <c:v>1.1805964481407649</c:v>
                </c:pt>
                <c:pt idx="2">
                  <c:v>1.1865824417103852</c:v>
                </c:pt>
                <c:pt idx="3">
                  <c:v>1.1868870442420307</c:v>
                </c:pt>
                <c:pt idx="4">
                  <c:v>1.1858426729255751</c:v>
                </c:pt>
                <c:pt idx="5">
                  <c:v>1.1853834153812712</c:v>
                </c:pt>
                <c:pt idx="6">
                  <c:v>1.1967622583179802</c:v>
                </c:pt>
                <c:pt idx="7">
                  <c:v>1.1824332014065877</c:v>
                </c:pt>
                <c:pt idx="8">
                  <c:v>1.1790144533559548</c:v>
                </c:pt>
                <c:pt idx="9">
                  <c:v>1.1726662596850688</c:v>
                </c:pt>
                <c:pt idx="10">
                  <c:v>1.1614557788749422</c:v>
                </c:pt>
                <c:pt idx="11">
                  <c:v>1.142176100090132</c:v>
                </c:pt>
                <c:pt idx="12">
                  <c:v>1.1099161997863345</c:v>
                </c:pt>
                <c:pt idx="13">
                  <c:v>1.0605658821660815</c:v>
                </c:pt>
                <c:pt idx="14">
                  <c:v>0.97982765821671425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4-46E0-8BF2-037B46C92EB6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'ac-varT-9K'!$G$6:$G$45</c:f>
              <c:numCache>
                <c:formatCode>0.00E+00</c:formatCode>
                <c:ptCount val="40"/>
                <c:pt idx="0">
                  <c:v>1.1859239639260153</c:v>
                </c:pt>
                <c:pt idx="1">
                  <c:v>1.1858935615428152</c:v>
                </c:pt>
                <c:pt idx="2">
                  <c:v>1.1858263535808689</c:v>
                </c:pt>
                <c:pt idx="3">
                  <c:v>1.1856894054038496</c:v>
                </c:pt>
                <c:pt idx="4">
                  <c:v>1.1854212133185082</c:v>
                </c:pt>
                <c:pt idx="5">
                  <c:v>1.1849088780936177</c:v>
                </c:pt>
                <c:pt idx="6">
                  <c:v>1.1839501995345931</c:v>
                </c:pt>
                <c:pt idx="7">
                  <c:v>1.1821760000088417</c:v>
                </c:pt>
                <c:pt idx="8">
                  <c:v>1.178924497976604</c:v>
                </c:pt>
                <c:pt idx="9">
                  <c:v>1.1730150183874948</c:v>
                </c:pt>
                <c:pt idx="10">
                  <c:v>1.1624164841608926</c:v>
                </c:pt>
                <c:pt idx="11">
                  <c:v>1.143770503005743</c:v>
                </c:pt>
                <c:pt idx="12">
                  <c:v>1.1115418199750748</c:v>
                </c:pt>
                <c:pt idx="13">
                  <c:v>1.0579500767372416</c:v>
                </c:pt>
                <c:pt idx="14">
                  <c:v>0.9742509280547339</c:v>
                </c:pt>
                <c:pt idx="15">
                  <c:v>0.85517966919334554</c:v>
                </c:pt>
                <c:pt idx="16">
                  <c:v>0.70655325678426462</c:v>
                </c:pt>
                <c:pt idx="17">
                  <c:v>0.54729237274226006</c:v>
                </c:pt>
                <c:pt idx="18">
                  <c:v>0.40443441437898758</c:v>
                </c:pt>
                <c:pt idx="19">
                  <c:v>0.29420318702011006</c:v>
                </c:pt>
                <c:pt idx="20">
                  <c:v>0.21852708669640386</c:v>
                </c:pt>
                <c:pt idx="21">
                  <c:v>0.17067057476018038</c:v>
                </c:pt>
                <c:pt idx="22">
                  <c:v>0.14193720131615475</c:v>
                </c:pt>
                <c:pt idx="23">
                  <c:v>0.12576390662932324</c:v>
                </c:pt>
                <c:pt idx="24">
                  <c:v>0.11645237774466172</c:v>
                </c:pt>
                <c:pt idx="25">
                  <c:v>0.11143577993816409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4-46E0-8BF2-037B46C9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9904"/>
        <c:axId val="432880296"/>
      </c:scatterChart>
      <c:valAx>
        <c:axId val="432879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80296"/>
        <c:crosses val="autoZero"/>
        <c:crossBetween val="midCat"/>
      </c:valAx>
      <c:valAx>
        <c:axId val="43288029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7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'ac-varT-9K'!$A$6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'ac-varT-9K'!$E$6:$E$31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'ac-varT-9K'!$J$6:$J$31</c:f>
              <c:numCache>
                <c:formatCode>0.00E+00</c:formatCode>
                <c:ptCount val="26"/>
                <c:pt idx="0">
                  <c:v>5.791258071651045E-3</c:v>
                </c:pt>
                <c:pt idx="1">
                  <c:v>1.5761188304815602E-2</c:v>
                </c:pt>
                <c:pt idx="2">
                  <c:v>1.789991067494218E-2</c:v>
                </c:pt>
                <c:pt idx="3">
                  <c:v>2.3279592905321927E-2</c:v>
                </c:pt>
                <c:pt idx="4">
                  <c:v>3.1015140343296606E-2</c:v>
                </c:pt>
                <c:pt idx="5">
                  <c:v>4.0793643115448509E-2</c:v>
                </c:pt>
                <c:pt idx="6">
                  <c:v>4.9939901796461163E-2</c:v>
                </c:pt>
                <c:pt idx="7">
                  <c:v>6.9839252895195339E-2</c:v>
                </c:pt>
                <c:pt idx="8">
                  <c:v>9.2501307419245962E-2</c:v>
                </c:pt>
                <c:pt idx="9">
                  <c:v>0.12217050780911937</c:v>
                </c:pt>
                <c:pt idx="10">
                  <c:v>0.16022490360911937</c:v>
                </c:pt>
                <c:pt idx="11">
                  <c:v>0.21083959864709403</c:v>
                </c:pt>
                <c:pt idx="12">
                  <c:v>0.27145217950785355</c:v>
                </c:pt>
                <c:pt idx="13">
                  <c:v>0.34000699446987886</c:v>
                </c:pt>
                <c:pt idx="14">
                  <c:v>0.41469428912810674</c:v>
                </c:pt>
                <c:pt idx="15">
                  <c:v>0.47666553573570158</c:v>
                </c:pt>
                <c:pt idx="16">
                  <c:v>0.51807085014076482</c:v>
                </c:pt>
                <c:pt idx="17">
                  <c:v>0.52769767469772677</c:v>
                </c:pt>
                <c:pt idx="18">
                  <c:v>0.50351029530532176</c:v>
                </c:pt>
                <c:pt idx="19">
                  <c:v>0.45050807024203077</c:v>
                </c:pt>
                <c:pt idx="20">
                  <c:v>0.38464954150785358</c:v>
                </c:pt>
                <c:pt idx="21">
                  <c:v>0.31514893568506874</c:v>
                </c:pt>
                <c:pt idx="22">
                  <c:v>0.25002519133063839</c:v>
                </c:pt>
                <c:pt idx="23">
                  <c:v>0.19610154360911936</c:v>
                </c:pt>
                <c:pt idx="24">
                  <c:v>0.15132566373570167</c:v>
                </c:pt>
                <c:pt idx="25">
                  <c:v>0.11826164043949912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F90-8DED-A60BF8647215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'ac-varT-9K'!$E$6:$E$45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'ac-varT-9K'!$K$6:$K$45</c:f>
              <c:numCache>
                <c:formatCode>0.00E+00</c:formatCode>
                <c:ptCount val="40"/>
                <c:pt idx="0">
                  <c:v>8.7760573395144394E-3</c:v>
                </c:pt>
                <c:pt idx="1">
                  <c:v>1.1763409921949165E-2</c:v>
                </c:pt>
                <c:pt idx="2">
                  <c:v>1.5794164498830657E-2</c:v>
                </c:pt>
                <c:pt idx="3">
                  <c:v>2.1185857361024085E-2</c:v>
                </c:pt>
                <c:pt idx="4">
                  <c:v>2.8415188406510302E-2</c:v>
                </c:pt>
                <c:pt idx="5">
                  <c:v>3.8115780528349449E-2</c:v>
                </c:pt>
                <c:pt idx="6">
                  <c:v>5.108410775789974E-2</c:v>
                </c:pt>
                <c:pt idx="7">
                  <c:v>6.8425112909828043E-2</c:v>
                </c:pt>
                <c:pt idx="8">
                  <c:v>9.1548119673519793E-2</c:v>
                </c:pt>
                <c:pt idx="9">
                  <c:v>0.12223595995669352</c:v>
                </c:pt>
                <c:pt idx="10">
                  <c:v>0.16245460812744195</c:v>
                </c:pt>
                <c:pt idx="11">
                  <c:v>0.21402534108629853</c:v>
                </c:pt>
                <c:pt idx="12">
                  <c:v>0.2783686432517094</c:v>
                </c:pt>
                <c:pt idx="13">
                  <c:v>0.35393935741218974</c:v>
                </c:pt>
                <c:pt idx="14">
                  <c:v>0.4336413470948664</c:v>
                </c:pt>
                <c:pt idx="15">
                  <c:v>0.50277040065496925</c:v>
                </c:pt>
                <c:pt idx="16">
                  <c:v>0.5416080343397971</c:v>
                </c:pt>
                <c:pt idx="17">
                  <c:v>0.53602032498206231</c:v>
                </c:pt>
                <c:pt idx="18">
                  <c:v>0.48820893932997672</c:v>
                </c:pt>
                <c:pt idx="19">
                  <c:v>0.41511241975949609</c:v>
                </c:pt>
                <c:pt idx="20">
                  <c:v>0.33561745284590699</c:v>
                </c:pt>
                <c:pt idx="21">
                  <c:v>0.26223337398534063</c:v>
                </c:pt>
                <c:pt idx="22">
                  <c:v>0.200129912460453</c:v>
                </c:pt>
                <c:pt idx="23">
                  <c:v>0.1517735906338061</c:v>
                </c:pt>
                <c:pt idx="24">
                  <c:v>0.1135871710899049</c:v>
                </c:pt>
                <c:pt idx="25">
                  <c:v>8.5431504131034786E-2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6-4F90-8DED-A60BF864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3432"/>
        <c:axId val="432876376"/>
      </c:scatterChart>
      <c:valAx>
        <c:axId val="43288343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2876376"/>
        <c:crosses val="autoZero"/>
        <c:crossBetween val="midCat"/>
      </c:valAx>
      <c:valAx>
        <c:axId val="4328763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2883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Plot'!$E$3:$E$13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Plot'!$D$3:$D$13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D-A6ED-2FCD5096E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'Arhenius Plot'!$E$11:$E$13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0.10526315789473684</c:v>
                </c:pt>
                <c:pt idx="2">
                  <c:v>0.1</c:v>
                </c:pt>
              </c:numCache>
            </c:numRef>
          </c:xVal>
          <c:yVal>
            <c:numRef>
              <c:f>'Arhenius Plot'!$D$11:$D$13</c:f>
              <c:numCache>
                <c:formatCode>General</c:formatCode>
                <c:ptCount val="3"/>
                <c:pt idx="0">
                  <c:v>-6.6247468377526877</c:v>
                </c:pt>
                <c:pt idx="1">
                  <c:v>-7.2018393259660316</c:v>
                </c:pt>
                <c:pt idx="2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E-471D-A6ED-2FCD5096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1720"/>
        <c:axId val="527779720"/>
      </c:scatterChart>
      <c:valAx>
        <c:axId val="43347172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9720"/>
        <c:crosses val="autoZero"/>
        <c:crossBetween val="midCat"/>
      </c:valAx>
      <c:valAx>
        <c:axId val="5277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47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 Cole-Cole'!$A$6</c:f>
              <c:strCache>
                <c:ptCount val="1"/>
                <c:pt idx="0">
                  <c:v>1.00E+03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 Cole-Cole'!$F$6:$F$31</c:f>
              <c:numCache>
                <c:formatCode>0.00E+00</c:formatCode>
                <c:ptCount val="26"/>
                <c:pt idx="0">
                  <c:v>5.8175396582086002E-2</c:v>
                </c:pt>
                <c:pt idx="1">
                  <c:v>5.2433636722626541E-2</c:v>
                </c:pt>
                <c:pt idx="2">
                  <c:v>4.6505857652356271E-2</c:v>
                </c:pt>
                <c:pt idx="3">
                  <c:v>4.0924585929113022E-2</c:v>
                </c:pt>
                <c:pt idx="4">
                  <c:v>3.6021162580644556E-2</c:v>
                </c:pt>
                <c:pt idx="5">
                  <c:v>3.2045918799923842E-2</c:v>
                </c:pt>
                <c:pt idx="6">
                  <c:v>2.8896423981905825E-2</c:v>
                </c:pt>
                <c:pt idx="7">
                  <c:v>2.6632755626049966E-2</c:v>
                </c:pt>
                <c:pt idx="8">
                  <c:v>2.5159851044428347E-2</c:v>
                </c:pt>
                <c:pt idx="9">
                  <c:v>2.3733563026049967E-2</c:v>
                </c:pt>
                <c:pt idx="10">
                  <c:v>2.2816965161725645E-2</c:v>
                </c:pt>
                <c:pt idx="11">
                  <c:v>2.2178564118482399E-2</c:v>
                </c:pt>
                <c:pt idx="12">
                  <c:v>2.1493318851635555E-2</c:v>
                </c:pt>
                <c:pt idx="13">
                  <c:v>2.1077673122806725E-2</c:v>
                </c:pt>
                <c:pt idx="14">
                  <c:v>2.0374682765689607E-2</c:v>
                </c:pt>
                <c:pt idx="15">
                  <c:v>2.006471283686078E-2</c:v>
                </c:pt>
                <c:pt idx="16">
                  <c:v>1.9685989479203119E-2</c:v>
                </c:pt>
                <c:pt idx="17">
                  <c:v>1.9254825592356275E-2</c:v>
                </c:pt>
                <c:pt idx="18">
                  <c:v>1.8522980319383302E-2</c:v>
                </c:pt>
                <c:pt idx="19">
                  <c:v>1.8508778452176095E-2</c:v>
                </c:pt>
                <c:pt idx="20">
                  <c:v>1.7834109043887804E-2</c:v>
                </c:pt>
                <c:pt idx="21">
                  <c:v>1.7337552822986903E-2</c:v>
                </c:pt>
                <c:pt idx="22">
                  <c:v>1.7418351554518437E-2</c:v>
                </c:pt>
                <c:pt idx="23">
                  <c:v>1.6872463403167087E-2</c:v>
                </c:pt>
                <c:pt idx="24">
                  <c:v>1.6059086746230147E-2</c:v>
                </c:pt>
                <c:pt idx="25">
                  <c:v>1.5267875929833748E-2</c:v>
                </c:pt>
              </c:numCache>
            </c:numRef>
          </c:xVal>
          <c:yVal>
            <c:numRef>
              <c:f>'ac-varT Cole-Cole'!$J$6:$J$31</c:f>
              <c:numCache>
                <c:formatCode>0.00E+00</c:formatCode>
                <c:ptCount val="26"/>
                <c:pt idx="0">
                  <c:v>2.1946768618122042E-2</c:v>
                </c:pt>
                <c:pt idx="1">
                  <c:v>2.3250666426770688E-2</c:v>
                </c:pt>
                <c:pt idx="2">
                  <c:v>2.3496986658122037E-2</c:v>
                </c:pt>
                <c:pt idx="3">
                  <c:v>2.2555155747311227E-2</c:v>
                </c:pt>
                <c:pt idx="4">
                  <c:v>2.0596531577941862E-2</c:v>
                </c:pt>
                <c:pt idx="5">
                  <c:v>1.821525801920312E-2</c:v>
                </c:pt>
                <c:pt idx="6">
                  <c:v>1.5712608374158072E-2</c:v>
                </c:pt>
                <c:pt idx="7">
                  <c:v>1.3288878227851766E-2</c:v>
                </c:pt>
                <c:pt idx="8">
                  <c:v>1.1139247016140054E-2</c:v>
                </c:pt>
                <c:pt idx="9">
                  <c:v>9.3077815062301457E-3</c:v>
                </c:pt>
                <c:pt idx="10">
                  <c:v>7.8647832174013176E-3</c:v>
                </c:pt>
                <c:pt idx="11">
                  <c:v>6.7998998121760927E-3</c:v>
                </c:pt>
                <c:pt idx="12">
                  <c:v>5.9983076833472638E-3</c:v>
                </c:pt>
                <c:pt idx="13">
                  <c:v>5.373475197581498E-3</c:v>
                </c:pt>
                <c:pt idx="14">
                  <c:v>4.8810665345184355E-3</c:v>
                </c:pt>
                <c:pt idx="15">
                  <c:v>4.5452186594914078E-3</c:v>
                </c:pt>
                <c:pt idx="16">
                  <c:v>4.2652713372031198E-3</c:v>
                </c:pt>
                <c:pt idx="17">
                  <c:v>4.0874557639959128E-3</c:v>
                </c:pt>
                <c:pt idx="18">
                  <c:v>3.7053381973292466E-3</c:v>
                </c:pt>
                <c:pt idx="19">
                  <c:v>3.8515069108067236E-3</c:v>
                </c:pt>
                <c:pt idx="20">
                  <c:v>3.6950905836175343E-3</c:v>
                </c:pt>
                <c:pt idx="21">
                  <c:v>3.684859940950868E-3</c:v>
                </c:pt>
                <c:pt idx="22">
                  <c:v>3.4233204075454623E-3</c:v>
                </c:pt>
                <c:pt idx="23">
                  <c:v>3.2661064412391567E-3</c:v>
                </c:pt>
                <c:pt idx="24">
                  <c:v>3.0883488179418586E-3</c:v>
                </c:pt>
                <c:pt idx="25">
                  <c:v>2.6066741339058229E-3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4EC0-9D86-D432292FE507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 Cole-Cole'!$G$6:$G$31</c:f>
              <c:numCache>
                <c:formatCode>0.00E+00</c:formatCode>
                <c:ptCount val="26"/>
                <c:pt idx="0">
                  <c:v>5.713394151547424E-2</c:v>
                </c:pt>
                <c:pt idx="1">
                  <c:v>5.172252128764071E-2</c:v>
                </c:pt>
                <c:pt idx="2">
                  <c:v>4.6499544315149938E-2</c:v>
                </c:pt>
                <c:pt idx="3">
                  <c:v>4.169127261808464E-2</c:v>
                </c:pt>
                <c:pt idx="4">
                  <c:v>3.7401160771033837E-2</c:v>
                </c:pt>
                <c:pt idx="5">
                  <c:v>3.3680752522024168E-2</c:v>
                </c:pt>
                <c:pt idx="6">
                  <c:v>3.053915164930561E-2</c:v>
                </c:pt>
                <c:pt idx="7">
                  <c:v>2.7929229891788941E-2</c:v>
                </c:pt>
                <c:pt idx="8">
                  <c:v>2.5790092777105297E-2</c:v>
                </c:pt>
                <c:pt idx="9">
                  <c:v>2.4052218546252658E-2</c:v>
                </c:pt>
                <c:pt idx="10">
                  <c:v>2.265188024902743E-2</c:v>
                </c:pt>
                <c:pt idx="11">
                  <c:v>2.1529577135650214E-2</c:v>
                </c:pt>
                <c:pt idx="12">
                  <c:v>2.0625685115280804E-2</c:v>
                </c:pt>
                <c:pt idx="13">
                  <c:v>1.9898956420250982E-2</c:v>
                </c:pt>
                <c:pt idx="14">
                  <c:v>1.931506752854505E-2</c:v>
                </c:pt>
                <c:pt idx="15">
                  <c:v>1.8845210523772683E-2</c:v>
                </c:pt>
                <c:pt idx="16">
                  <c:v>1.8466822543590364E-2</c:v>
                </c:pt>
                <c:pt idx="17">
                  <c:v>1.8159712576598562E-2</c:v>
                </c:pt>
                <c:pt idx="18">
                  <c:v>1.7912253654412909E-2</c:v>
                </c:pt>
                <c:pt idx="19">
                  <c:v>1.7711992345009898E-2</c:v>
                </c:pt>
                <c:pt idx="20">
                  <c:v>1.754914980475419E-2</c:v>
                </c:pt>
                <c:pt idx="21">
                  <c:v>1.7416171724262665E-2</c:v>
                </c:pt>
                <c:pt idx="22">
                  <c:v>1.7306858543001288E-2</c:v>
                </c:pt>
                <c:pt idx="23">
                  <c:v>1.7219660814974017E-2</c:v>
                </c:pt>
                <c:pt idx="24">
                  <c:v>1.7146963413866411E-2</c:v>
                </c:pt>
                <c:pt idx="25">
                  <c:v>1.7089420249747318E-2</c:v>
                </c:pt>
              </c:numCache>
            </c:numRef>
          </c:xVal>
          <c:yVal>
            <c:numRef>
              <c:f>'ac-varT Cole-Cole'!$K$6:$K$31</c:f>
              <c:numCache>
                <c:formatCode>0.00E+00</c:formatCode>
                <c:ptCount val="26"/>
                <c:pt idx="0">
                  <c:v>2.4057937129279304E-2</c:v>
                </c:pt>
                <c:pt idx="1">
                  <c:v>2.3724870048642887E-2</c:v>
                </c:pt>
                <c:pt idx="2">
                  <c:v>2.2784217932236107E-2</c:v>
                </c:pt>
                <c:pt idx="3">
                  <c:v>2.1346664948438159E-2</c:v>
                </c:pt>
                <c:pt idx="4">
                  <c:v>1.9554628518659019E-2</c:v>
                </c:pt>
                <c:pt idx="5">
                  <c:v>1.7559819654819078E-2</c:v>
                </c:pt>
                <c:pt idx="6">
                  <c:v>1.5506455683476915E-2</c:v>
                </c:pt>
                <c:pt idx="7">
                  <c:v>1.3499519768309777E-2</c:v>
                </c:pt>
                <c:pt idx="8">
                  <c:v>1.1614483893422619E-2</c:v>
                </c:pt>
                <c:pt idx="9">
                  <c:v>9.8955326835992799E-3</c:v>
                </c:pt>
                <c:pt idx="10">
                  <c:v>8.3672940751992452E-3</c:v>
                </c:pt>
                <c:pt idx="11">
                  <c:v>7.0355977386100371E-3</c:v>
                </c:pt>
                <c:pt idx="12">
                  <c:v>5.8838912073376475E-3</c:v>
                </c:pt>
                <c:pt idx="13">
                  <c:v>4.9000413452409313E-3</c:v>
                </c:pt>
                <c:pt idx="14">
                  <c:v>4.0679072395552046E-3</c:v>
                </c:pt>
                <c:pt idx="15">
                  <c:v>3.3686417370828625E-3</c:v>
                </c:pt>
                <c:pt idx="16">
                  <c:v>2.7846366629178661E-3</c:v>
                </c:pt>
                <c:pt idx="17">
                  <c:v>2.2959503929752666E-3</c:v>
                </c:pt>
                <c:pt idx="18">
                  <c:v>1.8920110626317614E-3</c:v>
                </c:pt>
                <c:pt idx="19">
                  <c:v>1.5581208231400664E-3</c:v>
                </c:pt>
                <c:pt idx="20">
                  <c:v>1.2818037332638442E-3</c:v>
                </c:pt>
                <c:pt idx="21">
                  <c:v>1.0528418138949006E-3</c:v>
                </c:pt>
                <c:pt idx="22">
                  <c:v>8.6232257040370929E-4</c:v>
                </c:pt>
                <c:pt idx="23">
                  <c:v>7.0881969254018001E-4</c:v>
                </c:pt>
                <c:pt idx="24">
                  <c:v>5.7978476892956256E-4</c:v>
                </c:pt>
                <c:pt idx="25">
                  <c:v>4.7695384392275396E-4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F-4EC0-9D86-D432292FE507}"/>
            </c:ext>
          </c:extLst>
        </c:ser>
        <c:ser>
          <c:idx val="2"/>
          <c:order val="2"/>
          <c:tx>
            <c:v>2.2 K</c:v>
          </c:tx>
          <c:spPr>
            <a:ln w="19050">
              <a:noFill/>
            </a:ln>
          </c:spPr>
          <c:xVal>
            <c:numRef>
              <c:f>'ac-varT Cole-Cole'!$G$32:$G$57</c:f>
              <c:numCache>
                <c:formatCode>0.00E+00</c:formatCode>
                <c:ptCount val="26"/>
                <c:pt idx="0">
                  <c:v>5.713394151547424E-2</c:v>
                </c:pt>
                <c:pt idx="1">
                  <c:v>5.172252128764071E-2</c:v>
                </c:pt>
                <c:pt idx="2">
                  <c:v>4.6499544315149938E-2</c:v>
                </c:pt>
                <c:pt idx="3">
                  <c:v>4.169127261808464E-2</c:v>
                </c:pt>
                <c:pt idx="4">
                  <c:v>3.7401160771033837E-2</c:v>
                </c:pt>
                <c:pt idx="5">
                  <c:v>3.3680752522024168E-2</c:v>
                </c:pt>
                <c:pt idx="6">
                  <c:v>3.053915164930561E-2</c:v>
                </c:pt>
                <c:pt idx="7">
                  <c:v>2.7929229891788941E-2</c:v>
                </c:pt>
                <c:pt idx="8">
                  <c:v>2.5790092777105297E-2</c:v>
                </c:pt>
                <c:pt idx="9">
                  <c:v>2.4052218546252658E-2</c:v>
                </c:pt>
                <c:pt idx="10">
                  <c:v>2.265188024902743E-2</c:v>
                </c:pt>
                <c:pt idx="11">
                  <c:v>2.1529577135650214E-2</c:v>
                </c:pt>
                <c:pt idx="12">
                  <c:v>2.0625685115280804E-2</c:v>
                </c:pt>
                <c:pt idx="13">
                  <c:v>1.9898956420250982E-2</c:v>
                </c:pt>
                <c:pt idx="14">
                  <c:v>1.931506752854505E-2</c:v>
                </c:pt>
                <c:pt idx="15">
                  <c:v>1.8845210523772683E-2</c:v>
                </c:pt>
                <c:pt idx="16">
                  <c:v>1.8466822543590364E-2</c:v>
                </c:pt>
                <c:pt idx="17">
                  <c:v>1.8159712576598562E-2</c:v>
                </c:pt>
                <c:pt idx="18">
                  <c:v>1.7912253654412909E-2</c:v>
                </c:pt>
                <c:pt idx="19">
                  <c:v>1.7711992345009898E-2</c:v>
                </c:pt>
                <c:pt idx="20">
                  <c:v>1.754914980475419E-2</c:v>
                </c:pt>
                <c:pt idx="21">
                  <c:v>1.7416171724262665E-2</c:v>
                </c:pt>
                <c:pt idx="22">
                  <c:v>1.7306858543001288E-2</c:v>
                </c:pt>
                <c:pt idx="23">
                  <c:v>1.7219660814974017E-2</c:v>
                </c:pt>
                <c:pt idx="24">
                  <c:v>1.7146963413866411E-2</c:v>
                </c:pt>
                <c:pt idx="25">
                  <c:v>1.7089420249747318E-2</c:v>
                </c:pt>
              </c:numCache>
            </c:numRef>
          </c:xVal>
          <c:yVal>
            <c:numRef>
              <c:f>'ac-varT Cole-Cole'!$J$32:$J$57</c:f>
              <c:numCache>
                <c:formatCode>0.00E+00</c:formatCode>
                <c:ptCount val="26"/>
                <c:pt idx="0">
                  <c:v>1.6940032998122041E-2</c:v>
                </c:pt>
                <c:pt idx="1">
                  <c:v>1.9700969530914835E-2</c:v>
                </c:pt>
                <c:pt idx="2">
                  <c:v>2.1681556716140058E-2</c:v>
                </c:pt>
                <c:pt idx="3">
                  <c:v>2.2496613920464384E-2</c:v>
                </c:pt>
                <c:pt idx="4">
                  <c:v>2.2039529866770689E-2</c:v>
                </c:pt>
                <c:pt idx="5">
                  <c:v>2.0460427935959875E-2</c:v>
                </c:pt>
                <c:pt idx="6">
                  <c:v>1.8226119488031951E-2</c:v>
                </c:pt>
                <c:pt idx="7">
                  <c:v>1.5703303274338255E-2</c:v>
                </c:pt>
                <c:pt idx="8">
                  <c:v>1.3250486412536452E-2</c:v>
                </c:pt>
                <c:pt idx="9">
                  <c:v>1.104876651037429E-2</c:v>
                </c:pt>
                <c:pt idx="10">
                  <c:v>9.1819060233472635E-3</c:v>
                </c:pt>
                <c:pt idx="11">
                  <c:v>7.6460512824463632E-3</c:v>
                </c:pt>
                <c:pt idx="12">
                  <c:v>6.5097694489328495E-3</c:v>
                </c:pt>
                <c:pt idx="13">
                  <c:v>5.8045562988427593E-3</c:v>
                </c:pt>
                <c:pt idx="14">
                  <c:v>5.0043508285724887E-3</c:v>
                </c:pt>
                <c:pt idx="15">
                  <c:v>4.5603758723562725E-3</c:v>
                </c:pt>
                <c:pt idx="16">
                  <c:v>4.2066988796896068E-3</c:v>
                </c:pt>
                <c:pt idx="17">
                  <c:v>4.1501559108067234E-3</c:v>
                </c:pt>
                <c:pt idx="18">
                  <c:v>4.137428040950868E-3</c:v>
                </c:pt>
                <c:pt idx="19">
                  <c:v>3.7973063600679844E-3</c:v>
                </c:pt>
                <c:pt idx="20">
                  <c:v>3.6611277971310479E-3</c:v>
                </c:pt>
                <c:pt idx="21">
                  <c:v>3.4585452602842008E-3</c:v>
                </c:pt>
                <c:pt idx="22">
                  <c:v>3.2860722548427599E-3</c:v>
                </c:pt>
                <c:pt idx="23">
                  <c:v>3.4125574535634803E-3</c:v>
                </c:pt>
                <c:pt idx="24">
                  <c:v>3.4448566637076249E-3</c:v>
                </c:pt>
                <c:pt idx="25">
                  <c:v>3.3431073840319491E-3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F-4EC0-9D86-D432292F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3640"/>
        <c:axId val="527779328"/>
      </c:scatterChart>
      <c:valAx>
        <c:axId val="52778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7779328"/>
        <c:crosses val="autoZero"/>
        <c:crossBetween val="midCat"/>
      </c:valAx>
      <c:valAx>
        <c:axId val="527779328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52778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 Cole-Cole'!$A$6</c:f>
              <c:strCache>
                <c:ptCount val="1"/>
                <c:pt idx="0">
                  <c:v>1.00E+03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Cole-Cole'!$F$6:$F$31</c:f>
              <c:numCache>
                <c:formatCode>0.00E+00</c:formatCode>
                <c:ptCount val="26"/>
                <c:pt idx="0">
                  <c:v>5.8175396582086002E-2</c:v>
                </c:pt>
                <c:pt idx="1">
                  <c:v>5.2433636722626541E-2</c:v>
                </c:pt>
                <c:pt idx="2">
                  <c:v>4.6505857652356271E-2</c:v>
                </c:pt>
                <c:pt idx="3">
                  <c:v>4.0924585929113022E-2</c:v>
                </c:pt>
                <c:pt idx="4">
                  <c:v>3.6021162580644556E-2</c:v>
                </c:pt>
                <c:pt idx="5">
                  <c:v>3.2045918799923842E-2</c:v>
                </c:pt>
                <c:pt idx="6">
                  <c:v>2.8896423981905825E-2</c:v>
                </c:pt>
                <c:pt idx="7">
                  <c:v>2.6632755626049966E-2</c:v>
                </c:pt>
                <c:pt idx="8">
                  <c:v>2.5159851044428347E-2</c:v>
                </c:pt>
                <c:pt idx="9">
                  <c:v>2.3733563026049967E-2</c:v>
                </c:pt>
                <c:pt idx="10">
                  <c:v>2.2816965161725645E-2</c:v>
                </c:pt>
                <c:pt idx="11">
                  <c:v>2.2178564118482399E-2</c:v>
                </c:pt>
                <c:pt idx="12">
                  <c:v>2.1493318851635555E-2</c:v>
                </c:pt>
                <c:pt idx="13">
                  <c:v>2.1077673122806725E-2</c:v>
                </c:pt>
                <c:pt idx="14">
                  <c:v>2.0374682765689607E-2</c:v>
                </c:pt>
                <c:pt idx="15">
                  <c:v>2.006471283686078E-2</c:v>
                </c:pt>
                <c:pt idx="16">
                  <c:v>1.9685989479203119E-2</c:v>
                </c:pt>
                <c:pt idx="17">
                  <c:v>1.9254825592356275E-2</c:v>
                </c:pt>
                <c:pt idx="18">
                  <c:v>1.8522980319383302E-2</c:v>
                </c:pt>
                <c:pt idx="19">
                  <c:v>1.8508778452176095E-2</c:v>
                </c:pt>
                <c:pt idx="20">
                  <c:v>1.7834109043887804E-2</c:v>
                </c:pt>
                <c:pt idx="21">
                  <c:v>1.7337552822986903E-2</c:v>
                </c:pt>
                <c:pt idx="22">
                  <c:v>1.7418351554518437E-2</c:v>
                </c:pt>
                <c:pt idx="23">
                  <c:v>1.6872463403167087E-2</c:v>
                </c:pt>
                <c:pt idx="24">
                  <c:v>1.6059086746230147E-2</c:v>
                </c:pt>
                <c:pt idx="25">
                  <c:v>1.5267875929833748E-2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9CF-9D61-2ACE26F47566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Cole-Cole'!$G$6:$G$31</c:f>
              <c:numCache>
                <c:formatCode>0.00E+00</c:formatCode>
                <c:ptCount val="26"/>
                <c:pt idx="0">
                  <c:v>5.713394151547424E-2</c:v>
                </c:pt>
                <c:pt idx="1">
                  <c:v>5.172252128764071E-2</c:v>
                </c:pt>
                <c:pt idx="2">
                  <c:v>4.6499544315149938E-2</c:v>
                </c:pt>
                <c:pt idx="3">
                  <c:v>4.169127261808464E-2</c:v>
                </c:pt>
                <c:pt idx="4">
                  <c:v>3.7401160771033837E-2</c:v>
                </c:pt>
                <c:pt idx="5">
                  <c:v>3.3680752522024168E-2</c:v>
                </c:pt>
                <c:pt idx="6">
                  <c:v>3.053915164930561E-2</c:v>
                </c:pt>
                <c:pt idx="7">
                  <c:v>2.7929229891788941E-2</c:v>
                </c:pt>
                <c:pt idx="8">
                  <c:v>2.5790092777105297E-2</c:v>
                </c:pt>
                <c:pt idx="9">
                  <c:v>2.4052218546252658E-2</c:v>
                </c:pt>
                <c:pt idx="10">
                  <c:v>2.265188024902743E-2</c:v>
                </c:pt>
                <c:pt idx="11">
                  <c:v>2.1529577135650214E-2</c:v>
                </c:pt>
                <c:pt idx="12">
                  <c:v>2.0625685115280804E-2</c:v>
                </c:pt>
                <c:pt idx="13">
                  <c:v>1.9898956420250982E-2</c:v>
                </c:pt>
                <c:pt idx="14">
                  <c:v>1.931506752854505E-2</c:v>
                </c:pt>
                <c:pt idx="15">
                  <c:v>1.8845210523772683E-2</c:v>
                </c:pt>
                <c:pt idx="16">
                  <c:v>1.8466822543590364E-2</c:v>
                </c:pt>
                <c:pt idx="17">
                  <c:v>1.8159712576598562E-2</c:v>
                </c:pt>
                <c:pt idx="18">
                  <c:v>1.7912253654412909E-2</c:v>
                </c:pt>
                <c:pt idx="19">
                  <c:v>1.7711992345009898E-2</c:v>
                </c:pt>
                <c:pt idx="20">
                  <c:v>1.754914980475419E-2</c:v>
                </c:pt>
                <c:pt idx="21">
                  <c:v>1.7416171724262665E-2</c:v>
                </c:pt>
                <c:pt idx="22">
                  <c:v>1.7306858543001288E-2</c:v>
                </c:pt>
                <c:pt idx="23">
                  <c:v>1.7219660814974017E-2</c:v>
                </c:pt>
                <c:pt idx="24">
                  <c:v>1.7146963413866411E-2</c:v>
                </c:pt>
                <c:pt idx="25">
                  <c:v>1.7089420249747318E-2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5-49CF-9D61-2ACE26F4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0504"/>
        <c:axId val="527783248"/>
      </c:scatterChart>
      <c:valAx>
        <c:axId val="5277805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7783248"/>
        <c:crosses val="autoZero"/>
        <c:crossBetween val="midCat"/>
      </c:valAx>
      <c:valAx>
        <c:axId val="52778324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778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 Cole-Cole'!$A$6</c:f>
              <c:strCache>
                <c:ptCount val="1"/>
                <c:pt idx="0">
                  <c:v>1.00E+03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Cole-Cole'!$J$6:$J$31</c:f>
              <c:numCache>
                <c:formatCode>0.00E+00</c:formatCode>
                <c:ptCount val="26"/>
                <c:pt idx="0">
                  <c:v>2.1946768618122042E-2</c:v>
                </c:pt>
                <c:pt idx="1">
                  <c:v>2.3250666426770688E-2</c:v>
                </c:pt>
                <c:pt idx="2">
                  <c:v>2.3496986658122037E-2</c:v>
                </c:pt>
                <c:pt idx="3">
                  <c:v>2.2555155747311227E-2</c:v>
                </c:pt>
                <c:pt idx="4">
                  <c:v>2.0596531577941862E-2</c:v>
                </c:pt>
                <c:pt idx="5">
                  <c:v>1.821525801920312E-2</c:v>
                </c:pt>
                <c:pt idx="6">
                  <c:v>1.5712608374158072E-2</c:v>
                </c:pt>
                <c:pt idx="7">
                  <c:v>1.3288878227851766E-2</c:v>
                </c:pt>
                <c:pt idx="8">
                  <c:v>1.1139247016140054E-2</c:v>
                </c:pt>
                <c:pt idx="9">
                  <c:v>9.3077815062301457E-3</c:v>
                </c:pt>
                <c:pt idx="10">
                  <c:v>7.8647832174013176E-3</c:v>
                </c:pt>
                <c:pt idx="11">
                  <c:v>6.7998998121760927E-3</c:v>
                </c:pt>
                <c:pt idx="12">
                  <c:v>5.9983076833472638E-3</c:v>
                </c:pt>
                <c:pt idx="13">
                  <c:v>5.373475197581498E-3</c:v>
                </c:pt>
                <c:pt idx="14">
                  <c:v>4.8810665345184355E-3</c:v>
                </c:pt>
                <c:pt idx="15">
                  <c:v>4.5452186594914078E-3</c:v>
                </c:pt>
                <c:pt idx="16">
                  <c:v>4.2652713372031198E-3</c:v>
                </c:pt>
                <c:pt idx="17">
                  <c:v>4.0874557639959128E-3</c:v>
                </c:pt>
                <c:pt idx="18">
                  <c:v>3.7053381973292466E-3</c:v>
                </c:pt>
                <c:pt idx="19">
                  <c:v>3.8515069108067236E-3</c:v>
                </c:pt>
                <c:pt idx="20">
                  <c:v>3.6950905836175343E-3</c:v>
                </c:pt>
                <c:pt idx="21">
                  <c:v>3.684859940950868E-3</c:v>
                </c:pt>
                <c:pt idx="22">
                  <c:v>3.4233204075454623E-3</c:v>
                </c:pt>
                <c:pt idx="23">
                  <c:v>3.2661064412391567E-3</c:v>
                </c:pt>
                <c:pt idx="24">
                  <c:v>3.0883488179418586E-3</c:v>
                </c:pt>
                <c:pt idx="25">
                  <c:v>2.6066741339058229E-3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A-4506-BBB2-7C882279E1A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 Cole-Cole'!$E$6:$E$31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 Cole-Cole'!$K$6:$K$31</c:f>
              <c:numCache>
                <c:formatCode>0.00E+00</c:formatCode>
                <c:ptCount val="26"/>
                <c:pt idx="0">
                  <c:v>2.4057937129279304E-2</c:v>
                </c:pt>
                <c:pt idx="1">
                  <c:v>2.3724870048642887E-2</c:v>
                </c:pt>
                <c:pt idx="2">
                  <c:v>2.2784217932236107E-2</c:v>
                </c:pt>
                <c:pt idx="3">
                  <c:v>2.1346664948438159E-2</c:v>
                </c:pt>
                <c:pt idx="4">
                  <c:v>1.9554628518659019E-2</c:v>
                </c:pt>
                <c:pt idx="5">
                  <c:v>1.7559819654819078E-2</c:v>
                </c:pt>
                <c:pt idx="6">
                  <c:v>1.5506455683476915E-2</c:v>
                </c:pt>
                <c:pt idx="7">
                  <c:v>1.3499519768309777E-2</c:v>
                </c:pt>
                <c:pt idx="8">
                  <c:v>1.1614483893422619E-2</c:v>
                </c:pt>
                <c:pt idx="9">
                  <c:v>9.8955326835992799E-3</c:v>
                </c:pt>
                <c:pt idx="10">
                  <c:v>8.3672940751992452E-3</c:v>
                </c:pt>
                <c:pt idx="11">
                  <c:v>7.0355977386100371E-3</c:v>
                </c:pt>
                <c:pt idx="12">
                  <c:v>5.8838912073376475E-3</c:v>
                </c:pt>
                <c:pt idx="13">
                  <c:v>4.9000413452409313E-3</c:v>
                </c:pt>
                <c:pt idx="14">
                  <c:v>4.0679072395552046E-3</c:v>
                </c:pt>
                <c:pt idx="15">
                  <c:v>3.3686417370828625E-3</c:v>
                </c:pt>
                <c:pt idx="16">
                  <c:v>2.7846366629178661E-3</c:v>
                </c:pt>
                <c:pt idx="17">
                  <c:v>2.2959503929752666E-3</c:v>
                </c:pt>
                <c:pt idx="18">
                  <c:v>1.8920110626317614E-3</c:v>
                </c:pt>
                <c:pt idx="19">
                  <c:v>1.5581208231400664E-3</c:v>
                </c:pt>
                <c:pt idx="20">
                  <c:v>1.2818037332638442E-3</c:v>
                </c:pt>
                <c:pt idx="21">
                  <c:v>1.0528418138949006E-3</c:v>
                </c:pt>
                <c:pt idx="22">
                  <c:v>8.6232257040370929E-4</c:v>
                </c:pt>
                <c:pt idx="23">
                  <c:v>7.0881969254018001E-4</c:v>
                </c:pt>
                <c:pt idx="24">
                  <c:v>5.7978476892956256E-4</c:v>
                </c:pt>
                <c:pt idx="25">
                  <c:v>4.7695384392275396E-4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A-4506-BBB2-7C882279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1288"/>
        <c:axId val="527782856"/>
      </c:scatterChart>
      <c:valAx>
        <c:axId val="52778128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527782856"/>
        <c:crosses val="autoZero"/>
        <c:crossBetween val="midCat"/>
      </c:valAx>
      <c:valAx>
        <c:axId val="52778285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52778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'ac-varT-5K'!$F$6:$F$20</c:f>
              <c:numCache>
                <c:formatCode>0.00E+00</c:formatCode>
                <c:ptCount val="15"/>
                <c:pt idx="0">
                  <c:v>1.4917821327736762</c:v>
                </c:pt>
                <c:pt idx="1">
                  <c:v>1.2723899440648154</c:v>
                </c:pt>
                <c:pt idx="2">
                  <c:v>1.0337712435584865</c:v>
                </c:pt>
                <c:pt idx="3">
                  <c:v>0.80541321778633446</c:v>
                </c:pt>
                <c:pt idx="4">
                  <c:v>0.63508958935595461</c:v>
                </c:pt>
                <c:pt idx="5">
                  <c:v>0.45588458183696745</c:v>
                </c:pt>
                <c:pt idx="6">
                  <c:v>0.33964880958380295</c:v>
                </c:pt>
                <c:pt idx="7">
                  <c:v>0.26192891981165106</c:v>
                </c:pt>
                <c:pt idx="8">
                  <c:v>0.20928820257114469</c:v>
                </c:pt>
                <c:pt idx="9">
                  <c:v>0.17410716398886619</c:v>
                </c:pt>
                <c:pt idx="10">
                  <c:v>0.15074054996354974</c:v>
                </c:pt>
                <c:pt idx="11">
                  <c:v>0.13432759636861305</c:v>
                </c:pt>
                <c:pt idx="12">
                  <c:v>0.12310494530279024</c:v>
                </c:pt>
                <c:pt idx="13">
                  <c:v>0.11506235851291684</c:v>
                </c:pt>
                <c:pt idx="14">
                  <c:v>0.10959072785468899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A-4F59-AB9C-10EA13A5557F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'ac-varT-5K'!$G$6:$G$45</c:f>
              <c:numCache>
                <c:formatCode>0.00E+00</c:formatCode>
                <c:ptCount val="40"/>
                <c:pt idx="0">
                  <c:v>1.4944342070278713</c:v>
                </c:pt>
                <c:pt idx="1">
                  <c:v>1.279001783845318</c:v>
                </c:pt>
                <c:pt idx="2">
                  <c:v>1.0428867979628855</c:v>
                </c:pt>
                <c:pt idx="3">
                  <c:v>0.81408457338096396</c:v>
                </c:pt>
                <c:pt idx="4">
                  <c:v>0.61503811705089484</c:v>
                </c:pt>
                <c:pt idx="5">
                  <c:v>0.45752015287466352</c:v>
                </c:pt>
                <c:pt idx="6">
                  <c:v>0.34203520227127759</c:v>
                </c:pt>
                <c:pt idx="7">
                  <c:v>0.26139213162225033</c:v>
                </c:pt>
                <c:pt idx="8">
                  <c:v>0.20681410578416493</c:v>
                </c:pt>
                <c:pt idx="9">
                  <c:v>0.17044388181786824</c:v>
                </c:pt>
                <c:pt idx="10">
                  <c:v>0.14637160173544805</c:v>
                </c:pt>
                <c:pt idx="11">
                  <c:v>0.13040989487419929</c:v>
                </c:pt>
                <c:pt idx="12">
                  <c:v>0.11966349367371593</c:v>
                </c:pt>
                <c:pt idx="13">
                  <c:v>0.11235483162736165</c:v>
                </c:pt>
                <c:pt idx="14">
                  <c:v>0.1073226726685968</c:v>
                </c:pt>
                <c:pt idx="15">
                  <c:v>0.10380674721823922</c:v>
                </c:pt>
                <c:pt idx="16">
                  <c:v>0.10131742533397875</c:v>
                </c:pt>
                <c:pt idx="17">
                  <c:v>9.9521365607907808E-2</c:v>
                </c:pt>
                <c:pt idx="18">
                  <c:v>9.8222187457761748E-2</c:v>
                </c:pt>
                <c:pt idx="19">
                  <c:v>9.7270058894557171E-2</c:v>
                </c:pt>
                <c:pt idx="20">
                  <c:v>9.6563989876906328E-2</c:v>
                </c:pt>
                <c:pt idx="21">
                  <c:v>9.6035302430558481E-2</c:v>
                </c:pt>
                <c:pt idx="22">
                  <c:v>9.5635236148143093E-2</c:v>
                </c:pt>
                <c:pt idx="23">
                  <c:v>9.5340334108084665E-2</c:v>
                </c:pt>
                <c:pt idx="24">
                  <c:v>9.5112490134961897E-2</c:v>
                </c:pt>
                <c:pt idx="25">
                  <c:v>9.494498317395747E-2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A-4F59-AB9C-10EA13A5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6600"/>
        <c:axId val="123328168"/>
      </c:scatterChart>
      <c:valAx>
        <c:axId val="12332660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23328168"/>
        <c:crosses val="autoZero"/>
        <c:crossBetween val="midCat"/>
      </c:valAx>
      <c:valAx>
        <c:axId val="12332816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26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(2)'!$E$7:$E$21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2-4DC4-A104-07467DF218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'Arhenius Plot (2)'!$E$14:$E$19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(2)'!$D$14:$D$19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2-4DC4-A104-07467DF2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1680"/>
        <c:axId val="527776976"/>
      </c:scatterChart>
      <c:valAx>
        <c:axId val="52778168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6976"/>
        <c:crosses val="autoZero"/>
        <c:crossBetween val="midCat"/>
      </c:valAx>
      <c:valAx>
        <c:axId val="5277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(2)'!$F$6</c:f>
              <c:strCache>
                <c:ptCount val="1"/>
                <c:pt idx="0">
                  <c:v>ln(tau)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  <c:extLst xmlns:c15="http://schemas.microsoft.com/office/drawing/2012/chart"/>
            </c:numRef>
          </c:xVal>
          <c:yVal>
            <c:numRef>
              <c:f>'Arhenius Plot (2)'!$F$7:$F$17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78DE-44A5-9111-22DCB30BB6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(2)'!$O$7:$O$17</c:f>
              <c:numCache>
                <c:formatCode>General</c:formatCode>
                <c:ptCount val="11"/>
                <c:pt idx="0">
                  <c:v>-2.0694065158122359</c:v>
                </c:pt>
                <c:pt idx="1">
                  <c:v>-2.9475773813775641</c:v>
                </c:pt>
                <c:pt idx="2">
                  <c:v>-3.696534297340929</c:v>
                </c:pt>
                <c:pt idx="3">
                  <c:v>-4.3461209795352911</c:v>
                </c:pt>
                <c:pt idx="4">
                  <c:v>-4.9190681598760726</c:v>
                </c:pt>
                <c:pt idx="5">
                  <c:v>-5.4328015483632486</c:v>
                </c:pt>
                <c:pt idx="6">
                  <c:v>-5.9007943698167393</c:v>
                </c:pt>
                <c:pt idx="7">
                  <c:v>-6.333511268849497</c:v>
                </c:pt>
                <c:pt idx="8">
                  <c:v>-6.7390587513186366</c:v>
                </c:pt>
                <c:pt idx="9">
                  <c:v>-7.1236453217797298</c:v>
                </c:pt>
                <c:pt idx="10">
                  <c:v>-7.4919283006895059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E-44A5-9111-22DCB30BB6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(2)'!$Q$7:$Q$17</c:f>
              <c:numCache>
                <c:formatCode>General</c:formatCode>
                <c:ptCount val="11"/>
                <c:pt idx="0">
                  <c:v>-0.6932410637903641</c:v>
                </c:pt>
                <c:pt idx="1">
                  <c:v>-1.5510326820292877</c:v>
                </c:pt>
                <c:pt idx="2">
                  <c:v>-2.3341350749359555</c:v>
                </c:pt>
                <c:pt idx="3">
                  <c:v>-3.0545194439977834</c:v>
                </c:pt>
                <c:pt idx="4">
                  <c:v>-3.7214911933812802</c:v>
                </c:pt>
                <c:pt idx="5">
                  <c:v>-4.3424270367638433</c:v>
                </c:pt>
                <c:pt idx="6">
                  <c:v>-4.923273727001984</c:v>
                </c:pt>
                <c:pt idx="7">
                  <c:v>-5.4688953233498978</c:v>
                </c:pt>
                <c:pt idx="8">
                  <c:v>-5.9833210479094348</c:v>
                </c:pt>
                <c:pt idx="9">
                  <c:v>-6.4699260393419173</c:v>
                </c:pt>
                <c:pt idx="10">
                  <c:v>-6.9315656888298722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E-44A5-9111-22DCB30BB6B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(2)'!$E$7:$E$17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(2)'!$R$7:$R$17</c:f>
              <c:numCache>
                <c:formatCode>General</c:formatCode>
                <c:ptCount val="11"/>
                <c:pt idx="0">
                  <c:v>-1.7783252124715323</c:v>
                </c:pt>
                <c:pt idx="1">
                  <c:v>-2.6632888717895962</c:v>
                </c:pt>
                <c:pt idx="2">
                  <c:v>-3.4007585878879829</c:v>
                </c:pt>
                <c:pt idx="3">
                  <c:v>-4.0247714245866177</c:v>
                </c:pt>
                <c:pt idx="4">
                  <c:v>-4.5596395703283026</c:v>
                </c:pt>
                <c:pt idx="5">
                  <c:v>-5.0231919633044315</c:v>
                </c:pt>
                <c:pt idx="6">
                  <c:v>-5.4288003071585438</c:v>
                </c:pt>
                <c:pt idx="7">
                  <c:v>-5.7866900223239375</c:v>
                </c:pt>
                <c:pt idx="8">
                  <c:v>-6.1048142135820642</c:v>
                </c:pt>
                <c:pt idx="9">
                  <c:v>-6.389451647865652</c:v>
                </c:pt>
                <c:pt idx="10">
                  <c:v>-6.6456253387208806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E-44A5-9111-22DCB30B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8544"/>
        <c:axId val="527778936"/>
        <c:extLst/>
      </c:scatterChart>
      <c:valAx>
        <c:axId val="5277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8936"/>
        <c:crosses val="autoZero"/>
        <c:crossBetween val="midCat"/>
      </c:valAx>
      <c:valAx>
        <c:axId val="527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(3)'!$E$7:$E$21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B-42AD-A8CA-DA95AC8A0B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'Arhenius Plot (3)'!$E$14:$E$19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(3)'!$D$14:$D$19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B-42AD-A8CA-DA95AC8A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7368"/>
        <c:axId val="527776192"/>
      </c:scatterChart>
      <c:valAx>
        <c:axId val="527777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6192"/>
        <c:crosses val="autoZero"/>
        <c:crossBetween val="midCat"/>
      </c:valAx>
      <c:valAx>
        <c:axId val="52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(3)'!$F$6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D-44AE-9ADF-984534B9E7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(3)'!$O$7:$O$17</c:f>
              <c:numCache>
                <c:formatCode>General</c:formatCode>
                <c:ptCount val="11"/>
                <c:pt idx="0">
                  <c:v>-2.4395082393850389</c:v>
                </c:pt>
                <c:pt idx="1">
                  <c:v>-2.9746494496019729</c:v>
                </c:pt>
                <c:pt idx="2">
                  <c:v>-3.575566712373119</c:v>
                </c:pt>
                <c:pt idx="3">
                  <c:v>-4.1831639803635081</c:v>
                </c:pt>
                <c:pt idx="4">
                  <c:v>-4.7658409979253955</c:v>
                </c:pt>
                <c:pt idx="5">
                  <c:v>-5.3129642892253992</c:v>
                </c:pt>
                <c:pt idx="6">
                  <c:v>-5.8241502527417177</c:v>
                </c:pt>
                <c:pt idx="7">
                  <c:v>-6.3029046985286437</c:v>
                </c:pt>
                <c:pt idx="8">
                  <c:v>-6.7536968057968112</c:v>
                </c:pt>
                <c:pt idx="9">
                  <c:v>-7.1807712268769164</c:v>
                </c:pt>
                <c:pt idx="10">
                  <c:v>-7.587738629513157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D-44AE-9ADF-984534B9E7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(3)'!$Q$7:$Q$17</c:f>
              <c:numCache>
                <c:formatCode>General</c:formatCode>
                <c:ptCount val="11"/>
                <c:pt idx="0">
                  <c:v>-0.99829591513890736</c:v>
                </c:pt>
                <c:pt idx="1">
                  <c:v>-1.8560875333778311</c:v>
                </c:pt>
                <c:pt idx="2">
                  <c:v>-2.6391899262844989</c:v>
                </c:pt>
                <c:pt idx="3">
                  <c:v>-3.3595742953463268</c:v>
                </c:pt>
                <c:pt idx="4">
                  <c:v>-4.026546044729824</c:v>
                </c:pt>
                <c:pt idx="5">
                  <c:v>-4.6474818881123872</c:v>
                </c:pt>
                <c:pt idx="6">
                  <c:v>-5.2283285783505278</c:v>
                </c:pt>
                <c:pt idx="7">
                  <c:v>-5.7739501746984407</c:v>
                </c:pt>
                <c:pt idx="8">
                  <c:v>-6.2883758992579786</c:v>
                </c:pt>
                <c:pt idx="9">
                  <c:v>-6.7749808906904603</c:v>
                </c:pt>
                <c:pt idx="10">
                  <c:v>-7.2366205401784152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D-44AE-9ADF-984534B9E7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(3)'!$R$7:$R$17</c:f>
              <c:numCache>
                <c:formatCode>General</c:formatCode>
                <c:ptCount val="11"/>
                <c:pt idx="0">
                  <c:v>-0.76045747438154621</c:v>
                </c:pt>
                <c:pt idx="1">
                  <c:v>-1.7763349534367432</c:v>
                </c:pt>
                <c:pt idx="2">
                  <c:v>-2.6228995193160731</c:v>
                </c:pt>
                <c:pt idx="3">
                  <c:v>-3.3392233827524294</c:v>
                </c:pt>
                <c:pt idx="4">
                  <c:v>-3.9532152656978754</c:v>
                </c:pt>
                <c:pt idx="5">
                  <c:v>-4.4853415642505974</c:v>
                </c:pt>
                <c:pt idx="6">
                  <c:v>-4.9509520754842296</c:v>
                </c:pt>
                <c:pt idx="7">
                  <c:v>-5.3617848795139045</c:v>
                </c:pt>
                <c:pt idx="8">
                  <c:v>-5.7269695942069481</c:v>
                </c:pt>
                <c:pt idx="9">
                  <c:v>-6.0537138126165138</c:v>
                </c:pt>
                <c:pt idx="10">
                  <c:v>-6.3477836091851225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D-44AE-9ADF-984534B9E724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(3)'!$E$7:$E$17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(3)'!$P$7:$P$17</c:f>
              <c:numCache>
                <c:formatCode>General</c:formatCode>
                <c:ptCount val="11"/>
                <c:pt idx="0">
                  <c:v>-1.8892629842243029</c:v>
                </c:pt>
                <c:pt idx="1">
                  <c:v>-1.9845731640286277</c:v>
                </c:pt>
                <c:pt idx="2">
                  <c:v>-2.0715845410182574</c:v>
                </c:pt>
                <c:pt idx="3">
                  <c:v>-2.1516272486917938</c:v>
                </c:pt>
                <c:pt idx="4">
                  <c:v>-2.2257352208455159</c:v>
                </c:pt>
                <c:pt idx="5">
                  <c:v>-2.2947280923324676</c:v>
                </c:pt>
                <c:pt idx="6">
                  <c:v>-2.3592666134700386</c:v>
                </c:pt>
                <c:pt idx="7">
                  <c:v>-2.4198912352864732</c:v>
                </c:pt>
                <c:pt idx="8">
                  <c:v>-2.477049649126422</c:v>
                </c:pt>
                <c:pt idx="9">
                  <c:v>-2.5311168703966977</c:v>
                </c:pt>
                <c:pt idx="10">
                  <c:v>-2.5824101647842483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3D-44AE-9ADF-984534B9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168"/>
        <c:axId val="528598912"/>
        <c:extLst/>
      </c:scatterChart>
      <c:valAx>
        <c:axId val="5285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98912"/>
        <c:crosses val="autoZero"/>
        <c:crossBetween val="midCat"/>
      </c:valAx>
      <c:valAx>
        <c:axId val="528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(4)'!$E$7:$E$21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7-4C1D-9CED-62D1F1A0AB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'Arhenius Plot (4)'!$E$14:$E$19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(4)'!$D$14:$D$19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7-4C1D-9CED-62D1F1A0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2080"/>
        <c:axId val="429896160"/>
      </c:scatterChart>
      <c:valAx>
        <c:axId val="43117208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896160"/>
        <c:crosses val="autoZero"/>
        <c:crossBetween val="midCat"/>
      </c:valAx>
      <c:valAx>
        <c:axId val="429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1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(4)'!$F$6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4-46F0-B3BD-03F60ACF42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(4)'!$O$7:$O$17</c:f>
              <c:numCache>
                <c:formatCode>General</c:formatCode>
                <c:ptCount val="11"/>
                <c:pt idx="0">
                  <c:v>-2.3854822615230553</c:v>
                </c:pt>
                <c:pt idx="1">
                  <c:v>-2.8260383633996065</c:v>
                </c:pt>
                <c:pt idx="2">
                  <c:v>-3.3771569850892207</c:v>
                </c:pt>
                <c:pt idx="3">
                  <c:v>-3.977834897945761</c:v>
                </c:pt>
                <c:pt idx="4">
                  <c:v>-4.584358480750943</c:v>
                </c:pt>
                <c:pt idx="5">
                  <c:v>-5.174429157512721</c:v>
                </c:pt>
                <c:pt idx="6">
                  <c:v>-5.7390994997441531</c:v>
                </c:pt>
                <c:pt idx="7">
                  <c:v>-6.2759752484014175</c:v>
                </c:pt>
                <c:pt idx="8">
                  <c:v>-6.7855210742068666</c:v>
                </c:pt>
                <c:pt idx="9">
                  <c:v>-7.2693202379345436</c:v>
                </c:pt>
                <c:pt idx="10">
                  <c:v>-7.7293009819201579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4-46F0-B3BD-03F60ACF42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(4)'!$Q$7:$Q$17</c:f>
              <c:numCache>
                <c:formatCode>General</c:formatCode>
                <c:ptCount val="11"/>
                <c:pt idx="0">
                  <c:v>-1.4881423510003871</c:v>
                </c:pt>
                <c:pt idx="1">
                  <c:v>-2.3459339692393106</c:v>
                </c:pt>
                <c:pt idx="2">
                  <c:v>-3.1290363621459787</c:v>
                </c:pt>
                <c:pt idx="3">
                  <c:v>-3.8494207312078066</c:v>
                </c:pt>
                <c:pt idx="4">
                  <c:v>-4.5163924805913034</c:v>
                </c:pt>
                <c:pt idx="5">
                  <c:v>-5.1373283239738665</c:v>
                </c:pt>
                <c:pt idx="6">
                  <c:v>-5.7181750142120071</c:v>
                </c:pt>
                <c:pt idx="7">
                  <c:v>-6.2637966105599201</c:v>
                </c:pt>
                <c:pt idx="8">
                  <c:v>-6.7782223351194579</c:v>
                </c:pt>
                <c:pt idx="9">
                  <c:v>-7.2648273265519405</c:v>
                </c:pt>
                <c:pt idx="10">
                  <c:v>-7.7264669760398945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4-46F0-B3BD-03F60ACF420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(4)'!$R$7:$R$17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4-46F0-B3BD-03F60ACF420D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(4)'!$E$7:$E$17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(4)'!$P$7:$P$17</c:f>
              <c:numCache>
                <c:formatCode>General</c:formatCode>
                <c:ptCount val="11"/>
                <c:pt idx="0">
                  <c:v>-1.8618202508125916</c:v>
                </c:pt>
                <c:pt idx="1">
                  <c:v>-1.8618202508125916</c:v>
                </c:pt>
                <c:pt idx="2">
                  <c:v>-1.8618202508125916</c:v>
                </c:pt>
                <c:pt idx="3">
                  <c:v>-1.8618202508125916</c:v>
                </c:pt>
                <c:pt idx="4">
                  <c:v>-1.8618202508125916</c:v>
                </c:pt>
                <c:pt idx="5">
                  <c:v>-1.8618202508125916</c:v>
                </c:pt>
                <c:pt idx="6">
                  <c:v>-1.8618202508125916</c:v>
                </c:pt>
                <c:pt idx="7">
                  <c:v>-1.8618202508125916</c:v>
                </c:pt>
                <c:pt idx="8">
                  <c:v>-1.8618202508125916</c:v>
                </c:pt>
                <c:pt idx="9">
                  <c:v>-1.8618202508125916</c:v>
                </c:pt>
                <c:pt idx="10">
                  <c:v>-1.8618202508125916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D4-46F0-B3BD-03F60ACF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07688"/>
        <c:axId val="533009256"/>
        <c:extLst/>
      </c:scatterChart>
      <c:valAx>
        <c:axId val="5330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009256"/>
        <c:crosses val="autoZero"/>
        <c:crossBetween val="midCat"/>
      </c:valAx>
      <c:valAx>
        <c:axId val="5330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0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(5)'!$E$7:$E$21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6-424F-8AF8-367AC5E577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'Arhenius Plot (5)'!$E$14:$E$19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(5)'!$D$14:$D$19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6-424F-8AF8-367AC5E5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7368"/>
        <c:axId val="527776192"/>
      </c:scatterChart>
      <c:valAx>
        <c:axId val="527777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6192"/>
        <c:crosses val="autoZero"/>
        <c:crossBetween val="midCat"/>
      </c:valAx>
      <c:valAx>
        <c:axId val="52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(5)'!$F$6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EE9-B6B3-CF1A952F45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(5)'!$O$7:$O$17</c:f>
              <c:numCache>
                <c:formatCode>General</c:formatCode>
                <c:ptCount val="11"/>
                <c:pt idx="0">
                  <c:v>-2.4128884673333628</c:v>
                </c:pt>
                <c:pt idx="1">
                  <c:v>-2.9673117419599908</c:v>
                </c:pt>
                <c:pt idx="2">
                  <c:v>-3.5863915763781948</c:v>
                </c:pt>
                <c:pt idx="3">
                  <c:v>-4.2010279392526977</c:v>
                </c:pt>
                <c:pt idx="4">
                  <c:v>-4.7826032257899742</c:v>
                </c:pt>
                <c:pt idx="5">
                  <c:v>-5.3249218043060393</c:v>
                </c:pt>
                <c:pt idx="6">
                  <c:v>-5.8305173556394383</c:v>
                </c:pt>
                <c:pt idx="7">
                  <c:v>-6.3044095780066911</c:v>
                </c:pt>
                <c:pt idx="8">
                  <c:v>-6.7517012871836606</c:v>
                </c:pt>
                <c:pt idx="9">
                  <c:v>-7.1767744658065622</c:v>
                </c:pt>
                <c:pt idx="10">
                  <c:v>-7.5831157617496956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EE9-B6B3-CF1A952F453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(5)'!$Q$7:$Q$17</c:f>
              <c:numCache>
                <c:formatCode>General</c:formatCode>
                <c:ptCount val="11"/>
                <c:pt idx="0">
                  <c:v>-1.026012323980745</c:v>
                </c:pt>
                <c:pt idx="1">
                  <c:v>-1.8838039422196688</c:v>
                </c:pt>
                <c:pt idx="2">
                  <c:v>-2.6669063351263369</c:v>
                </c:pt>
                <c:pt idx="3">
                  <c:v>-3.3872907041881648</c:v>
                </c:pt>
                <c:pt idx="4">
                  <c:v>-4.0542624535716616</c:v>
                </c:pt>
                <c:pt idx="5">
                  <c:v>-4.6751982969542247</c:v>
                </c:pt>
                <c:pt idx="6">
                  <c:v>-5.2560449871923653</c:v>
                </c:pt>
                <c:pt idx="7">
                  <c:v>-5.8016665835402792</c:v>
                </c:pt>
                <c:pt idx="8">
                  <c:v>-6.3160923080998161</c:v>
                </c:pt>
                <c:pt idx="9">
                  <c:v>-6.8026972995322987</c:v>
                </c:pt>
                <c:pt idx="10">
                  <c:v>-7.2643369490202527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B-4EE9-B6B3-CF1A952F453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(5)'!$R$7:$R$17</c:f>
              <c:numCache>
                <c:formatCode>General</c:formatCode>
                <c:ptCount val="11"/>
                <c:pt idx="0">
                  <c:v>-1.0356324500719665</c:v>
                </c:pt>
                <c:pt idx="1">
                  <c:v>-1.9881136332445355</c:v>
                </c:pt>
                <c:pt idx="2">
                  <c:v>-2.7818479525550095</c:v>
                </c:pt>
                <c:pt idx="3">
                  <c:v>-3.4534692996638738</c:v>
                </c:pt>
                <c:pt idx="4">
                  <c:v>-4.0291447400428977</c:v>
                </c:pt>
                <c:pt idx="5">
                  <c:v>-4.5280634550380539</c:v>
                </c:pt>
                <c:pt idx="6">
                  <c:v>-4.9646173306588146</c:v>
                </c:pt>
                <c:pt idx="7">
                  <c:v>-5.3498119267947803</c:v>
                </c:pt>
                <c:pt idx="8">
                  <c:v>-5.6922071233600837</c:v>
                </c:pt>
                <c:pt idx="9">
                  <c:v>-5.9985607202869327</c:v>
                </c:pt>
                <c:pt idx="10">
                  <c:v>-6.2742789575210978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3B-4EE9-B6B3-CF1A952F453A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(5)'!$E$7:$E$17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(5)'!$P$7:$P$17</c:f>
              <c:numCache>
                <c:formatCode>General</c:formatCode>
                <c:ptCount val="11"/>
                <c:pt idx="0">
                  <c:v>-1.7154833847626323</c:v>
                </c:pt>
                <c:pt idx="1">
                  <c:v>-1.7154833847626323</c:v>
                </c:pt>
                <c:pt idx="2">
                  <c:v>-1.7154833847626323</c:v>
                </c:pt>
                <c:pt idx="3">
                  <c:v>-1.7154833847626323</c:v>
                </c:pt>
                <c:pt idx="4">
                  <c:v>-1.7154833847626323</c:v>
                </c:pt>
                <c:pt idx="5">
                  <c:v>-1.7154833847626323</c:v>
                </c:pt>
                <c:pt idx="6">
                  <c:v>-1.7154833847626323</c:v>
                </c:pt>
                <c:pt idx="7">
                  <c:v>-1.7154833847626323</c:v>
                </c:pt>
                <c:pt idx="8">
                  <c:v>-1.7154833847626323</c:v>
                </c:pt>
                <c:pt idx="9">
                  <c:v>-1.7154833847626323</c:v>
                </c:pt>
                <c:pt idx="10">
                  <c:v>-1.7154833847626323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3B-4EE9-B6B3-CF1A952F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168"/>
        <c:axId val="528598912"/>
        <c:extLst/>
      </c:scatterChart>
      <c:valAx>
        <c:axId val="5285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98912"/>
        <c:crosses val="autoZero"/>
        <c:crossBetween val="midCat"/>
      </c:valAx>
      <c:valAx>
        <c:axId val="528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(6)'!$E$7:$E$21</c:f>
              <c:numCache>
                <c:formatCode>General</c:formatCode>
                <c:ptCount val="15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(6)'!$D$7:$D$21</c:f>
              <c:numCache>
                <c:formatCode>General</c:formatCode>
                <c:ptCount val="15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293-860D-8F9524F140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dispRSqr val="1"/>
            <c:dispEq val="1"/>
            <c:trendlineLbl>
              <c:layout>
                <c:manualLayout>
                  <c:x val="-7.62094831316633E-2"/>
                  <c:y val="8.16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'Arhenius Plot (6)'!$E$14:$E$19</c:f>
              <c:numCache>
                <c:formatCode>General</c:formatCode>
                <c:ptCount val="6"/>
                <c:pt idx="0">
                  <c:v>0.11764705882352941</c:v>
                </c:pt>
                <c:pt idx="1">
                  <c:v>0.1111111111111111</c:v>
                </c:pt>
                <c:pt idx="2">
                  <c:v>0.10526315789473684</c:v>
                </c:pt>
                <c:pt idx="3">
                  <c:v>0.1</c:v>
                </c:pt>
              </c:numCache>
            </c:numRef>
          </c:xVal>
          <c:yVal>
            <c:numRef>
              <c:f>'Arhenius Plot (6)'!$D$14:$D$19</c:f>
              <c:numCache>
                <c:formatCode>General</c:formatCode>
                <c:ptCount val="6"/>
                <c:pt idx="0">
                  <c:v>-6.2161098727966575</c:v>
                </c:pt>
                <c:pt idx="1">
                  <c:v>-6.6247468377526877</c:v>
                </c:pt>
                <c:pt idx="2">
                  <c:v>-7.2018393259660316</c:v>
                </c:pt>
                <c:pt idx="3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293-860D-8F9524F1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7368"/>
        <c:axId val="527776192"/>
      </c:scatterChart>
      <c:valAx>
        <c:axId val="527777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6192"/>
        <c:crosses val="autoZero"/>
        <c:crossBetween val="midCat"/>
      </c:valAx>
      <c:valAx>
        <c:axId val="527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'Arhenius Plot (6)'!$F$6</c:f>
              <c:strCache>
                <c:ptCount val="1"/>
                <c:pt idx="0">
                  <c:v>ln(tau)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(6)'!$F$7:$F$17</c:f>
              <c:numCache>
                <c:formatCode>General</c:formatCode>
                <c:ptCount val="11"/>
                <c:pt idx="0">
                  <c:v>-2.3505241948809767</c:v>
                </c:pt>
                <c:pt idx="1">
                  <c:v>-3.0138407694901552</c:v>
                </c:pt>
                <c:pt idx="2">
                  <c:v>-3.683546829306636</c:v>
                </c:pt>
                <c:pt idx="3">
                  <c:v>-4.3090206412034222</c:v>
                </c:pt>
                <c:pt idx="4">
                  <c:v>-4.7627024673115237</c:v>
                </c:pt>
                <c:pt idx="5">
                  <c:v>-5.2379790761895695</c:v>
                </c:pt>
                <c:pt idx="6">
                  <c:v>-5.7130802889508443</c:v>
                </c:pt>
                <c:pt idx="7">
                  <c:v>-6.2161098727966575</c:v>
                </c:pt>
                <c:pt idx="8">
                  <c:v>-6.6247468377526877</c:v>
                </c:pt>
                <c:pt idx="9">
                  <c:v>-7.2018393259660316</c:v>
                </c:pt>
                <c:pt idx="10">
                  <c:v>-7.7930440433160513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953-ACE9-2934B75D28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(6)'!$O$7:$O$17</c:f>
              <c:numCache>
                <c:formatCode>General</c:formatCode>
                <c:ptCount val="11"/>
                <c:pt idx="0">
                  <c:v>-2.4128884673333628</c:v>
                </c:pt>
                <c:pt idx="1">
                  <c:v>-2.9673117419599908</c:v>
                </c:pt>
                <c:pt idx="2">
                  <c:v>-3.5863915763781948</c:v>
                </c:pt>
                <c:pt idx="3">
                  <c:v>-4.2010279392526977</c:v>
                </c:pt>
                <c:pt idx="4">
                  <c:v>-4.7826032257899742</c:v>
                </c:pt>
                <c:pt idx="5">
                  <c:v>-5.3249218043060393</c:v>
                </c:pt>
                <c:pt idx="6">
                  <c:v>-5.8305173556394383</c:v>
                </c:pt>
                <c:pt idx="7">
                  <c:v>-6.3044095780066911</c:v>
                </c:pt>
                <c:pt idx="8">
                  <c:v>-6.7517012871836606</c:v>
                </c:pt>
                <c:pt idx="9">
                  <c:v>-7.1767744658065622</c:v>
                </c:pt>
                <c:pt idx="10">
                  <c:v>-7.5831157617496956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0-4953-ACE9-2934B75D28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(6)'!$Q$7:$Q$17</c:f>
              <c:numCache>
                <c:formatCode>General</c:formatCode>
                <c:ptCount val="11"/>
                <c:pt idx="0">
                  <c:v>-1.026012323980745</c:v>
                </c:pt>
                <c:pt idx="1">
                  <c:v>-1.8838039422196688</c:v>
                </c:pt>
                <c:pt idx="2">
                  <c:v>-2.6669063351263369</c:v>
                </c:pt>
                <c:pt idx="3">
                  <c:v>-3.3872907041881648</c:v>
                </c:pt>
                <c:pt idx="4">
                  <c:v>-4.0542624535716616</c:v>
                </c:pt>
                <c:pt idx="5">
                  <c:v>-4.6751982969542247</c:v>
                </c:pt>
                <c:pt idx="6">
                  <c:v>-5.2560449871923653</c:v>
                </c:pt>
                <c:pt idx="7">
                  <c:v>-5.8016665835402792</c:v>
                </c:pt>
                <c:pt idx="8">
                  <c:v>-6.3160923080998161</c:v>
                </c:pt>
                <c:pt idx="9">
                  <c:v>-6.8026972995322987</c:v>
                </c:pt>
                <c:pt idx="10">
                  <c:v>-7.2643369490202527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0-4953-ACE9-2934B75D28D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(6)'!$R$7:$R$17</c:f>
              <c:numCache>
                <c:formatCode>General</c:formatCode>
                <c:ptCount val="11"/>
                <c:pt idx="0">
                  <c:v>-1.0356324500719665</c:v>
                </c:pt>
                <c:pt idx="1">
                  <c:v>-1.9881136332445355</c:v>
                </c:pt>
                <c:pt idx="2">
                  <c:v>-2.7818479525550095</c:v>
                </c:pt>
                <c:pt idx="3">
                  <c:v>-3.4534692996638738</c:v>
                </c:pt>
                <c:pt idx="4">
                  <c:v>-4.0291447400428977</c:v>
                </c:pt>
                <c:pt idx="5">
                  <c:v>-4.5280634550380539</c:v>
                </c:pt>
                <c:pt idx="6">
                  <c:v>-4.9646173306588146</c:v>
                </c:pt>
                <c:pt idx="7">
                  <c:v>-5.3498119267947803</c:v>
                </c:pt>
                <c:pt idx="8">
                  <c:v>-5.6922071233600837</c:v>
                </c:pt>
                <c:pt idx="9">
                  <c:v>-5.9985607202869327</c:v>
                </c:pt>
                <c:pt idx="10">
                  <c:v>-6.2742789575210978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0-4953-ACE9-2934B75D28DF}"/>
            </c:ext>
          </c:extLst>
        </c:ser>
        <c:ser>
          <c:idx val="4"/>
          <c:order val="4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'Arhenius Plot (6)'!$E$7:$E$17</c:f>
              <c:numCache>
                <c:formatCode>General</c:formatCode>
                <c:ptCount val="11"/>
                <c:pt idx="0">
                  <c:v>0.2</c:v>
                </c:pt>
                <c:pt idx="1">
                  <c:v>0.18181818181818182</c:v>
                </c:pt>
                <c:pt idx="2">
                  <c:v>0.16666666666666666</c:v>
                </c:pt>
                <c:pt idx="3">
                  <c:v>0.15384615384615385</c:v>
                </c:pt>
                <c:pt idx="4">
                  <c:v>0.14285714285714285</c:v>
                </c:pt>
                <c:pt idx="5">
                  <c:v>0.13333333333333333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0.1</c:v>
                </c:pt>
              </c:numCache>
            </c:numRef>
          </c:xVal>
          <c:yVal>
            <c:numRef>
              <c:f>'Arhenius Plot (6)'!$P$7:$P$17</c:f>
              <c:numCache>
                <c:formatCode>General</c:formatCode>
                <c:ptCount val="11"/>
                <c:pt idx="0">
                  <c:v>-1.7154833847626323</c:v>
                </c:pt>
                <c:pt idx="1">
                  <c:v>-1.7154833847626323</c:v>
                </c:pt>
                <c:pt idx="2">
                  <c:v>-1.7154833847626323</c:v>
                </c:pt>
                <c:pt idx="3">
                  <c:v>-1.7154833847626323</c:v>
                </c:pt>
                <c:pt idx="4">
                  <c:v>-1.7154833847626323</c:v>
                </c:pt>
                <c:pt idx="5">
                  <c:v>-1.7154833847626323</c:v>
                </c:pt>
                <c:pt idx="6">
                  <c:v>-1.7154833847626323</c:v>
                </c:pt>
                <c:pt idx="7">
                  <c:v>-1.7154833847626323</c:v>
                </c:pt>
                <c:pt idx="8">
                  <c:v>-1.7154833847626323</c:v>
                </c:pt>
                <c:pt idx="9">
                  <c:v>-1.7154833847626323</c:v>
                </c:pt>
                <c:pt idx="10">
                  <c:v>-1.7154833847626323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0-4953-ACE9-2934B75D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168"/>
        <c:axId val="528598912"/>
        <c:extLst/>
      </c:scatterChart>
      <c:valAx>
        <c:axId val="5285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98912"/>
        <c:crosses val="autoZero"/>
        <c:crossBetween val="midCat"/>
      </c:valAx>
      <c:valAx>
        <c:axId val="528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'ac-varT-5K'!$J$6:$J$31</c:f>
              <c:numCache>
                <c:formatCode>0.00E+00</c:formatCode>
                <c:ptCount val="26"/>
                <c:pt idx="0">
                  <c:v>0.79889749272304322</c:v>
                </c:pt>
                <c:pt idx="1">
                  <c:v>0.86479838890025851</c:v>
                </c:pt>
                <c:pt idx="2">
                  <c:v>0.87760083330532179</c:v>
                </c:pt>
                <c:pt idx="3">
                  <c:v>0.83614567484962554</c:v>
                </c:pt>
                <c:pt idx="4">
                  <c:v>0.78687053867241041</c:v>
                </c:pt>
                <c:pt idx="5">
                  <c:v>0.65777638591291665</c:v>
                </c:pt>
                <c:pt idx="6">
                  <c:v>0.53457919971038503</c:v>
                </c:pt>
                <c:pt idx="7">
                  <c:v>0.431971760090132</c:v>
                </c:pt>
                <c:pt idx="8">
                  <c:v>0.34344360330532192</c:v>
                </c:pt>
                <c:pt idx="9">
                  <c:v>0.27040905429266371</c:v>
                </c:pt>
                <c:pt idx="10">
                  <c:v>0.21202062573570166</c:v>
                </c:pt>
                <c:pt idx="11">
                  <c:v>0.16672041414076494</c:v>
                </c:pt>
                <c:pt idx="12">
                  <c:v>0.13076715275848647</c:v>
                </c:pt>
                <c:pt idx="13">
                  <c:v>0.10294767893317001</c:v>
                </c:pt>
                <c:pt idx="14">
                  <c:v>8.0845137723043442E-2</c:v>
                </c:pt>
                <c:pt idx="15">
                  <c:v>6.4172496624309266E-2</c:v>
                </c:pt>
                <c:pt idx="16">
                  <c:v>5.1323558796461166E-2</c:v>
                </c:pt>
                <c:pt idx="17">
                  <c:v>4.0846505500258631E-2</c:v>
                </c:pt>
                <c:pt idx="18">
                  <c:v>3.2528018044562429E-2</c:v>
                </c:pt>
                <c:pt idx="19">
                  <c:v>2.6501789249625728E-2</c:v>
                </c:pt>
                <c:pt idx="20">
                  <c:v>2.2058261363549776E-2</c:v>
                </c:pt>
                <c:pt idx="21">
                  <c:v>1.8421030224309271E-2</c:v>
                </c:pt>
                <c:pt idx="22">
                  <c:v>1.6732275021271299E-2</c:v>
                </c:pt>
                <c:pt idx="23">
                  <c:v>1.3573008175448511E-2</c:v>
                </c:pt>
                <c:pt idx="24">
                  <c:v>1.2967699255448512E-2</c:v>
                </c:pt>
                <c:pt idx="25">
                  <c:v>8.2595783802586389E-3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F-49CC-A844-9D46D1ABCCF3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'ac-varT-5K'!$K$6:$K$45</c:f>
              <c:numCache>
                <c:formatCode>0.00E+00</c:formatCode>
                <c:ptCount val="40"/>
                <c:pt idx="0">
                  <c:v>0.80156715496872077</c:v>
                </c:pt>
                <c:pt idx="1">
                  <c:v>0.86496448904110224</c:v>
                </c:pt>
                <c:pt idx="2">
                  <c:v>0.87887732461183032</c:v>
                </c:pt>
                <c:pt idx="3">
                  <c:v>0.83906275564144006</c:v>
                </c:pt>
                <c:pt idx="4">
                  <c:v>0.75654242350187262</c:v>
                </c:pt>
                <c:pt idx="5">
                  <c:v>0.65043563216679379</c:v>
                </c:pt>
                <c:pt idx="6">
                  <c:v>0.53951556320222926</c:v>
                </c:pt>
                <c:pt idx="7">
                  <c:v>0.4360605522900412</c:v>
                </c:pt>
                <c:pt idx="8">
                  <c:v>0.34619287858574266</c:v>
                </c:pt>
                <c:pt idx="9">
                  <c:v>0.27150133709163687</c:v>
                </c:pt>
                <c:pt idx="10">
                  <c:v>0.21129386973894981</c:v>
                </c:pt>
                <c:pt idx="11">
                  <c:v>0.16372735859187751</c:v>
                </c:pt>
                <c:pt idx="12">
                  <c:v>0.1263463401579063</c:v>
                </c:pt>
                <c:pt idx="13">
                  <c:v>9.724207063698205E-2</c:v>
                </c:pt>
                <c:pt idx="14">
                  <c:v>7.473027460465459E-2</c:v>
                </c:pt>
                <c:pt idx="15">
                  <c:v>5.7372871120193146E-2</c:v>
                </c:pt>
                <c:pt idx="16">
                  <c:v>4.4031535341051711E-2</c:v>
                </c:pt>
                <c:pt idx="17">
                  <c:v>3.3731901582814569E-2</c:v>
                </c:pt>
                <c:pt idx="18">
                  <c:v>2.5860514817842014E-2</c:v>
                </c:pt>
                <c:pt idx="19">
                  <c:v>1.9832182173049332E-2</c:v>
                </c:pt>
                <c:pt idx="20">
                  <c:v>1.5202451717241976E-2</c:v>
                </c:pt>
                <c:pt idx="21">
                  <c:v>1.163839115762442E-2</c:v>
                </c:pt>
                <c:pt idx="22">
                  <c:v>8.8817409224937263E-3</c:v>
                </c:pt>
                <c:pt idx="23">
                  <c:v>6.8148693377039025E-3</c:v>
                </c:pt>
                <c:pt idx="24">
                  <c:v>5.1968026962878515E-3</c:v>
                </c:pt>
                <c:pt idx="25">
                  <c:v>3.9950372535840087E-3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F-49CC-A844-9D46D1ABC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0520"/>
        <c:axId val="123332480"/>
      </c:scatterChart>
      <c:valAx>
        <c:axId val="12333052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23332480"/>
        <c:crosses val="autoZero"/>
        <c:crossBetween val="midCat"/>
      </c:valAx>
      <c:valAx>
        <c:axId val="12333248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30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'ac-varT-5.5K'!$A$6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'ac-varT-5.5K'!$F$6:$F$15</c:f>
              <c:numCache>
                <c:formatCode>0.00E+00</c:formatCode>
                <c:ptCount val="10"/>
                <c:pt idx="0">
                  <c:v>1.7470418234065874</c:v>
                </c:pt>
                <c:pt idx="1">
                  <c:v>1.6221257097357016</c:v>
                </c:pt>
                <c:pt idx="2">
                  <c:v>1.3859244456850688</c:v>
                </c:pt>
                <c:pt idx="3">
                  <c:v>1.2308561427736762</c:v>
                </c:pt>
                <c:pt idx="4">
                  <c:v>1.036054931811651</c:v>
                </c:pt>
                <c:pt idx="5">
                  <c:v>0.81483055887494193</c:v>
                </c:pt>
                <c:pt idx="6">
                  <c:v>0.61603448571038499</c:v>
                </c:pt>
                <c:pt idx="7">
                  <c:v>0.47414578052051176</c:v>
                </c:pt>
                <c:pt idx="8">
                  <c:v>0.3351058012800055</c:v>
                </c:pt>
                <c:pt idx="9">
                  <c:v>0.25127350788760039</c:v>
                </c:pt>
              </c:numCache>
            </c:numRef>
          </c:xVal>
          <c:yVal>
            <c:numRef>
              <c:f>'ac-varT-5.5K'!$J$6:$J$15</c:f>
              <c:numCache>
                <c:formatCode>0.00E+00</c:formatCode>
                <c:ptCount val="10"/>
                <c:pt idx="0">
                  <c:v>0.50715555687494207</c:v>
                </c:pt>
                <c:pt idx="1">
                  <c:v>0.61932433150785338</c:v>
                </c:pt>
                <c:pt idx="2">
                  <c:v>0.71215887581165094</c:v>
                </c:pt>
                <c:pt idx="3">
                  <c:v>0.80221295282430904</c:v>
                </c:pt>
                <c:pt idx="4">
                  <c:v>0.82112932386228377</c:v>
                </c:pt>
                <c:pt idx="5">
                  <c:v>0.80221101444456233</c:v>
                </c:pt>
                <c:pt idx="6">
                  <c:v>0.73642268274835976</c:v>
                </c:pt>
                <c:pt idx="7">
                  <c:v>0.61475377052051161</c:v>
                </c:pt>
                <c:pt idx="8">
                  <c:v>0.53570013702684072</c:v>
                </c:pt>
                <c:pt idx="9">
                  <c:v>0.43398102915342318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D-414E-9438-D08E7B6ADF58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'ac-varT-5.5K'!$G$6:$G$31</c:f>
              <c:numCache>
                <c:formatCode>0.00E+00</c:formatCode>
                <c:ptCount val="26"/>
                <c:pt idx="0">
                  <c:v>1.7118554363255944</c:v>
                </c:pt>
                <c:pt idx="1">
                  <c:v>1.5967611083532314</c:v>
                </c:pt>
                <c:pt idx="2">
                  <c:v>1.4408226228396628</c:v>
                </c:pt>
                <c:pt idx="3">
                  <c:v>1.2474055450459627</c:v>
                </c:pt>
                <c:pt idx="4">
                  <c:v>1.0299822137088452</c:v>
                </c:pt>
                <c:pt idx="5">
                  <c:v>0.81174173615627954</c:v>
                </c:pt>
                <c:pt idx="6">
                  <c:v>0.61693861172583997</c:v>
                </c:pt>
                <c:pt idx="7">
                  <c:v>0.45955855008352825</c:v>
                </c:pt>
                <c:pt idx="8">
                  <c:v>0.34227496495687693</c:v>
                </c:pt>
                <c:pt idx="9">
                  <c:v>0.2597223517004319</c:v>
                </c:pt>
                <c:pt idx="10">
                  <c:v>0.20382712009035456</c:v>
                </c:pt>
                <c:pt idx="11">
                  <c:v>0.16677951437155811</c:v>
                </c:pt>
                <c:pt idx="12">
                  <c:v>0.14224124202158137</c:v>
                </c:pt>
                <c:pt idx="13">
                  <c:v>0.12599426093745417</c:v>
                </c:pt>
                <c:pt idx="14">
                  <c:v>0.1151707463843227</c:v>
                </c:pt>
                <c:pt idx="15">
                  <c:v>0.10787394467273489</c:v>
                </c:pt>
                <c:pt idx="16">
                  <c:v>0.10288986470002125</c:v>
                </c:pt>
                <c:pt idx="17">
                  <c:v>9.9414867867737775E-2</c:v>
                </c:pt>
                <c:pt idx="18">
                  <c:v>9.6978744112637669E-2</c:v>
                </c:pt>
                <c:pt idx="19">
                  <c:v>9.5241994944142455E-2</c:v>
                </c:pt>
                <c:pt idx="20">
                  <c:v>9.3984311357938777E-2</c:v>
                </c:pt>
                <c:pt idx="21">
                  <c:v>9.3061307009734195E-2</c:v>
                </c:pt>
                <c:pt idx="22">
                  <c:v>9.2374462477561731E-2</c:v>
                </c:pt>
                <c:pt idx="23">
                  <c:v>9.1875042935049778E-2</c:v>
                </c:pt>
                <c:pt idx="24">
                  <c:v>9.1493437472723899E-2</c:v>
                </c:pt>
                <c:pt idx="25">
                  <c:v>9.1215385647603273E-2</c:v>
                </c:pt>
              </c:numCache>
            </c:numRef>
          </c:xVal>
          <c:yVal>
            <c:numRef>
              <c:f>'ac-varT-5.5K'!$K$6:$K$31</c:f>
              <c:numCache>
                <c:formatCode>0.00E+00</c:formatCode>
                <c:ptCount val="26"/>
                <c:pt idx="0">
                  <c:v>0.523800195831988</c:v>
                </c:pt>
                <c:pt idx="1">
                  <c:v>0.62774441021851846</c:v>
                </c:pt>
                <c:pt idx="2">
                  <c:v>0.724356381161813</c:v>
                </c:pt>
                <c:pt idx="3">
                  <c:v>0.79447870695848355</c:v>
                </c:pt>
                <c:pt idx="4">
                  <c:v>0.821123172170655</c:v>
                </c:pt>
                <c:pt idx="5">
                  <c:v>0.79672494960761087</c:v>
                </c:pt>
                <c:pt idx="6">
                  <c:v>0.72827782224220849</c:v>
                </c:pt>
                <c:pt idx="7">
                  <c:v>0.63275832796991571</c:v>
                </c:pt>
                <c:pt idx="8">
                  <c:v>0.5284938925344147</c:v>
                </c:pt>
                <c:pt idx="9">
                  <c:v>0.4288849201971654</c:v>
                </c:pt>
                <c:pt idx="10">
                  <c:v>0.34133390099827571</c:v>
                </c:pt>
                <c:pt idx="11">
                  <c:v>0.26832944933617769</c:v>
                </c:pt>
                <c:pt idx="12">
                  <c:v>0.20898403272196522</c:v>
                </c:pt>
                <c:pt idx="13">
                  <c:v>0.16178285838991821</c:v>
                </c:pt>
                <c:pt idx="14">
                  <c:v>0.12477873683031826</c:v>
                </c:pt>
                <c:pt idx="15">
                  <c:v>9.6003879323076149E-2</c:v>
                </c:pt>
                <c:pt idx="16">
                  <c:v>7.3768402957834239E-2</c:v>
                </c:pt>
                <c:pt idx="17">
                  <c:v>5.6545365803953217E-2</c:v>
                </c:pt>
                <c:pt idx="18">
                  <c:v>4.3356552035485142E-2</c:v>
                </c:pt>
                <c:pt idx="19">
                  <c:v>3.3244596692115158E-2</c:v>
                </c:pt>
                <c:pt idx="20">
                  <c:v>2.5474598855589725E-2</c:v>
                </c:pt>
                <c:pt idx="21">
                  <c:v>1.949238488839565E-2</c:v>
                </c:pt>
                <c:pt idx="22">
                  <c:v>1.486616482332808E-2</c:v>
                </c:pt>
                <c:pt idx="23">
                  <c:v>1.1398808139250174E-2</c:v>
                </c:pt>
                <c:pt idx="24">
                  <c:v>8.6857504748666763E-3</c:v>
                </c:pt>
                <c:pt idx="25">
                  <c:v>6.6719564297691627E-3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D-414E-9438-D08E7B6A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5424"/>
        <c:axId val="123325816"/>
      </c:scatterChart>
      <c:valAx>
        <c:axId val="1233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23325816"/>
        <c:crosses val="autoZero"/>
        <c:crossBetween val="midCat"/>
      </c:valAx>
      <c:valAx>
        <c:axId val="123325816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12332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'ac-varT-5.5K'!$E$6:$E$20</c:f>
              <c:numCache>
                <c:formatCode>0.00E+00</c:formatCode>
                <c:ptCount val="15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</c:numCache>
            </c:numRef>
          </c:xVal>
          <c:yVal>
            <c:numRef>
              <c:f>'ac-varT-5.5K'!$F$6:$F$20</c:f>
              <c:numCache>
                <c:formatCode>0.00E+00</c:formatCode>
                <c:ptCount val="15"/>
                <c:pt idx="0">
                  <c:v>1.7470418234065874</c:v>
                </c:pt>
                <c:pt idx="1">
                  <c:v>1.6221257097357016</c:v>
                </c:pt>
                <c:pt idx="2">
                  <c:v>1.3859244456850688</c:v>
                </c:pt>
                <c:pt idx="3">
                  <c:v>1.2308561427736762</c:v>
                </c:pt>
                <c:pt idx="4">
                  <c:v>1.036054931811651</c:v>
                </c:pt>
                <c:pt idx="5">
                  <c:v>0.81483055887494193</c:v>
                </c:pt>
                <c:pt idx="6">
                  <c:v>0.61603448571038499</c:v>
                </c:pt>
                <c:pt idx="7">
                  <c:v>0.47414578052051176</c:v>
                </c:pt>
                <c:pt idx="8">
                  <c:v>0.3351058012800055</c:v>
                </c:pt>
                <c:pt idx="9">
                  <c:v>0.25127350788760039</c:v>
                </c:pt>
                <c:pt idx="10">
                  <c:v>0.20750226254582821</c:v>
                </c:pt>
                <c:pt idx="11">
                  <c:v>0.13369164166481559</c:v>
                </c:pt>
                <c:pt idx="12">
                  <c:v>8.1638018112916849E-2</c:v>
                </c:pt>
                <c:pt idx="13">
                  <c:v>0.10234817961418267</c:v>
                </c:pt>
                <c:pt idx="14">
                  <c:v>0.10782491928760041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A5-828C-A7537B68063C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'ac-varT-5.5K'!$G$6:$G$45</c:f>
              <c:numCache>
                <c:formatCode>0.00E+00</c:formatCode>
                <c:ptCount val="40"/>
                <c:pt idx="0">
                  <c:v>1.7118554363255944</c:v>
                </c:pt>
                <c:pt idx="1">
                  <c:v>1.5967611083532314</c:v>
                </c:pt>
                <c:pt idx="2">
                  <c:v>1.4408226228396628</c:v>
                </c:pt>
                <c:pt idx="3">
                  <c:v>1.2474055450459627</c:v>
                </c:pt>
                <c:pt idx="4">
                  <c:v>1.0299822137088452</c:v>
                </c:pt>
                <c:pt idx="5">
                  <c:v>0.81174173615627954</c:v>
                </c:pt>
                <c:pt idx="6">
                  <c:v>0.61693861172583997</c:v>
                </c:pt>
                <c:pt idx="7">
                  <c:v>0.45955855008352825</c:v>
                </c:pt>
                <c:pt idx="8">
                  <c:v>0.34227496495687693</c:v>
                </c:pt>
                <c:pt idx="9">
                  <c:v>0.2597223517004319</c:v>
                </c:pt>
                <c:pt idx="10">
                  <c:v>0.20382712009035456</c:v>
                </c:pt>
                <c:pt idx="11">
                  <c:v>0.16677951437155811</c:v>
                </c:pt>
                <c:pt idx="12">
                  <c:v>0.14224124202158137</c:v>
                </c:pt>
                <c:pt idx="13">
                  <c:v>0.12599426093745417</c:v>
                </c:pt>
                <c:pt idx="14">
                  <c:v>0.1151707463843227</c:v>
                </c:pt>
                <c:pt idx="15">
                  <c:v>0.10787394467273489</c:v>
                </c:pt>
                <c:pt idx="16">
                  <c:v>0.10288986470002125</c:v>
                </c:pt>
                <c:pt idx="17">
                  <c:v>9.9414867867737775E-2</c:v>
                </c:pt>
                <c:pt idx="18">
                  <c:v>9.6978744112637669E-2</c:v>
                </c:pt>
                <c:pt idx="19">
                  <c:v>9.5241994944142455E-2</c:v>
                </c:pt>
                <c:pt idx="20">
                  <c:v>9.3984311357938777E-2</c:v>
                </c:pt>
                <c:pt idx="21">
                  <c:v>9.3061307009734195E-2</c:v>
                </c:pt>
                <c:pt idx="22">
                  <c:v>9.2374462477561731E-2</c:v>
                </c:pt>
                <c:pt idx="23">
                  <c:v>9.1875042935049778E-2</c:v>
                </c:pt>
                <c:pt idx="24">
                  <c:v>9.1493437472723899E-2</c:v>
                </c:pt>
                <c:pt idx="25">
                  <c:v>9.1215385647603273E-2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A5-828C-A7537B6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8560"/>
        <c:axId val="123328952"/>
      </c:scatterChart>
      <c:valAx>
        <c:axId val="123328560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23328952"/>
        <c:crosses val="autoZero"/>
        <c:crossBetween val="midCat"/>
      </c:valAx>
      <c:valAx>
        <c:axId val="12332895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2332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'ac-varT-5.5K'!$A$6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'ac-varT-5.5K'!$E$6:$E$31</c:f>
              <c:numCache>
                <c:formatCode>0.00E+00</c:formatCode>
                <c:ptCount val="26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'ac-varT-5.5K'!$J$6:$J$31</c:f>
              <c:numCache>
                <c:formatCode>0.00E+00</c:formatCode>
                <c:ptCount val="26"/>
                <c:pt idx="0">
                  <c:v>0.50715555687494207</c:v>
                </c:pt>
                <c:pt idx="1">
                  <c:v>0.61932433150785338</c:v>
                </c:pt>
                <c:pt idx="2">
                  <c:v>0.71215887581165094</c:v>
                </c:pt>
                <c:pt idx="3">
                  <c:v>0.80221295282430904</c:v>
                </c:pt>
                <c:pt idx="4">
                  <c:v>0.82112932386228377</c:v>
                </c:pt>
                <c:pt idx="5">
                  <c:v>0.80221101444456233</c:v>
                </c:pt>
                <c:pt idx="6">
                  <c:v>0.73642268274835976</c:v>
                </c:pt>
                <c:pt idx="7">
                  <c:v>0.61475377052051161</c:v>
                </c:pt>
                <c:pt idx="8">
                  <c:v>0.53570013702684072</c:v>
                </c:pt>
                <c:pt idx="9">
                  <c:v>0.43398102915342318</c:v>
                </c:pt>
                <c:pt idx="10">
                  <c:v>0.3406891656850688</c:v>
                </c:pt>
                <c:pt idx="11">
                  <c:v>0.27491537183696751</c:v>
                </c:pt>
                <c:pt idx="12">
                  <c:v>0.22639357310279029</c:v>
                </c:pt>
                <c:pt idx="13">
                  <c:v>0.17228287173570164</c:v>
                </c:pt>
                <c:pt idx="14">
                  <c:v>0.12760182016861304</c:v>
                </c:pt>
                <c:pt idx="15">
                  <c:v>9.8456466905321921E-2</c:v>
                </c:pt>
                <c:pt idx="16">
                  <c:v>7.7375894880005458E-2</c:v>
                </c:pt>
                <c:pt idx="17">
                  <c:v>7.5157280804056092E-2</c:v>
                </c:pt>
                <c:pt idx="18">
                  <c:v>5.2834498117980147E-2</c:v>
                </c:pt>
                <c:pt idx="19">
                  <c:v>3.7342524123043445E-2</c:v>
                </c:pt>
                <c:pt idx="20">
                  <c:v>3.0259670682537113E-2</c:v>
                </c:pt>
                <c:pt idx="21">
                  <c:v>2.4296411538233316E-2</c:v>
                </c:pt>
                <c:pt idx="22">
                  <c:v>2.0624497247094076E-2</c:v>
                </c:pt>
                <c:pt idx="23">
                  <c:v>1.6976051196461169E-2</c:v>
                </c:pt>
                <c:pt idx="24">
                  <c:v>1.6287070730132056E-2</c:v>
                </c:pt>
                <c:pt idx="25">
                  <c:v>1.1296885141524462E-2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C-42A8-8748-373A2D79423E}"/>
            </c:ext>
          </c:extLst>
        </c:ser>
        <c:ser>
          <c:idx val="1"/>
          <c:order val="1"/>
          <c:tx>
            <c:v>fit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'ac-varT-5.5K'!$E$6:$E$45</c:f>
              <c:numCache>
                <c:formatCode>0.00E+00</c:formatCode>
                <c:ptCount val="40"/>
                <c:pt idx="0">
                  <c:v>1.0005759999999999</c:v>
                </c:pt>
                <c:pt idx="1">
                  <c:v>1.3389800000000001</c:v>
                </c:pt>
                <c:pt idx="2">
                  <c:v>1.7948770000000001</c:v>
                </c:pt>
                <c:pt idx="3">
                  <c:v>2.4038460000000001</c:v>
                </c:pt>
                <c:pt idx="4">
                  <c:v>3.2194370000000001</c:v>
                </c:pt>
                <c:pt idx="5">
                  <c:v>4.3131209999999998</c:v>
                </c:pt>
                <c:pt idx="6">
                  <c:v>5.7756290000000003</c:v>
                </c:pt>
                <c:pt idx="7">
                  <c:v>7.7351479999999997</c:v>
                </c:pt>
                <c:pt idx="8">
                  <c:v>10.361409999999999</c:v>
                </c:pt>
                <c:pt idx="9">
                  <c:v>13.884779999999999</c:v>
                </c:pt>
                <c:pt idx="10">
                  <c:v>18.601189999999999</c:v>
                </c:pt>
                <c:pt idx="11">
                  <c:v>24.893789999999999</c:v>
                </c:pt>
                <c:pt idx="12">
                  <c:v>33.339260000000003</c:v>
                </c:pt>
                <c:pt idx="13">
                  <c:v>44.66413</c:v>
                </c:pt>
                <c:pt idx="14">
                  <c:v>59.8277</c:v>
                </c:pt>
                <c:pt idx="15">
                  <c:v>80.128200000000007</c:v>
                </c:pt>
                <c:pt idx="16">
                  <c:v>107.2654</c:v>
                </c:pt>
                <c:pt idx="17">
                  <c:v>143.78829999999999</c:v>
                </c:pt>
                <c:pt idx="18">
                  <c:v>192.5051</c:v>
                </c:pt>
                <c:pt idx="19">
                  <c:v>257.55489999999998</c:v>
                </c:pt>
                <c:pt idx="20">
                  <c:v>344.66910000000001</c:v>
                </c:pt>
                <c:pt idx="21">
                  <c:v>461.8227</c:v>
                </c:pt>
                <c:pt idx="22">
                  <c:v>620.86090000000002</c:v>
                </c:pt>
                <c:pt idx="23">
                  <c:v>829.64599999999996</c:v>
                </c:pt>
                <c:pt idx="24">
                  <c:v>1116.0709999999999</c:v>
                </c:pt>
                <c:pt idx="25">
                  <c:v>1488.095</c:v>
                </c:pt>
              </c:numCache>
            </c:numRef>
          </c:xVal>
          <c:yVal>
            <c:numRef>
              <c:f>'ac-varT-5.5K'!$K$6:$K$45</c:f>
              <c:numCache>
                <c:formatCode>0.00E+00</c:formatCode>
                <c:ptCount val="40"/>
                <c:pt idx="0">
                  <c:v>0.523800195831988</c:v>
                </c:pt>
                <c:pt idx="1">
                  <c:v>0.62774441021851846</c:v>
                </c:pt>
                <c:pt idx="2">
                  <c:v>0.724356381161813</c:v>
                </c:pt>
                <c:pt idx="3">
                  <c:v>0.79447870695848355</c:v>
                </c:pt>
                <c:pt idx="4">
                  <c:v>0.821123172170655</c:v>
                </c:pt>
                <c:pt idx="5">
                  <c:v>0.79672494960761087</c:v>
                </c:pt>
                <c:pt idx="6">
                  <c:v>0.72827782224220849</c:v>
                </c:pt>
                <c:pt idx="7">
                  <c:v>0.63275832796991571</c:v>
                </c:pt>
                <c:pt idx="8">
                  <c:v>0.5284938925344147</c:v>
                </c:pt>
                <c:pt idx="9">
                  <c:v>0.4288849201971654</c:v>
                </c:pt>
                <c:pt idx="10">
                  <c:v>0.34133390099827571</c:v>
                </c:pt>
                <c:pt idx="11">
                  <c:v>0.26832944933617769</c:v>
                </c:pt>
                <c:pt idx="12">
                  <c:v>0.20898403272196522</c:v>
                </c:pt>
                <c:pt idx="13">
                  <c:v>0.16178285838991821</c:v>
                </c:pt>
                <c:pt idx="14">
                  <c:v>0.12477873683031826</c:v>
                </c:pt>
                <c:pt idx="15">
                  <c:v>9.6003879323076149E-2</c:v>
                </c:pt>
                <c:pt idx="16">
                  <c:v>7.3768402957834239E-2</c:v>
                </c:pt>
                <c:pt idx="17">
                  <c:v>5.6545365803953217E-2</c:v>
                </c:pt>
                <c:pt idx="18">
                  <c:v>4.3356552035485142E-2</c:v>
                </c:pt>
                <c:pt idx="19">
                  <c:v>3.3244596692115158E-2</c:v>
                </c:pt>
                <c:pt idx="20">
                  <c:v>2.5474598855589725E-2</c:v>
                </c:pt>
                <c:pt idx="21">
                  <c:v>1.949238488839565E-2</c:v>
                </c:pt>
                <c:pt idx="22">
                  <c:v>1.486616482332808E-2</c:v>
                </c:pt>
                <c:pt idx="23">
                  <c:v>1.1398808139250174E-2</c:v>
                </c:pt>
                <c:pt idx="24">
                  <c:v>8.6857504748666763E-3</c:v>
                </c:pt>
                <c:pt idx="25">
                  <c:v>6.6719564297691627E-3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C-42A8-8748-373A2D79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3152"/>
        <c:axId val="436351584"/>
      </c:scatterChart>
      <c:valAx>
        <c:axId val="43635315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51584"/>
        <c:crosses val="autoZero"/>
        <c:crossBetween val="midCat"/>
      </c:valAx>
      <c:valAx>
        <c:axId val="43635158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43635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392940012901"/>
          <c:y val="8.8770998769274606E-2"/>
          <c:w val="0.85384066825671801"/>
          <c:h val="0.79822506561679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'ac-varT-6K'!$A$6</c:f>
              <c:strCache>
                <c:ptCount val="1"/>
                <c:pt idx="0">
                  <c:v>1.75E+03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'ac-varT-6K'!$F$6:$F$15</c:f>
              <c:numCache>
                <c:formatCode>0.00E+00</c:formatCode>
                <c:ptCount val="10"/>
                <c:pt idx="0">
                  <c:v>1.7090578877103848</c:v>
                </c:pt>
                <c:pt idx="1">
                  <c:v>1.6512069441660813</c:v>
                </c:pt>
                <c:pt idx="2">
                  <c:v>1.588407594039499</c:v>
                </c:pt>
                <c:pt idx="3">
                  <c:v>1.4803899980901318</c:v>
                </c:pt>
                <c:pt idx="4">
                  <c:v>1.3628701877103853</c:v>
                </c:pt>
                <c:pt idx="5">
                  <c:v>1.1914668817610181</c:v>
                </c:pt>
                <c:pt idx="6">
                  <c:v>0.9860844711281066</c:v>
                </c:pt>
                <c:pt idx="7">
                  <c:v>0.77401021978633444</c:v>
                </c:pt>
                <c:pt idx="8">
                  <c:v>0.59015850064709396</c:v>
                </c:pt>
                <c:pt idx="9">
                  <c:v>0.43233645239392948</c:v>
                </c:pt>
              </c:numCache>
            </c:numRef>
          </c:xVal>
          <c:yVal>
            <c:numRef>
              <c:f>'ac-varT-6K'!$J$6:$J$15</c:f>
              <c:numCache>
                <c:formatCode>0.00E+00</c:formatCode>
                <c:ptCount val="10"/>
                <c:pt idx="0">
                  <c:v>0.24997562419139785</c:v>
                </c:pt>
                <c:pt idx="1">
                  <c:v>0.33795535796354975</c:v>
                </c:pt>
                <c:pt idx="2">
                  <c:v>0.43741362277367629</c:v>
                </c:pt>
                <c:pt idx="3">
                  <c:v>0.54303233533063822</c:v>
                </c:pt>
                <c:pt idx="4">
                  <c:v>0.63800117419139768</c:v>
                </c:pt>
                <c:pt idx="5">
                  <c:v>0.72520707907747373</c:v>
                </c:pt>
                <c:pt idx="6">
                  <c:v>0.77213899105215722</c:v>
                </c:pt>
                <c:pt idx="7">
                  <c:v>0.75081210634329643</c:v>
                </c:pt>
                <c:pt idx="8">
                  <c:v>0.69901112290025846</c:v>
                </c:pt>
                <c:pt idx="9">
                  <c:v>0.61218763264709397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8-4205-91FF-E5CE0B210912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'ac-varT-6K'!$G$6:$G$31</c:f>
              <c:numCache>
                <c:formatCode>0.00E+00</c:formatCode>
                <c:ptCount val="26"/>
                <c:pt idx="0">
                  <c:v>1.6876955194053533</c:v>
                </c:pt>
                <c:pt idx="1">
                  <c:v>1.6489841230848308</c:v>
                </c:pt>
                <c:pt idx="2">
                  <c:v>1.5884048998041549</c:v>
                </c:pt>
                <c:pt idx="3">
                  <c:v>1.4973435289237205</c:v>
                </c:pt>
                <c:pt idx="4">
                  <c:v>1.3672873564258705</c:v>
                </c:pt>
                <c:pt idx="5">
                  <c:v>1.1956267610457936</c:v>
                </c:pt>
                <c:pt idx="6">
                  <c:v>0.99264414607359108</c:v>
                </c:pt>
                <c:pt idx="7">
                  <c:v>0.78085724902140985</c:v>
                </c:pt>
                <c:pt idx="8">
                  <c:v>0.58729910727178469</c:v>
                </c:pt>
                <c:pt idx="9">
                  <c:v>0.43051794086617662</c:v>
                </c:pt>
                <c:pt idx="10">
                  <c:v>0.31561349896603041</c:v>
                </c:pt>
                <c:pt idx="11">
                  <c:v>0.23723590356407959</c:v>
                </c:pt>
                <c:pt idx="12">
                  <c:v>0.18579015526875281</c:v>
                </c:pt>
                <c:pt idx="13">
                  <c:v>0.15293144443083279</c:v>
                </c:pt>
                <c:pt idx="14">
                  <c:v>0.13220413967856914</c:v>
                </c:pt>
                <c:pt idx="15">
                  <c:v>0.11913327615852276</c:v>
                </c:pt>
                <c:pt idx="16">
                  <c:v>0.11084159111178292</c:v>
                </c:pt>
                <c:pt idx="17">
                  <c:v>0.10548967950374626</c:v>
                </c:pt>
                <c:pt idx="18">
                  <c:v>0.10201530688665204</c:v>
                </c:pt>
                <c:pt idx="19">
                  <c:v>9.9713747120406052E-2</c:v>
                </c:pt>
                <c:pt idx="20">
                  <c:v>9.8156821775432723E-2</c:v>
                </c:pt>
                <c:pt idx="21">
                  <c:v>9.708258361154902E-2</c:v>
                </c:pt>
                <c:pt idx="22">
                  <c:v>9.6325894281731328E-2</c:v>
                </c:pt>
                <c:pt idx="23">
                  <c:v>9.5801204975754478E-2</c:v>
                </c:pt>
                <c:pt idx="24">
                  <c:v>9.5416251650838377E-2</c:v>
                </c:pt>
                <c:pt idx="25">
                  <c:v>9.5145292554348851E-2</c:v>
                </c:pt>
              </c:numCache>
            </c:numRef>
          </c:xVal>
          <c:yVal>
            <c:numRef>
              <c:f>'ac-varT-6K'!$K$6:$K$31</c:f>
              <c:numCache>
                <c:formatCode>0.00E+00</c:formatCode>
                <c:ptCount val="26"/>
                <c:pt idx="0">
                  <c:v>0.27185130200538904</c:v>
                </c:pt>
                <c:pt idx="1">
                  <c:v>0.34823160234956918</c:v>
                </c:pt>
                <c:pt idx="2">
                  <c:v>0.43946129886788832</c:v>
                </c:pt>
                <c:pt idx="3">
                  <c:v>0.54049382660602219</c:v>
                </c:pt>
                <c:pt idx="4">
                  <c:v>0.64080012277699272</c:v>
                </c:pt>
                <c:pt idx="5">
                  <c:v>0.72247232051596588</c:v>
                </c:pt>
                <c:pt idx="6">
                  <c:v>0.76471884685427327</c:v>
                </c:pt>
                <c:pt idx="7">
                  <c:v>0.75477348668835753</c:v>
                </c:pt>
                <c:pt idx="8">
                  <c:v>0.6957365996447672</c:v>
                </c:pt>
                <c:pt idx="9">
                  <c:v>0.6045801969543626</c:v>
                </c:pt>
                <c:pt idx="10">
                  <c:v>0.50215450466001199</c:v>
                </c:pt>
                <c:pt idx="11">
                  <c:v>0.4042438446072335</c:v>
                </c:pt>
                <c:pt idx="12">
                  <c:v>0.31836190477638676</c:v>
                </c:pt>
                <c:pt idx="13">
                  <c:v>0.24720887969064217</c:v>
                </c:pt>
                <c:pt idx="14">
                  <c:v>0.19030053131840707</c:v>
                </c:pt>
                <c:pt idx="15">
                  <c:v>0.14570163404983802</c:v>
                </c:pt>
                <c:pt idx="16">
                  <c:v>0.11121460855652332</c:v>
                </c:pt>
                <c:pt idx="17">
                  <c:v>8.4593779281175507E-2</c:v>
                </c:pt>
                <c:pt idx="18">
                  <c:v>6.432740186418974E-2</c:v>
                </c:pt>
                <c:pt idx="19">
                  <c:v>4.8900833396382092E-2</c:v>
                </c:pt>
                <c:pt idx="20">
                  <c:v>3.7141785087681116E-2</c:v>
                </c:pt>
                <c:pt idx="21">
                  <c:v>2.8165057152536113E-2</c:v>
                </c:pt>
                <c:pt idx="22">
                  <c:v>2.1284248549602119E-2</c:v>
                </c:pt>
                <c:pt idx="23">
                  <c:v>1.6173183568169974E-2</c:v>
                </c:pt>
                <c:pt idx="24">
                  <c:v>1.2210087959127976E-2</c:v>
                </c:pt>
                <c:pt idx="25">
                  <c:v>9.2951089053086126E-3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8-4205-91FF-E5CE0B21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52760"/>
        <c:axId val="436353544"/>
      </c:scatterChart>
      <c:valAx>
        <c:axId val="43635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436353544"/>
        <c:crosses val="autoZero"/>
        <c:crossBetween val="midCat"/>
      </c:valAx>
      <c:valAx>
        <c:axId val="436353544"/>
        <c:scaling>
          <c:orientation val="minMax"/>
        </c:scaling>
        <c:delete val="0"/>
        <c:axPos val="l"/>
        <c:majorGridlines/>
        <c:numFmt formatCode="0.000E+00" sourceLinked="0"/>
        <c:majorTickMark val="out"/>
        <c:minorTickMark val="none"/>
        <c:tickLblPos val="nextTo"/>
        <c:crossAx val="436352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346074</xdr:colOff>
      <xdr:row>1</xdr:row>
      <xdr:rowOff>76200</xdr:rowOff>
    </xdr:from>
    <xdr:to>
      <xdr:col>14</xdr:col>
      <xdr:colOff>501650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244474</xdr:colOff>
      <xdr:row>23</xdr:row>
      <xdr:rowOff>15874</xdr:rowOff>
    </xdr:from>
    <xdr:to>
      <xdr:col>18</xdr:col>
      <xdr:colOff>80682</xdr:colOff>
      <xdr:row>51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250467</xdr:colOff>
      <xdr:row>0</xdr:row>
      <xdr:rowOff>119770</xdr:rowOff>
    </xdr:from>
    <xdr:to>
      <xdr:col>14</xdr:col>
      <xdr:colOff>366232</xdr:colOff>
      <xdr:row>16</xdr:row>
      <xdr:rowOff>5470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556684</xdr:colOff>
      <xdr:row>5</xdr:row>
      <xdr:rowOff>163246</xdr:rowOff>
    </xdr:from>
    <xdr:to>
      <xdr:col>14</xdr:col>
      <xdr:colOff>790311</xdr:colOff>
      <xdr:row>32</xdr:row>
      <xdr:rowOff>121971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48682</xdr:colOff>
      <xdr:row>2</xdr:row>
      <xdr:rowOff>87841</xdr:rowOff>
    </xdr:from>
    <xdr:to>
      <xdr:col>35</xdr:col>
      <xdr:colOff>180975</xdr:colOff>
      <xdr:row>19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75141</xdr:colOff>
      <xdr:row>17</xdr:row>
      <xdr:rowOff>116415</xdr:rowOff>
    </xdr:from>
    <xdr:to>
      <xdr:col>33</xdr:col>
      <xdr:colOff>391583</xdr:colOff>
      <xdr:row>35</xdr:row>
      <xdr:rowOff>144990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D86F1-D64E-4E31-A464-CD52243C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B5F89-0287-4517-B9BD-7EA68E3FA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544757</xdr:colOff>
      <xdr:row>4</xdr:row>
      <xdr:rowOff>151301</xdr:rowOff>
    </xdr:from>
    <xdr:to>
      <xdr:col>36</xdr:col>
      <xdr:colOff>50922</xdr:colOff>
      <xdr:row>20</xdr:row>
      <xdr:rowOff>37001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C9E20-0897-4106-AC06-D3B8CEEA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206374</xdr:colOff>
      <xdr:row>22</xdr:row>
      <xdr:rowOff>170106</xdr:rowOff>
    </xdr:from>
    <xdr:to>
      <xdr:col>14</xdr:col>
      <xdr:colOff>607677</xdr:colOff>
      <xdr:row>51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AD0D-E906-4419-80A7-34EBECBB0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771526</xdr:colOff>
      <xdr:row>18</xdr:row>
      <xdr:rowOff>180974</xdr:rowOff>
    </xdr:from>
    <xdr:to>
      <xdr:col>18</xdr:col>
      <xdr:colOff>622300</xdr:colOff>
      <xdr:row>45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79375</xdr:rowOff>
    </xdr:from>
    <xdr:to>
      <xdr:col>5</xdr:col>
      <xdr:colOff>104776</xdr:colOff>
      <xdr:row>49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34</xdr:row>
      <xdr:rowOff>19049</xdr:rowOff>
    </xdr:from>
    <xdr:to>
      <xdr:col>13</xdr:col>
      <xdr:colOff>209550</xdr:colOff>
      <xdr:row>52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87"/>
  <sheetViews>
    <sheetView zoomScaleNormal="100" workbookViewId="0">
      <selection activeCell="D11" sqref="D11"/>
    </sheetView>
  </sheetViews>
  <sheetFormatPr defaultRowHeight="18.75"/>
  <cols>
    <col min="1" max="1" width="11" customWidth="1"/>
    <col min="2" max="2" width="15.625" bestFit="1" customWidth="1"/>
    <col min="3" max="3" width="23.5" customWidth="1"/>
    <col min="4" max="4" width="9.5" bestFit="1" customWidth="1"/>
    <col min="5" max="5" width="20.125" bestFit="1" customWidth="1"/>
    <col min="6" max="6" width="10.125" customWidth="1"/>
    <col min="7" max="9" width="9.125" customWidth="1"/>
    <col min="10" max="10" width="9.5" bestFit="1" customWidth="1"/>
    <col min="11" max="13" width="9.5" customWidth="1"/>
  </cols>
  <sheetData>
    <row r="1" spans="1:24" ht="19.5" thickBot="1">
      <c r="A1" s="10" t="s">
        <v>6</v>
      </c>
      <c r="B1" s="11" t="s">
        <v>7</v>
      </c>
      <c r="C1" s="12" t="s">
        <v>8</v>
      </c>
      <c r="D1" s="12" t="s">
        <v>9</v>
      </c>
      <c r="E1" s="54" t="s">
        <v>10</v>
      </c>
      <c r="F1" s="55"/>
      <c r="G1" s="12"/>
      <c r="H1" s="12"/>
      <c r="I1" s="12"/>
      <c r="J1" s="55"/>
      <c r="K1" s="12"/>
      <c r="L1" s="12"/>
      <c r="M1" s="12"/>
      <c r="X1" t="s">
        <v>35</v>
      </c>
    </row>
    <row r="2" spans="1:24">
      <c r="A2" s="58">
        <v>1750</v>
      </c>
      <c r="B2" s="58">
        <v>5.0002360000000001</v>
      </c>
      <c r="C2" s="58">
        <v>1.075324E-4</v>
      </c>
      <c r="D2" s="58">
        <v>5.7488619999999998E-5</v>
      </c>
      <c r="E2" s="58">
        <v>1.0005759999999999</v>
      </c>
      <c r="F2" s="6"/>
      <c r="G2" s="6"/>
      <c r="H2" s="6"/>
      <c r="I2" s="6"/>
      <c r="J2" s="6"/>
      <c r="K2" s="6"/>
      <c r="L2" s="6"/>
      <c r="M2" s="6"/>
    </row>
    <row r="3" spans="1:24">
      <c r="A3" s="58">
        <v>1750</v>
      </c>
      <c r="B3" s="58">
        <v>4.9999690000000001</v>
      </c>
      <c r="C3" s="58">
        <v>9.168674E-5</v>
      </c>
      <c r="D3" s="58">
        <v>6.224833E-5</v>
      </c>
      <c r="E3" s="58">
        <v>1.3389800000000001</v>
      </c>
      <c r="F3" s="6"/>
      <c r="G3" s="6"/>
      <c r="H3" s="6"/>
      <c r="I3" s="6"/>
      <c r="J3" s="6"/>
      <c r="K3" s="6"/>
      <c r="L3" s="6"/>
      <c r="M3" s="6"/>
    </row>
    <row r="4" spans="1:24">
      <c r="A4" s="58">
        <v>1750</v>
      </c>
      <c r="B4" s="58">
        <v>5.0000650000000002</v>
      </c>
      <c r="C4" s="58">
        <v>7.4452440000000002E-5</v>
      </c>
      <c r="D4" s="58">
        <v>6.3172989999999999E-5</v>
      </c>
      <c r="E4" s="58">
        <v>1.7948770000000001</v>
      </c>
      <c r="F4" s="6"/>
      <c r="G4" s="6"/>
      <c r="H4" s="6"/>
      <c r="I4" s="6"/>
      <c r="J4" s="6"/>
      <c r="K4" s="6"/>
      <c r="L4" s="6"/>
      <c r="M4" s="6"/>
    </row>
    <row r="5" spans="1:24">
      <c r="A5" s="58">
        <v>1750</v>
      </c>
      <c r="B5" s="58">
        <v>5.0004840000000002</v>
      </c>
      <c r="C5" s="58">
        <v>5.795922E-5</v>
      </c>
      <c r="D5" s="58">
        <v>6.0178879999999999E-5</v>
      </c>
      <c r="E5" s="58">
        <v>2.4038460000000001</v>
      </c>
      <c r="F5" s="6"/>
      <c r="G5" s="6"/>
      <c r="H5" s="6"/>
      <c r="I5" s="6"/>
      <c r="J5" s="6"/>
      <c r="K5" s="6"/>
      <c r="L5" s="6"/>
      <c r="M5" s="6"/>
    </row>
    <row r="6" spans="1:24">
      <c r="A6" s="58">
        <v>1750</v>
      </c>
      <c r="B6" s="58">
        <v>4.9999320000000003</v>
      </c>
      <c r="C6" s="58">
        <v>4.5657549999999998E-5</v>
      </c>
      <c r="D6" s="58">
        <v>5.6619970000000001E-5</v>
      </c>
      <c r="E6" s="58">
        <v>3.2194370000000001</v>
      </c>
      <c r="F6" s="6"/>
      <c r="G6" s="6"/>
      <c r="H6" s="6"/>
      <c r="I6" s="6"/>
      <c r="J6" s="6"/>
      <c r="K6" s="6"/>
      <c r="L6" s="6"/>
      <c r="M6" s="6"/>
    </row>
    <row r="7" spans="1:24">
      <c r="A7" s="58">
        <v>1750</v>
      </c>
      <c r="B7" s="58">
        <v>4.9998360000000002</v>
      </c>
      <c r="C7" s="58">
        <v>3.2714420000000001E-5</v>
      </c>
      <c r="D7" s="58">
        <v>4.7296109999999997E-5</v>
      </c>
      <c r="E7" s="58">
        <v>4.3131209999999998</v>
      </c>
      <c r="F7" s="6"/>
      <c r="G7" s="6"/>
      <c r="H7" s="6"/>
      <c r="I7" s="6"/>
      <c r="J7" s="6"/>
      <c r="K7" s="6"/>
      <c r="L7" s="6"/>
      <c r="M7" s="6"/>
    </row>
    <row r="8" spans="1:24">
      <c r="A8" s="58">
        <v>1750</v>
      </c>
      <c r="B8" s="58">
        <v>4.9995329999999996</v>
      </c>
      <c r="C8" s="58">
        <v>2.431926E-5</v>
      </c>
      <c r="D8" s="58">
        <v>3.8398159999999998E-5</v>
      </c>
      <c r="E8" s="58">
        <v>5.7756290000000003</v>
      </c>
      <c r="F8" s="6"/>
      <c r="G8" s="6"/>
      <c r="H8" s="6"/>
      <c r="I8" s="6"/>
      <c r="J8" s="6"/>
      <c r="K8" s="6"/>
      <c r="L8" s="6"/>
      <c r="M8" s="6"/>
    </row>
    <row r="9" spans="1:24">
      <c r="A9" s="58">
        <v>1750</v>
      </c>
      <c r="B9" s="58">
        <v>4.9988289999999997</v>
      </c>
      <c r="C9" s="58">
        <v>1.8705920000000001E-5</v>
      </c>
      <c r="D9" s="58">
        <v>3.0987310000000001E-5</v>
      </c>
      <c r="E9" s="58">
        <v>7.7351479999999997</v>
      </c>
      <c r="F9" s="6"/>
      <c r="G9" s="6"/>
      <c r="H9" s="6"/>
      <c r="I9" s="6"/>
      <c r="J9" s="6"/>
      <c r="K9" s="6"/>
      <c r="L9" s="6"/>
      <c r="M9" s="6"/>
    </row>
    <row r="10" spans="1:24">
      <c r="A10" s="58">
        <v>1750</v>
      </c>
      <c r="B10" s="58">
        <v>4.9989239999999997</v>
      </c>
      <c r="C10" s="58">
        <v>1.490393E-5</v>
      </c>
      <c r="D10" s="58">
        <v>2.459334E-5</v>
      </c>
      <c r="E10" s="58">
        <v>10.361409999999999</v>
      </c>
      <c r="F10" s="6"/>
      <c r="G10" s="6"/>
      <c r="H10" s="6"/>
      <c r="I10" s="6"/>
      <c r="J10" s="6"/>
      <c r="K10" s="6"/>
      <c r="L10" s="6"/>
      <c r="M10" s="6"/>
    </row>
    <row r="11" spans="1:24">
      <c r="A11" s="58">
        <v>1750</v>
      </c>
      <c r="B11" s="58">
        <v>4.9991899999999996</v>
      </c>
      <c r="C11" s="58">
        <v>1.236297E-5</v>
      </c>
      <c r="D11" s="58">
        <v>1.9318400000000001E-5</v>
      </c>
      <c r="E11" s="58">
        <v>13.884779999999999</v>
      </c>
      <c r="F11" s="6"/>
      <c r="G11" s="6"/>
      <c r="H11" s="6"/>
      <c r="I11" s="6"/>
      <c r="J11" s="6"/>
      <c r="K11" s="6"/>
      <c r="L11" s="6"/>
      <c r="M11" s="6"/>
    </row>
    <row r="12" spans="1:24">
      <c r="A12" s="58">
        <v>1750</v>
      </c>
      <c r="B12" s="58">
        <v>4.9981629999999999</v>
      </c>
      <c r="C12" s="58">
        <v>1.067531E-5</v>
      </c>
      <c r="D12" s="58">
        <v>1.5101279999999999E-5</v>
      </c>
      <c r="E12" s="58">
        <v>18.601189999999999</v>
      </c>
      <c r="F12" s="6"/>
      <c r="G12" s="6"/>
      <c r="H12" s="6"/>
      <c r="I12" s="6"/>
      <c r="J12" s="6"/>
      <c r="K12" s="6"/>
      <c r="L12" s="6"/>
      <c r="M12" s="6"/>
    </row>
    <row r="13" spans="1:24">
      <c r="A13" s="58">
        <v>1750</v>
      </c>
      <c r="B13" s="58">
        <v>4.9997990000000003</v>
      </c>
      <c r="C13" s="58">
        <v>9.4898800000000007E-6</v>
      </c>
      <c r="D13" s="58">
        <v>1.182946E-5</v>
      </c>
      <c r="E13" s="58">
        <v>24.893789999999999</v>
      </c>
      <c r="F13" s="6"/>
      <c r="G13" s="6"/>
      <c r="H13" s="6"/>
      <c r="I13" s="6"/>
      <c r="J13" s="6"/>
      <c r="K13" s="6"/>
      <c r="L13" s="6"/>
      <c r="M13" s="6"/>
    </row>
    <row r="14" spans="1:24">
      <c r="A14" s="58">
        <v>1750</v>
      </c>
      <c r="B14" s="58">
        <v>4.9998750000000003</v>
      </c>
      <c r="C14" s="58">
        <v>8.6793209999999992E-6</v>
      </c>
      <c r="D14" s="58">
        <v>9.232726E-6</v>
      </c>
      <c r="E14" s="58">
        <v>33.339260000000003</v>
      </c>
      <c r="F14" s="6"/>
      <c r="G14" s="6"/>
      <c r="H14" s="6"/>
      <c r="I14" s="6"/>
      <c r="J14" s="6"/>
      <c r="K14" s="6"/>
      <c r="L14" s="6"/>
      <c r="M14" s="6"/>
    </row>
    <row r="15" spans="1:24">
      <c r="A15" s="58">
        <v>1750</v>
      </c>
      <c r="B15" s="58">
        <v>4.9997600000000002</v>
      </c>
      <c r="C15" s="58">
        <v>8.0984429999999995E-6</v>
      </c>
      <c r="D15" s="58">
        <v>7.2234570000000003E-6</v>
      </c>
      <c r="E15" s="58">
        <v>44.66413</v>
      </c>
      <c r="F15" s="6"/>
      <c r="G15" s="6"/>
      <c r="H15" s="6"/>
      <c r="I15" s="6"/>
      <c r="J15" s="6"/>
      <c r="K15" s="6"/>
      <c r="L15" s="6"/>
      <c r="M15" s="6"/>
    </row>
    <row r="16" spans="1:24">
      <c r="A16" s="58">
        <v>1750</v>
      </c>
      <c r="B16" s="58">
        <v>4.9994180000000004</v>
      </c>
      <c r="C16" s="58">
        <v>7.7032529999999993E-6</v>
      </c>
      <c r="D16" s="58">
        <v>5.6270950000000004E-6</v>
      </c>
      <c r="E16" s="58">
        <v>59.8277</v>
      </c>
      <c r="F16" s="6"/>
      <c r="G16" s="6"/>
      <c r="H16" s="6"/>
      <c r="I16" s="6"/>
      <c r="J16" s="6"/>
      <c r="K16" s="6"/>
      <c r="L16" s="6"/>
      <c r="M16" s="6"/>
    </row>
    <row r="17" spans="1:13">
      <c r="A17" s="58">
        <v>1750</v>
      </c>
      <c r="B17" s="58">
        <v>4.9989990000000004</v>
      </c>
      <c r="C17" s="58">
        <v>7.3328520000000001E-6</v>
      </c>
      <c r="D17" s="58">
        <v>4.4229090000000001E-6</v>
      </c>
      <c r="E17" s="58">
        <v>80.128200000000007</v>
      </c>
      <c r="F17" s="6"/>
      <c r="G17" s="6"/>
      <c r="H17" s="6"/>
      <c r="I17" s="6"/>
      <c r="J17" s="6"/>
      <c r="K17" s="6"/>
      <c r="L17" s="6"/>
      <c r="M17" s="6"/>
    </row>
    <row r="18" spans="1:13">
      <c r="A18" s="58">
        <v>1750</v>
      </c>
      <c r="B18" s="58">
        <v>4.9978590000000001</v>
      </c>
      <c r="C18" s="58">
        <v>7.165789E-6</v>
      </c>
      <c r="D18" s="58">
        <v>3.4948910000000002E-6</v>
      </c>
      <c r="E18" s="58">
        <v>107.2654</v>
      </c>
      <c r="F18" s="6"/>
      <c r="G18" s="6"/>
      <c r="H18" s="6"/>
      <c r="I18" s="6"/>
      <c r="J18" s="6"/>
      <c r="K18" s="6"/>
      <c r="L18" s="6"/>
      <c r="M18" s="6"/>
    </row>
    <row r="19" spans="1:13">
      <c r="A19" s="58">
        <v>1750</v>
      </c>
      <c r="B19" s="58">
        <v>4.9990750000000004</v>
      </c>
      <c r="C19" s="58">
        <v>6.8347449999999997E-6</v>
      </c>
      <c r="D19" s="58">
        <v>2.7381830000000001E-6</v>
      </c>
      <c r="E19" s="58">
        <v>143.78829999999999</v>
      </c>
      <c r="F19" s="6"/>
      <c r="G19" s="6"/>
      <c r="H19" s="6"/>
      <c r="I19" s="6"/>
      <c r="J19" s="6"/>
      <c r="K19" s="6"/>
      <c r="L19" s="6"/>
      <c r="M19" s="6"/>
    </row>
    <row r="20" spans="1:13">
      <c r="A20" s="58">
        <v>1750</v>
      </c>
      <c r="B20" s="58">
        <v>4.9989990000000004</v>
      </c>
      <c r="C20" s="58">
        <v>6.728698E-6</v>
      </c>
      <c r="D20" s="58">
        <v>2.1373779999999999E-6</v>
      </c>
      <c r="E20" s="58">
        <v>192.5051</v>
      </c>
      <c r="F20" s="6"/>
      <c r="G20" s="6"/>
      <c r="H20" s="6"/>
      <c r="I20" s="6"/>
      <c r="J20" s="6"/>
      <c r="K20" s="6"/>
      <c r="L20" s="6"/>
      <c r="M20" s="6"/>
    </row>
    <row r="21" spans="1:13">
      <c r="A21" s="58">
        <v>1750</v>
      </c>
      <c r="B21" s="58">
        <v>4.9984869999999999</v>
      </c>
      <c r="C21" s="58">
        <v>6.5658599999999998E-6</v>
      </c>
      <c r="D21" s="58">
        <v>1.702132E-6</v>
      </c>
      <c r="E21" s="58">
        <v>257.55489999999998</v>
      </c>
      <c r="F21" s="6"/>
      <c r="G21" s="6"/>
      <c r="H21" s="6"/>
      <c r="I21" s="6"/>
      <c r="J21" s="6"/>
      <c r="K21" s="6"/>
      <c r="L21" s="6"/>
      <c r="M21" s="6"/>
    </row>
    <row r="22" spans="1:13">
      <c r="A22" s="58">
        <v>1750</v>
      </c>
      <c r="B22" s="58">
        <v>4.9976690000000001</v>
      </c>
      <c r="C22" s="58">
        <v>6.4340209999999997E-6</v>
      </c>
      <c r="D22" s="58">
        <v>1.3811969999999999E-6</v>
      </c>
      <c r="E22" s="58">
        <v>344.66910000000001</v>
      </c>
      <c r="F22" s="6"/>
      <c r="G22" s="6"/>
      <c r="H22" s="6"/>
      <c r="I22" s="6"/>
      <c r="J22" s="6"/>
      <c r="K22" s="6"/>
      <c r="L22" s="6"/>
      <c r="M22" s="6"/>
    </row>
    <row r="23" spans="1:13">
      <c r="A23" s="58">
        <v>1750</v>
      </c>
      <c r="B23" s="58">
        <v>4.9989619999999997</v>
      </c>
      <c r="C23" s="58">
        <v>6.3853760000000001E-6</v>
      </c>
      <c r="D23" s="58">
        <v>1.1184970000000001E-6</v>
      </c>
      <c r="E23" s="58">
        <v>461.8227</v>
      </c>
      <c r="F23" s="6"/>
      <c r="G23" s="6"/>
      <c r="H23" s="6"/>
      <c r="I23" s="6"/>
      <c r="J23" s="6"/>
      <c r="K23" s="6"/>
      <c r="L23" s="6"/>
      <c r="M23" s="6"/>
    </row>
    <row r="24" spans="1:13">
      <c r="A24" s="58">
        <v>1750</v>
      </c>
      <c r="B24" s="58">
        <v>4.9985239999999997</v>
      </c>
      <c r="C24" s="58">
        <v>6.2361030000000002E-6</v>
      </c>
      <c r="D24" s="58">
        <v>9.9652620000000008E-7</v>
      </c>
      <c r="E24" s="58">
        <v>620.86090000000002</v>
      </c>
      <c r="F24" s="6"/>
      <c r="G24" s="6"/>
      <c r="H24" s="6"/>
      <c r="I24" s="6"/>
      <c r="J24" s="6"/>
      <c r="K24" s="6"/>
      <c r="L24" s="6"/>
      <c r="M24" s="6"/>
    </row>
    <row r="25" spans="1:13">
      <c r="A25" s="58">
        <v>1750</v>
      </c>
      <c r="B25" s="58">
        <v>4.9985439999999999</v>
      </c>
      <c r="C25" s="58">
        <v>6.1850479999999997E-6</v>
      </c>
      <c r="D25" s="58">
        <v>7.6834729999999997E-7</v>
      </c>
      <c r="E25" s="58">
        <v>829.64599999999996</v>
      </c>
      <c r="F25" s="6"/>
      <c r="G25" s="6"/>
      <c r="H25" s="6"/>
      <c r="I25" s="6"/>
      <c r="J25" s="6"/>
      <c r="K25" s="6"/>
      <c r="L25" s="6"/>
      <c r="M25" s="6"/>
    </row>
    <row r="26" spans="1:13">
      <c r="A26" s="58">
        <v>1750</v>
      </c>
      <c r="B26" s="58">
        <v>4.9989049999999997</v>
      </c>
      <c r="C26" s="58">
        <v>6.0189140000000001E-6</v>
      </c>
      <c r="D26" s="58">
        <v>7.2462870000000005E-7</v>
      </c>
      <c r="E26" s="58">
        <v>1116.0709999999999</v>
      </c>
      <c r="F26" s="6"/>
      <c r="G26" s="6"/>
      <c r="H26" s="6"/>
      <c r="I26" s="6"/>
      <c r="J26" s="6"/>
      <c r="K26" s="6"/>
      <c r="L26" s="6"/>
      <c r="M26" s="6"/>
    </row>
    <row r="27" spans="1:13">
      <c r="A27" s="58">
        <v>1750</v>
      </c>
      <c r="B27" s="58">
        <v>4.9986199999999998</v>
      </c>
      <c r="C27" s="58">
        <v>6.109105E-6</v>
      </c>
      <c r="D27" s="58">
        <v>3.8458340000000002E-7</v>
      </c>
      <c r="E27" s="58">
        <v>1488.095</v>
      </c>
      <c r="F27" s="6"/>
      <c r="G27" s="6"/>
      <c r="H27" s="6"/>
      <c r="I27" s="6"/>
      <c r="J27" s="6"/>
      <c r="K27" s="6"/>
      <c r="L27" s="6"/>
      <c r="M27" s="6"/>
    </row>
    <row r="28" spans="1:13">
      <c r="A28" s="58">
        <v>1750</v>
      </c>
      <c r="B28" s="58">
        <v>5.500057</v>
      </c>
      <c r="C28" s="58">
        <v>1.259686E-4</v>
      </c>
      <c r="D28" s="58">
        <v>3.641748E-5</v>
      </c>
      <c r="E28" s="58">
        <v>1.0005759999999999</v>
      </c>
      <c r="F28" s="6"/>
      <c r="G28" s="6"/>
      <c r="H28" s="6"/>
      <c r="I28" s="6"/>
      <c r="J28" s="6"/>
      <c r="K28" s="6"/>
      <c r="L28" s="6"/>
      <c r="M28" s="6"/>
    </row>
    <row r="29" spans="1:13">
      <c r="A29" s="58">
        <v>1750</v>
      </c>
      <c r="B29" s="58">
        <v>5.4999089999999997</v>
      </c>
      <c r="C29" s="58">
        <v>1.169465E-4</v>
      </c>
      <c r="D29" s="58">
        <v>4.4518899999999998E-5</v>
      </c>
      <c r="E29" s="58">
        <v>1.3389800000000001</v>
      </c>
      <c r="F29" s="6"/>
      <c r="G29" s="6"/>
      <c r="H29" s="6"/>
      <c r="I29" s="6"/>
      <c r="J29" s="6"/>
      <c r="K29" s="6"/>
      <c r="L29" s="6"/>
      <c r="M29" s="6"/>
    </row>
    <row r="30" spans="1:13">
      <c r="A30" s="58">
        <v>1750</v>
      </c>
      <c r="B30" s="58">
        <v>5.4998089999999999</v>
      </c>
      <c r="C30" s="58">
        <v>9.9886800000000001E-5</v>
      </c>
      <c r="D30" s="58">
        <v>5.1223900000000003E-5</v>
      </c>
      <c r="E30" s="58">
        <v>1.7948770000000001</v>
      </c>
      <c r="F30" s="6"/>
      <c r="G30" s="6"/>
      <c r="H30" s="6"/>
      <c r="I30" s="6"/>
      <c r="J30" s="6"/>
      <c r="K30" s="6"/>
      <c r="L30" s="6"/>
      <c r="M30" s="6"/>
    </row>
    <row r="31" spans="1:13">
      <c r="A31" s="58">
        <v>1750</v>
      </c>
      <c r="B31" s="58">
        <v>5.4999580000000003</v>
      </c>
      <c r="C31" s="58">
        <v>8.8686949999999996E-5</v>
      </c>
      <c r="D31" s="58">
        <v>5.7728079999999999E-5</v>
      </c>
      <c r="E31" s="58">
        <v>2.4038460000000001</v>
      </c>
      <c r="F31" s="6"/>
      <c r="G31" s="6"/>
      <c r="H31" s="6"/>
      <c r="I31" s="6"/>
      <c r="J31" s="6"/>
      <c r="K31" s="6"/>
      <c r="L31" s="6"/>
      <c r="M31" s="6"/>
    </row>
    <row r="32" spans="1:13">
      <c r="A32" s="58">
        <v>1750</v>
      </c>
      <c r="B32" s="58">
        <v>5.5000830000000001</v>
      </c>
      <c r="C32" s="58">
        <v>7.4617379999999993E-5</v>
      </c>
      <c r="D32" s="58">
        <v>5.9094320000000002E-5</v>
      </c>
      <c r="E32" s="58">
        <v>3.2194370000000001</v>
      </c>
      <c r="F32" s="6"/>
      <c r="G32" s="6"/>
      <c r="H32" s="6"/>
      <c r="I32" s="6"/>
      <c r="J32" s="6"/>
      <c r="K32" s="6"/>
      <c r="L32" s="6"/>
      <c r="M32" s="6"/>
    </row>
    <row r="33" spans="1:13">
      <c r="A33" s="58">
        <v>1750</v>
      </c>
      <c r="B33" s="58">
        <v>5.4998589999999998</v>
      </c>
      <c r="C33" s="58">
        <v>5.8639389999999999E-5</v>
      </c>
      <c r="D33" s="58">
        <v>5.7727940000000003E-5</v>
      </c>
      <c r="E33" s="58">
        <v>4.3131209999999998</v>
      </c>
      <c r="F33" s="6"/>
      <c r="G33" s="6"/>
      <c r="H33" s="6"/>
      <c r="I33" s="6"/>
      <c r="J33" s="6"/>
      <c r="K33" s="6"/>
      <c r="L33" s="6"/>
      <c r="M33" s="6"/>
    </row>
    <row r="34" spans="1:13">
      <c r="A34" s="58">
        <v>1750</v>
      </c>
      <c r="B34" s="58">
        <v>5.4992890000000001</v>
      </c>
      <c r="C34" s="58">
        <v>4.4281289999999998E-5</v>
      </c>
      <c r="D34" s="58">
        <v>5.297636E-5</v>
      </c>
      <c r="E34" s="58">
        <v>5.7756290000000003</v>
      </c>
      <c r="F34" s="6"/>
      <c r="G34" s="6"/>
      <c r="H34" s="6"/>
      <c r="I34" s="6"/>
      <c r="J34" s="6"/>
      <c r="K34" s="6"/>
      <c r="L34" s="6"/>
      <c r="M34" s="6"/>
    </row>
    <row r="35" spans="1:13">
      <c r="A35" s="58">
        <v>1750</v>
      </c>
      <c r="B35" s="58">
        <v>5.4996109999999998</v>
      </c>
      <c r="C35" s="58">
        <v>3.4033340000000001E-5</v>
      </c>
      <c r="D35" s="58">
        <v>4.4188789999999999E-5</v>
      </c>
      <c r="E35" s="58">
        <v>7.7351479999999997</v>
      </c>
      <c r="F35" s="6"/>
      <c r="G35" s="6"/>
      <c r="H35" s="6"/>
      <c r="I35" s="6"/>
      <c r="J35" s="6"/>
      <c r="K35" s="6"/>
      <c r="L35" s="6"/>
      <c r="M35" s="6"/>
    </row>
    <row r="36" spans="1:13">
      <c r="A36" s="58">
        <v>1750</v>
      </c>
      <c r="B36" s="58">
        <v>5.4991399999999997</v>
      </c>
      <c r="C36" s="58">
        <v>2.3991140000000001E-5</v>
      </c>
      <c r="D36" s="58">
        <v>3.8479119999999997E-5</v>
      </c>
      <c r="E36" s="58">
        <v>10.361409999999999</v>
      </c>
      <c r="F36" s="6"/>
      <c r="G36" s="6"/>
      <c r="H36" s="6"/>
      <c r="I36" s="6"/>
      <c r="J36" s="6"/>
      <c r="K36" s="6"/>
      <c r="L36" s="6"/>
      <c r="M36" s="6"/>
    </row>
    <row r="37" spans="1:13">
      <c r="A37" s="58">
        <v>1750</v>
      </c>
      <c r="B37" s="58">
        <v>5.4984200000000003</v>
      </c>
      <c r="C37" s="58">
        <v>1.7936329999999998E-5</v>
      </c>
      <c r="D37" s="58">
        <v>3.1132430000000002E-5</v>
      </c>
      <c r="E37" s="58">
        <v>13.884779999999999</v>
      </c>
      <c r="F37" s="6"/>
      <c r="G37" s="6"/>
      <c r="H37" s="6"/>
      <c r="I37" s="6"/>
      <c r="J37" s="6"/>
      <c r="K37" s="6"/>
      <c r="L37" s="6"/>
      <c r="M37" s="6"/>
    </row>
    <row r="38" spans="1:13">
      <c r="A38" s="58">
        <v>1750</v>
      </c>
      <c r="B38" s="58">
        <v>5.4993869999999996</v>
      </c>
      <c r="C38" s="58">
        <v>1.4774939999999999E-5</v>
      </c>
      <c r="D38" s="58">
        <v>2.4394400000000001E-5</v>
      </c>
      <c r="E38" s="58">
        <v>18.601189999999999</v>
      </c>
      <c r="F38" s="6"/>
      <c r="G38" s="6"/>
      <c r="H38" s="6"/>
      <c r="I38" s="6"/>
      <c r="J38" s="6"/>
      <c r="K38" s="6"/>
      <c r="L38" s="6"/>
      <c r="M38" s="6"/>
    </row>
    <row r="39" spans="1:13">
      <c r="A39" s="58">
        <v>1750</v>
      </c>
      <c r="B39" s="58">
        <v>5.4999339999999997</v>
      </c>
      <c r="C39" s="58">
        <v>9.4439480000000008E-6</v>
      </c>
      <c r="D39" s="58">
        <v>1.9643870000000001E-5</v>
      </c>
      <c r="E39" s="58">
        <v>24.893789999999999</v>
      </c>
      <c r="F39" s="6"/>
      <c r="G39" s="6"/>
      <c r="H39" s="6"/>
      <c r="I39" s="6"/>
      <c r="J39" s="6"/>
      <c r="K39" s="6"/>
      <c r="L39" s="6"/>
      <c r="M39" s="6"/>
    </row>
    <row r="40" spans="1:13">
      <c r="A40" s="58">
        <v>1750</v>
      </c>
      <c r="B40" s="58">
        <v>5.4993879999999997</v>
      </c>
      <c r="C40" s="58">
        <v>5.6843610000000001E-6</v>
      </c>
      <c r="D40" s="58">
        <v>1.6139370000000001E-5</v>
      </c>
      <c r="E40" s="58">
        <v>33.339260000000003</v>
      </c>
      <c r="F40" s="6"/>
      <c r="G40" s="6"/>
      <c r="H40" s="6"/>
      <c r="I40" s="6"/>
      <c r="J40" s="6"/>
      <c r="K40" s="6"/>
      <c r="L40" s="6"/>
      <c r="M40" s="6"/>
    </row>
    <row r="41" spans="1:13">
      <c r="A41" s="58">
        <v>1750</v>
      </c>
      <c r="B41" s="58">
        <v>5.4994630000000004</v>
      </c>
      <c r="C41" s="58">
        <v>7.1801580000000004E-6</v>
      </c>
      <c r="D41" s="58">
        <v>1.223121E-5</v>
      </c>
      <c r="E41" s="58">
        <v>44.66413</v>
      </c>
      <c r="F41" s="6"/>
      <c r="G41" s="6"/>
      <c r="H41" s="6"/>
      <c r="I41" s="6"/>
      <c r="J41" s="6"/>
      <c r="K41" s="6"/>
      <c r="L41" s="6"/>
      <c r="M41" s="6"/>
    </row>
    <row r="42" spans="1:13">
      <c r="A42" s="58">
        <v>1750</v>
      </c>
      <c r="B42" s="58">
        <v>5.4998100000000001</v>
      </c>
      <c r="C42" s="58">
        <v>7.575717E-6</v>
      </c>
      <c r="D42" s="58">
        <v>9.0041090000000004E-6</v>
      </c>
      <c r="E42" s="58">
        <v>59.8277</v>
      </c>
      <c r="F42" s="6"/>
      <c r="G42" s="6"/>
      <c r="H42" s="6"/>
      <c r="I42" s="6"/>
      <c r="J42" s="6"/>
      <c r="K42" s="6"/>
      <c r="L42" s="6"/>
      <c r="M42" s="6"/>
    </row>
    <row r="43" spans="1:13">
      <c r="A43" s="58">
        <v>1750</v>
      </c>
      <c r="B43" s="58">
        <v>5.4996859999999996</v>
      </c>
      <c r="C43" s="58">
        <v>7.3882569999999999E-6</v>
      </c>
      <c r="D43" s="58">
        <v>6.8990780000000004E-6</v>
      </c>
      <c r="E43" s="58">
        <v>80.128200000000007</v>
      </c>
      <c r="F43" s="6"/>
      <c r="G43" s="6"/>
      <c r="H43" s="6"/>
      <c r="I43" s="6"/>
      <c r="J43" s="6"/>
      <c r="K43" s="6"/>
      <c r="L43" s="6"/>
      <c r="M43" s="6"/>
    </row>
    <row r="44" spans="1:13">
      <c r="A44" s="58">
        <v>1750</v>
      </c>
      <c r="B44" s="58">
        <v>5.4993879999999997</v>
      </c>
      <c r="C44" s="58">
        <v>6.7952370000000001E-6</v>
      </c>
      <c r="D44" s="58">
        <v>5.376528E-6</v>
      </c>
      <c r="E44" s="58">
        <v>107.2654</v>
      </c>
      <c r="F44" s="6"/>
      <c r="G44" s="6"/>
      <c r="H44" s="6"/>
      <c r="I44" s="6"/>
      <c r="J44" s="6"/>
      <c r="K44" s="6"/>
      <c r="L44" s="6"/>
      <c r="M44" s="6"/>
    </row>
    <row r="45" spans="1:13">
      <c r="A45" s="58">
        <v>1750</v>
      </c>
      <c r="B45" s="58">
        <v>5.4998089999999999</v>
      </c>
      <c r="C45" s="58">
        <v>6.66458E-6</v>
      </c>
      <c r="D45" s="58">
        <v>5.216288E-6</v>
      </c>
      <c r="E45" s="58">
        <v>143.78829999999999</v>
      </c>
      <c r="F45" s="6"/>
      <c r="G45" s="6"/>
      <c r="H45" s="6"/>
      <c r="I45" s="6"/>
      <c r="J45" s="6"/>
      <c r="K45" s="6"/>
      <c r="L45" s="6"/>
      <c r="M45" s="6"/>
    </row>
    <row r="46" spans="1:13">
      <c r="A46" s="58">
        <v>1750</v>
      </c>
      <c r="B46" s="58">
        <v>5.4992380000000001</v>
      </c>
      <c r="C46" s="58">
        <v>3.4871839999999998E-6</v>
      </c>
      <c r="D46" s="58">
        <v>3.604019E-6</v>
      </c>
      <c r="E46" s="58">
        <v>192.5051</v>
      </c>
      <c r="F46" s="6"/>
      <c r="G46" s="6"/>
      <c r="H46" s="6"/>
      <c r="I46" s="6"/>
      <c r="J46" s="6"/>
      <c r="K46" s="6"/>
      <c r="L46" s="6"/>
      <c r="M46" s="6"/>
    </row>
    <row r="47" spans="1:13">
      <c r="A47" s="58">
        <v>1750</v>
      </c>
      <c r="B47" s="58">
        <v>5.4984950000000001</v>
      </c>
      <c r="C47" s="58">
        <v>6.2297870000000003E-6</v>
      </c>
      <c r="D47" s="58">
        <v>2.4851070000000001E-6</v>
      </c>
      <c r="E47" s="58">
        <v>257.55489999999998</v>
      </c>
      <c r="F47" s="6"/>
      <c r="G47" s="6"/>
      <c r="H47" s="6"/>
      <c r="I47" s="6"/>
      <c r="J47" s="6"/>
      <c r="K47" s="6"/>
      <c r="L47" s="6"/>
      <c r="M47" s="6"/>
    </row>
    <row r="48" spans="1:13">
      <c r="A48" s="58">
        <v>1750</v>
      </c>
      <c r="B48" s="58">
        <v>5.4984450000000002</v>
      </c>
      <c r="C48" s="58">
        <v>6.0214030000000004E-6</v>
      </c>
      <c r="D48" s="58">
        <v>1.9735459999999998E-6</v>
      </c>
      <c r="E48" s="58">
        <v>344.66910000000001</v>
      </c>
      <c r="F48" s="6"/>
      <c r="G48" s="6"/>
      <c r="H48" s="6"/>
      <c r="I48" s="6"/>
      <c r="J48" s="6"/>
      <c r="K48" s="6"/>
      <c r="L48" s="6"/>
      <c r="M48" s="6"/>
    </row>
    <row r="49" spans="1:13">
      <c r="A49" s="58">
        <v>1750</v>
      </c>
      <c r="B49" s="58">
        <v>5.4986689999999996</v>
      </c>
      <c r="C49" s="58">
        <v>6.0204680000000002E-6</v>
      </c>
      <c r="D49" s="58">
        <v>1.5428479999999999E-6</v>
      </c>
      <c r="E49" s="58">
        <v>461.8227</v>
      </c>
      <c r="F49" s="6"/>
      <c r="G49" s="6"/>
      <c r="H49" s="6"/>
      <c r="I49" s="6"/>
      <c r="J49" s="6"/>
      <c r="K49" s="6"/>
      <c r="L49" s="6"/>
      <c r="M49" s="6"/>
    </row>
    <row r="50" spans="1:13">
      <c r="A50" s="58">
        <v>1750</v>
      </c>
      <c r="B50" s="58">
        <v>5.4991399999999997</v>
      </c>
      <c r="C50" s="58">
        <v>5.9046059999999999E-6</v>
      </c>
      <c r="D50" s="58">
        <v>1.277643E-6</v>
      </c>
      <c r="E50" s="58">
        <v>620.86090000000002</v>
      </c>
      <c r="F50" s="6"/>
      <c r="G50" s="6"/>
      <c r="H50" s="6"/>
      <c r="I50" s="6"/>
      <c r="J50" s="6"/>
      <c r="K50" s="6"/>
      <c r="L50" s="6"/>
      <c r="M50" s="6"/>
    </row>
    <row r="51" spans="1:13">
      <c r="A51" s="58">
        <v>1750</v>
      </c>
      <c r="B51" s="58">
        <v>5.4988919999999997</v>
      </c>
      <c r="C51" s="58">
        <v>5.6348889999999999E-6</v>
      </c>
      <c r="D51" s="58">
        <v>1.014133E-6</v>
      </c>
      <c r="E51" s="58">
        <v>829.64599999999996</v>
      </c>
      <c r="F51" s="6"/>
      <c r="G51" s="6"/>
      <c r="H51" s="6"/>
      <c r="I51" s="6"/>
      <c r="J51" s="6"/>
      <c r="K51" s="6"/>
      <c r="L51" s="6"/>
      <c r="M51" s="6"/>
    </row>
    <row r="52" spans="1:13">
      <c r="A52" s="58">
        <v>1750</v>
      </c>
      <c r="B52" s="58">
        <v>5.4984950000000001</v>
      </c>
      <c r="C52" s="58">
        <v>6.0370500000000001E-6</v>
      </c>
      <c r="D52" s="58">
        <v>9.6437119999999996E-7</v>
      </c>
      <c r="E52" s="58">
        <v>1116.0709999999999</v>
      </c>
      <c r="F52" s="6"/>
      <c r="G52" s="6"/>
      <c r="H52" s="6"/>
      <c r="I52" s="6"/>
      <c r="J52" s="6"/>
      <c r="K52" s="6"/>
      <c r="L52" s="6"/>
      <c r="M52" s="6"/>
    </row>
    <row r="53" spans="1:13">
      <c r="A53" s="58">
        <v>1750</v>
      </c>
      <c r="B53" s="58">
        <v>5.4971059999999996</v>
      </c>
      <c r="C53" s="58">
        <v>5.7823039999999998E-6</v>
      </c>
      <c r="D53" s="58">
        <v>6.0395370000000003E-7</v>
      </c>
      <c r="E53" s="58">
        <v>1488.095</v>
      </c>
      <c r="F53" s="6"/>
      <c r="G53" s="6"/>
      <c r="H53" s="6"/>
      <c r="I53" s="6"/>
      <c r="J53" s="6"/>
      <c r="K53" s="6"/>
      <c r="L53" s="6"/>
      <c r="M53" s="6"/>
    </row>
    <row r="54" spans="1:13">
      <c r="A54" s="58">
        <v>1750</v>
      </c>
      <c r="B54" s="58">
        <v>6.000203</v>
      </c>
      <c r="C54" s="58">
        <v>1.2322519999999999E-4</v>
      </c>
      <c r="D54" s="58">
        <v>1.784259E-5</v>
      </c>
      <c r="E54" s="58">
        <v>1.0005759999999999</v>
      </c>
      <c r="F54" s="6"/>
      <c r="G54" s="6"/>
      <c r="H54" s="6"/>
      <c r="I54" s="6"/>
      <c r="J54" s="6"/>
      <c r="K54" s="6"/>
      <c r="L54" s="6"/>
      <c r="M54" s="6"/>
    </row>
    <row r="55" spans="1:13">
      <c r="A55" s="58">
        <v>1750</v>
      </c>
      <c r="B55" s="58">
        <v>6.0000400000000003</v>
      </c>
      <c r="C55" s="58">
        <v>1.1904689999999999E-4</v>
      </c>
      <c r="D55" s="58">
        <v>2.4196949999999999E-5</v>
      </c>
      <c r="E55" s="58">
        <v>1.3389800000000001</v>
      </c>
      <c r="F55" s="6"/>
      <c r="G55" s="6"/>
      <c r="H55" s="6"/>
      <c r="I55" s="6"/>
      <c r="J55" s="6"/>
      <c r="K55" s="6"/>
      <c r="L55" s="6"/>
      <c r="M55" s="6"/>
    </row>
    <row r="56" spans="1:13">
      <c r="A56" s="58">
        <v>1750</v>
      </c>
      <c r="B56" s="58">
        <v>6.000165</v>
      </c>
      <c r="C56" s="58">
        <v>1.145112E-4</v>
      </c>
      <c r="D56" s="58">
        <v>3.1380349999999998E-5</v>
      </c>
      <c r="E56" s="58">
        <v>1.7948770000000001</v>
      </c>
      <c r="F56" s="6"/>
      <c r="G56" s="6"/>
      <c r="H56" s="6"/>
      <c r="I56" s="6"/>
      <c r="J56" s="6"/>
      <c r="K56" s="6"/>
      <c r="L56" s="6"/>
      <c r="M56" s="6"/>
    </row>
    <row r="57" spans="1:13">
      <c r="A57" s="58">
        <v>1750</v>
      </c>
      <c r="B57" s="58">
        <v>5.9997379999999998</v>
      </c>
      <c r="C57" s="58">
        <v>1.067096E-4</v>
      </c>
      <c r="D57" s="58">
        <v>3.9008689999999997E-5</v>
      </c>
      <c r="E57" s="58">
        <v>2.4038460000000001</v>
      </c>
      <c r="F57" s="6"/>
      <c r="G57" s="6"/>
      <c r="H57" s="6"/>
      <c r="I57" s="6"/>
      <c r="J57" s="6"/>
      <c r="K57" s="6"/>
      <c r="L57" s="6"/>
      <c r="M57" s="6"/>
    </row>
    <row r="58" spans="1:13">
      <c r="A58" s="58">
        <v>1750</v>
      </c>
      <c r="B58" s="58">
        <v>6.0003409999999997</v>
      </c>
      <c r="C58" s="58">
        <v>9.8221700000000002E-5</v>
      </c>
      <c r="D58" s="58">
        <v>4.5867839999999998E-5</v>
      </c>
      <c r="E58" s="58">
        <v>3.2194370000000001</v>
      </c>
      <c r="F58" s="6"/>
      <c r="G58" s="6"/>
      <c r="H58" s="6"/>
      <c r="I58" s="6"/>
      <c r="J58" s="6"/>
      <c r="K58" s="6"/>
      <c r="L58" s="6"/>
      <c r="M58" s="6"/>
    </row>
    <row r="59" spans="1:13">
      <c r="A59" s="58">
        <v>1750</v>
      </c>
      <c r="B59" s="58">
        <v>6.0003289999999998</v>
      </c>
      <c r="C59" s="58">
        <v>8.5842049999999999E-5</v>
      </c>
      <c r="D59" s="58">
        <v>5.2166310000000003E-5</v>
      </c>
      <c r="E59" s="58">
        <v>4.3131209999999998</v>
      </c>
      <c r="F59" s="6"/>
      <c r="G59" s="6"/>
      <c r="H59" s="6"/>
      <c r="I59" s="6"/>
      <c r="J59" s="6"/>
      <c r="K59" s="6"/>
      <c r="L59" s="6"/>
      <c r="M59" s="6"/>
    </row>
    <row r="60" spans="1:13">
      <c r="A60" s="58">
        <v>1750</v>
      </c>
      <c r="B60" s="58">
        <v>5.9994500000000004</v>
      </c>
      <c r="C60" s="58">
        <v>7.1008249999999999E-5</v>
      </c>
      <c r="D60" s="58">
        <v>5.555598E-5</v>
      </c>
      <c r="E60" s="58">
        <v>5.7756290000000003</v>
      </c>
      <c r="F60" s="6"/>
      <c r="G60" s="6"/>
      <c r="H60" s="6"/>
      <c r="I60" s="6"/>
      <c r="J60" s="6"/>
      <c r="K60" s="6"/>
      <c r="L60" s="6"/>
      <c r="M60" s="6"/>
    </row>
    <row r="61" spans="1:13">
      <c r="A61" s="58">
        <v>1750</v>
      </c>
      <c r="B61" s="58">
        <v>5.9997889999999998</v>
      </c>
      <c r="C61" s="58">
        <v>5.5691130000000002E-5</v>
      </c>
      <c r="D61" s="58">
        <v>5.4015640000000001E-5</v>
      </c>
      <c r="E61" s="58">
        <v>7.7351479999999997</v>
      </c>
      <c r="F61" s="6"/>
      <c r="G61" s="6"/>
      <c r="H61" s="6"/>
      <c r="I61" s="6"/>
      <c r="J61" s="6"/>
      <c r="K61" s="6"/>
      <c r="L61" s="6"/>
      <c r="M61" s="6"/>
    </row>
    <row r="62" spans="1:13">
      <c r="A62" s="58">
        <v>1750</v>
      </c>
      <c r="B62" s="58">
        <v>5.9993749999999997</v>
      </c>
      <c r="C62" s="58">
        <v>4.241239E-5</v>
      </c>
      <c r="D62" s="58">
        <v>5.0274300000000001E-5</v>
      </c>
      <c r="E62" s="58">
        <v>10.361409999999999</v>
      </c>
      <c r="F62" s="6"/>
      <c r="G62" s="6"/>
      <c r="H62" s="6"/>
      <c r="I62" s="6"/>
      <c r="J62" s="6"/>
      <c r="K62" s="6"/>
      <c r="L62" s="6"/>
      <c r="M62" s="6"/>
    </row>
    <row r="63" spans="1:13">
      <c r="A63" s="58">
        <v>1750</v>
      </c>
      <c r="B63" s="58">
        <v>5.9993369999999997</v>
      </c>
      <c r="C63" s="58">
        <v>3.1013650000000001E-5</v>
      </c>
      <c r="D63" s="58">
        <v>4.4003450000000003E-5</v>
      </c>
      <c r="E63" s="58">
        <v>13.884779999999999</v>
      </c>
      <c r="F63" s="6"/>
      <c r="G63" s="6"/>
      <c r="H63" s="6"/>
      <c r="I63" s="6"/>
      <c r="J63" s="6"/>
      <c r="K63" s="6"/>
      <c r="L63" s="6"/>
      <c r="M63" s="6"/>
    </row>
    <row r="64" spans="1:13">
      <c r="A64" s="58">
        <v>1750</v>
      </c>
      <c r="B64" s="58">
        <v>5.9999900000000004</v>
      </c>
      <c r="C64" s="58">
        <v>2.3356259999999999E-5</v>
      </c>
      <c r="D64" s="58">
        <v>3.6356019999999997E-5</v>
      </c>
      <c r="E64" s="58">
        <v>18.601189999999999</v>
      </c>
      <c r="F64" s="6"/>
      <c r="G64" s="6"/>
      <c r="H64" s="6"/>
      <c r="I64" s="6"/>
      <c r="J64" s="6"/>
      <c r="K64" s="6"/>
      <c r="L64" s="6"/>
      <c r="M64" s="6"/>
    </row>
    <row r="65" spans="1:13">
      <c r="A65" s="58">
        <v>1750</v>
      </c>
      <c r="B65" s="58">
        <v>5.9996499999999999</v>
      </c>
      <c r="C65" s="58">
        <v>1.6027770000000001E-5</v>
      </c>
      <c r="D65" s="58">
        <v>2.8560209999999999E-5</v>
      </c>
      <c r="E65" s="58">
        <v>24.893789999999999</v>
      </c>
      <c r="F65" s="6"/>
      <c r="G65" s="6"/>
      <c r="H65" s="6"/>
      <c r="I65" s="6"/>
      <c r="J65" s="6"/>
      <c r="K65" s="6"/>
      <c r="L65" s="6"/>
      <c r="M65" s="6"/>
    </row>
    <row r="66" spans="1:13">
      <c r="A66" s="58">
        <v>1750</v>
      </c>
      <c r="B66" s="58">
        <v>6.0000640000000001</v>
      </c>
      <c r="C66" s="58">
        <v>1.036604E-5</v>
      </c>
      <c r="D66" s="58">
        <v>2.1403530000000001E-5</v>
      </c>
      <c r="E66" s="58">
        <v>33.339260000000003</v>
      </c>
      <c r="F66" s="6"/>
      <c r="G66" s="6"/>
      <c r="H66" s="6"/>
      <c r="I66" s="6"/>
      <c r="J66" s="6"/>
      <c r="K66" s="6"/>
      <c r="L66" s="6"/>
      <c r="M66" s="6"/>
    </row>
    <row r="67" spans="1:13">
      <c r="A67" s="58">
        <v>1750</v>
      </c>
      <c r="B67" s="58">
        <v>5.9999269999999996</v>
      </c>
      <c r="C67" s="58">
        <v>1.080697E-5</v>
      </c>
      <c r="D67" s="58">
        <v>1.8200729999999999E-5</v>
      </c>
      <c r="E67" s="58">
        <v>44.66413</v>
      </c>
      <c r="F67" s="6"/>
      <c r="G67" s="6"/>
      <c r="H67" s="6"/>
      <c r="I67" s="6"/>
      <c r="J67" s="6"/>
      <c r="K67" s="6"/>
      <c r="L67" s="6"/>
      <c r="M67" s="6"/>
    </row>
    <row r="68" spans="1:13">
      <c r="A68" s="58">
        <v>1750</v>
      </c>
      <c r="B68" s="58">
        <v>5.9983719999999998</v>
      </c>
      <c r="C68" s="58">
        <v>8.6508459999999994E-6</v>
      </c>
      <c r="D68" s="58">
        <v>1.42042E-5</v>
      </c>
      <c r="E68" s="58">
        <v>59.8277</v>
      </c>
      <c r="F68" s="6"/>
      <c r="G68" s="6"/>
      <c r="H68" s="6"/>
      <c r="I68" s="6"/>
      <c r="J68" s="6"/>
      <c r="K68" s="6"/>
      <c r="L68" s="6"/>
      <c r="M68" s="6"/>
    </row>
    <row r="69" spans="1:13">
      <c r="A69" s="58">
        <v>1750</v>
      </c>
      <c r="B69" s="58">
        <v>5.9984460000000004</v>
      </c>
      <c r="C69" s="58">
        <v>7.6750640000000003E-6</v>
      </c>
      <c r="D69" s="58">
        <v>1.089365E-5</v>
      </c>
      <c r="E69" s="58">
        <v>80.128200000000007</v>
      </c>
      <c r="F69" s="6"/>
      <c r="G69" s="6"/>
      <c r="H69" s="6"/>
      <c r="I69" s="6"/>
      <c r="J69" s="6"/>
      <c r="K69" s="6"/>
      <c r="L69" s="6"/>
      <c r="M69" s="6"/>
    </row>
    <row r="70" spans="1:13">
      <c r="A70" s="58">
        <v>1750</v>
      </c>
      <c r="B70" s="58">
        <v>5.999663</v>
      </c>
      <c r="C70" s="58">
        <v>6.9513419999999997E-6</v>
      </c>
      <c r="D70" s="58">
        <v>8.3667049999999994E-6</v>
      </c>
      <c r="E70" s="58">
        <v>107.2654</v>
      </c>
      <c r="F70" s="6"/>
      <c r="G70" s="6"/>
      <c r="H70" s="6"/>
      <c r="I70" s="6"/>
      <c r="J70" s="6"/>
      <c r="K70" s="6"/>
      <c r="L70" s="6"/>
      <c r="M70" s="6"/>
    </row>
    <row r="71" spans="1:13">
      <c r="A71" s="58">
        <v>1750</v>
      </c>
      <c r="B71" s="58">
        <v>5.9978949999999998</v>
      </c>
      <c r="C71" s="58">
        <v>6.5630809999999996E-6</v>
      </c>
      <c r="D71" s="58">
        <v>6.4216620000000001E-6</v>
      </c>
      <c r="E71" s="58">
        <v>143.78829999999999</v>
      </c>
      <c r="F71" s="6"/>
      <c r="G71" s="6"/>
      <c r="H71" s="6"/>
      <c r="I71" s="6"/>
      <c r="J71" s="6"/>
      <c r="K71" s="6"/>
      <c r="L71" s="6"/>
      <c r="M71" s="6"/>
    </row>
    <row r="72" spans="1:13">
      <c r="A72" s="58">
        <v>1750</v>
      </c>
      <c r="B72" s="58">
        <v>5.9998889999999996</v>
      </c>
      <c r="C72" s="58">
        <v>6.1821719999999999E-6</v>
      </c>
      <c r="D72" s="58">
        <v>4.9239109999999997E-6</v>
      </c>
      <c r="E72" s="58">
        <v>192.5051</v>
      </c>
      <c r="F72" s="6"/>
      <c r="G72" s="6"/>
      <c r="H72" s="6"/>
      <c r="I72" s="6"/>
      <c r="J72" s="6"/>
      <c r="K72" s="6"/>
      <c r="L72" s="6"/>
      <c r="M72" s="6"/>
    </row>
    <row r="73" spans="1:13">
      <c r="A73" s="58">
        <v>1750</v>
      </c>
      <c r="B73" s="58">
        <v>5.9993619999999996</v>
      </c>
      <c r="C73" s="58">
        <v>5.9463479999999998E-6</v>
      </c>
      <c r="D73" s="58">
        <v>3.7619750000000001E-6</v>
      </c>
      <c r="E73" s="58">
        <v>257.55489999999998</v>
      </c>
      <c r="F73" s="6"/>
      <c r="G73" s="6"/>
      <c r="H73" s="6"/>
      <c r="I73" s="6"/>
      <c r="J73" s="6"/>
      <c r="K73" s="6"/>
      <c r="L73" s="6"/>
      <c r="M73" s="6"/>
    </row>
    <row r="74" spans="1:13">
      <c r="A74" s="58">
        <v>1750</v>
      </c>
      <c r="B74" s="58">
        <v>5.9990870000000003</v>
      </c>
      <c r="C74" s="58">
        <v>5.761352E-6</v>
      </c>
      <c r="D74" s="58">
        <v>2.9628510000000002E-6</v>
      </c>
      <c r="E74" s="58">
        <v>344.66910000000001</v>
      </c>
      <c r="F74" s="6"/>
      <c r="G74" s="6"/>
      <c r="H74" s="6"/>
      <c r="I74" s="6"/>
      <c r="J74" s="6"/>
      <c r="K74" s="6"/>
      <c r="L74" s="6"/>
      <c r="M74" s="6"/>
    </row>
    <row r="75" spans="1:13">
      <c r="A75" s="58">
        <v>1750</v>
      </c>
      <c r="B75" s="58">
        <v>5.9986350000000002</v>
      </c>
      <c r="C75" s="58">
        <v>5.7036669999999999E-6</v>
      </c>
      <c r="D75" s="58">
        <v>2.245987E-6</v>
      </c>
      <c r="E75" s="58">
        <v>461.8227</v>
      </c>
      <c r="F75" s="6"/>
      <c r="G75" s="6"/>
      <c r="H75" s="6"/>
      <c r="I75" s="6"/>
      <c r="J75" s="6"/>
      <c r="K75" s="6"/>
      <c r="L75" s="6"/>
      <c r="M75" s="6"/>
    </row>
    <row r="76" spans="1:13">
      <c r="A76" s="58">
        <v>1750</v>
      </c>
      <c r="B76" s="58">
        <v>5.9985350000000004</v>
      </c>
      <c r="C76" s="58">
        <v>5.7003170000000001E-6</v>
      </c>
      <c r="D76" s="58">
        <v>1.78957E-6</v>
      </c>
      <c r="E76" s="58">
        <v>620.86090000000002</v>
      </c>
      <c r="F76" s="6"/>
      <c r="G76" s="6"/>
      <c r="H76" s="6"/>
      <c r="I76" s="6"/>
      <c r="J76" s="6"/>
      <c r="K76" s="6"/>
      <c r="L76" s="6"/>
      <c r="M76" s="6"/>
    </row>
    <row r="77" spans="1:13">
      <c r="A77" s="58">
        <v>1750</v>
      </c>
      <c r="B77" s="58">
        <v>5.9974429999999996</v>
      </c>
      <c r="C77" s="58">
        <v>5.5859680000000004E-6</v>
      </c>
      <c r="D77" s="58">
        <v>1.3652930000000001E-6</v>
      </c>
      <c r="E77" s="58">
        <v>829.64599999999996</v>
      </c>
      <c r="F77" s="6"/>
      <c r="G77" s="6"/>
      <c r="H77" s="6"/>
      <c r="I77" s="6"/>
      <c r="J77" s="6"/>
      <c r="K77" s="6"/>
      <c r="L77" s="6"/>
      <c r="M77" s="6"/>
    </row>
    <row r="78" spans="1:13">
      <c r="A78" s="58">
        <v>1750</v>
      </c>
      <c r="B78" s="58">
        <v>5.9986350000000002</v>
      </c>
      <c r="C78" s="58">
        <v>5.4665720000000004E-6</v>
      </c>
      <c r="D78" s="58">
        <v>1.079745E-6</v>
      </c>
      <c r="E78" s="58">
        <v>1116.0709999999999</v>
      </c>
      <c r="F78" s="6"/>
      <c r="G78" s="6"/>
      <c r="H78" s="6"/>
      <c r="I78" s="6"/>
      <c r="J78" s="6"/>
      <c r="K78" s="6"/>
      <c r="L78" s="6"/>
      <c r="M78" s="6"/>
    </row>
    <row r="79" spans="1:13">
      <c r="A79" s="58">
        <v>1750</v>
      </c>
      <c r="B79" s="58">
        <v>5.9979209999999998</v>
      </c>
      <c r="C79" s="58">
        <v>5.3443370000000002E-6</v>
      </c>
      <c r="D79" s="58">
        <v>9.5569920000000008E-7</v>
      </c>
      <c r="E79" s="58">
        <v>1488.095</v>
      </c>
      <c r="F79" s="6"/>
      <c r="G79" s="6"/>
      <c r="H79" s="6"/>
      <c r="I79" s="6"/>
      <c r="J79" s="6"/>
      <c r="K79" s="6"/>
      <c r="L79" s="6"/>
      <c r="M79" s="6"/>
    </row>
    <row r="80" spans="1:13">
      <c r="A80" s="58">
        <v>1750</v>
      </c>
      <c r="B80" s="58">
        <v>6.500165</v>
      </c>
      <c r="C80" s="58">
        <v>1.1288489999999999E-4</v>
      </c>
      <c r="D80" s="58">
        <v>7.4920109999999997E-6</v>
      </c>
      <c r="E80" s="58">
        <v>1.0005759999999999</v>
      </c>
      <c r="F80" s="53"/>
      <c r="G80" s="53"/>
      <c r="H80" s="53"/>
      <c r="I80" s="53"/>
      <c r="J80" s="53"/>
      <c r="K80" s="53"/>
      <c r="L80" s="53"/>
      <c r="M80" s="53"/>
    </row>
    <row r="81" spans="1:13">
      <c r="A81" s="58">
        <v>1750</v>
      </c>
      <c r="B81" s="58">
        <v>6.4999640000000003</v>
      </c>
      <c r="C81" s="58">
        <v>1.056108E-4</v>
      </c>
      <c r="D81" s="58">
        <v>1.6644689999999999E-5</v>
      </c>
      <c r="E81" s="58">
        <v>1.3389800000000001</v>
      </c>
      <c r="F81" s="53"/>
      <c r="G81" s="53"/>
      <c r="H81" s="53"/>
      <c r="I81" s="53"/>
      <c r="J81" s="53"/>
      <c r="K81" s="53"/>
      <c r="L81" s="53"/>
      <c r="M81" s="53"/>
    </row>
    <row r="82" spans="1:13">
      <c r="A82" s="58">
        <v>1750</v>
      </c>
      <c r="B82" s="58">
        <v>6.5004429999999997</v>
      </c>
      <c r="C82" s="58">
        <v>1.011434E-4</v>
      </c>
      <c r="D82" s="58">
        <v>2.5260710000000001E-5</v>
      </c>
      <c r="E82" s="58">
        <v>1.7948770000000001</v>
      </c>
      <c r="F82" s="53"/>
      <c r="G82" s="53"/>
      <c r="H82" s="53"/>
      <c r="I82" s="53"/>
      <c r="J82" s="53"/>
      <c r="K82" s="53"/>
      <c r="L82" s="53"/>
      <c r="M82" s="53"/>
    </row>
    <row r="83" spans="1:13">
      <c r="A83" s="58">
        <v>1750</v>
      </c>
      <c r="B83" s="58">
        <v>6.4996080000000003</v>
      </c>
      <c r="C83" s="58">
        <v>1.127668E-4</v>
      </c>
      <c r="D83" s="58">
        <v>2.7818980000000001E-5</v>
      </c>
      <c r="E83" s="58">
        <v>2.4038460000000001</v>
      </c>
      <c r="F83" s="53"/>
      <c r="G83" s="53"/>
      <c r="H83" s="53"/>
      <c r="I83" s="53"/>
      <c r="J83" s="53"/>
      <c r="K83" s="53"/>
      <c r="L83" s="53"/>
      <c r="M83" s="53"/>
    </row>
    <row r="84" spans="1:13">
      <c r="A84" s="58">
        <v>1750</v>
      </c>
      <c r="B84" s="58">
        <v>6.4998089999999999</v>
      </c>
      <c r="C84" s="58">
        <v>1.064349E-4</v>
      </c>
      <c r="D84" s="58">
        <v>2.929447E-5</v>
      </c>
      <c r="E84" s="58">
        <v>3.2194370000000001</v>
      </c>
      <c r="F84" s="53"/>
      <c r="G84" s="53"/>
      <c r="H84" s="53"/>
      <c r="I84" s="53"/>
      <c r="J84" s="53"/>
      <c r="K84" s="53"/>
      <c r="L84" s="53"/>
      <c r="M84" s="53"/>
    </row>
    <row r="85" spans="1:13">
      <c r="A85" s="58">
        <v>1750</v>
      </c>
      <c r="B85" s="58">
        <v>6.4999019999999996</v>
      </c>
      <c r="C85" s="58">
        <v>1.028573E-4</v>
      </c>
      <c r="D85" s="58">
        <v>3.721594E-5</v>
      </c>
      <c r="E85" s="58">
        <v>4.3131209999999998</v>
      </c>
      <c r="F85" s="53"/>
      <c r="G85" s="53"/>
      <c r="H85" s="53"/>
      <c r="I85" s="53"/>
      <c r="J85" s="53"/>
      <c r="K85" s="53"/>
      <c r="L85" s="53"/>
      <c r="M85" s="53"/>
    </row>
    <row r="86" spans="1:13">
      <c r="A86" s="58">
        <v>1750</v>
      </c>
      <c r="B86" s="58">
        <v>6.5001499999999997</v>
      </c>
      <c r="C86" s="58">
        <v>9.0851240000000005E-5</v>
      </c>
      <c r="D86" s="58">
        <v>4.7110020000000003E-5</v>
      </c>
      <c r="E86" s="58">
        <v>5.7756290000000003</v>
      </c>
      <c r="F86" s="53"/>
      <c r="G86" s="53"/>
      <c r="H86" s="53"/>
      <c r="I86" s="53"/>
      <c r="J86" s="53"/>
      <c r="K86" s="53"/>
      <c r="L86" s="53"/>
      <c r="M86" s="53"/>
    </row>
    <row r="87" spans="1:13">
      <c r="A87" s="58">
        <v>1750</v>
      </c>
      <c r="B87" s="58">
        <v>6.4989270000000001</v>
      </c>
      <c r="C87" s="58">
        <v>7.9092059999999998E-5</v>
      </c>
      <c r="D87" s="58">
        <v>4.9845239999999998E-5</v>
      </c>
      <c r="E87" s="58">
        <v>7.7351479999999997</v>
      </c>
      <c r="F87" s="53"/>
      <c r="G87" s="53"/>
      <c r="H87" s="53"/>
      <c r="I87" s="53"/>
      <c r="J87" s="53"/>
      <c r="K87" s="53"/>
      <c r="L87" s="53"/>
      <c r="M87" s="53"/>
    </row>
    <row r="88" spans="1:13">
      <c r="A88" s="58">
        <v>1750</v>
      </c>
      <c r="B88" s="58">
        <v>6.4997319999999998</v>
      </c>
      <c r="C88" s="58">
        <v>6.5772770000000006E-5</v>
      </c>
      <c r="D88" s="58">
        <v>5.250898E-5</v>
      </c>
      <c r="E88" s="58">
        <v>10.361409999999999</v>
      </c>
      <c r="F88" s="53"/>
      <c r="G88" s="53"/>
      <c r="H88" s="53"/>
      <c r="I88" s="53"/>
      <c r="J88" s="53"/>
      <c r="K88" s="53"/>
      <c r="L88" s="53"/>
      <c r="M88" s="53"/>
    </row>
    <row r="89" spans="1:13">
      <c r="A89" s="58">
        <v>1750</v>
      </c>
      <c r="B89" s="58">
        <v>6.500057</v>
      </c>
      <c r="C89" s="58">
        <v>5.1332909999999998E-5</v>
      </c>
      <c r="D89" s="58">
        <v>5.0714670000000002E-5</v>
      </c>
      <c r="E89" s="58">
        <v>13.884779999999999</v>
      </c>
      <c r="F89" s="53"/>
      <c r="G89" s="53"/>
      <c r="H89" s="53"/>
      <c r="I89" s="53"/>
      <c r="J89" s="53"/>
      <c r="K89" s="53"/>
      <c r="L89" s="53"/>
      <c r="M89" s="53"/>
    </row>
    <row r="90" spans="1:13">
      <c r="A90" s="58">
        <v>1750</v>
      </c>
      <c r="B90" s="58">
        <v>6.4987570000000003</v>
      </c>
      <c r="C90" s="58">
        <v>3.846464E-5</v>
      </c>
      <c r="D90" s="58">
        <v>4.6732050000000003E-5</v>
      </c>
      <c r="E90" s="58">
        <v>18.601189999999999</v>
      </c>
      <c r="F90" s="53"/>
      <c r="G90" s="53"/>
      <c r="H90" s="53"/>
      <c r="I90" s="53"/>
      <c r="J90" s="53"/>
      <c r="K90" s="53"/>
      <c r="L90" s="53"/>
      <c r="M90" s="53"/>
    </row>
    <row r="91" spans="1:13">
      <c r="A91" s="58">
        <v>1750</v>
      </c>
      <c r="B91" s="58">
        <v>6.4985099999999996</v>
      </c>
      <c r="C91" s="58">
        <v>2.7919630000000002E-5</v>
      </c>
      <c r="D91" s="58">
        <v>4.0754329999999999E-5</v>
      </c>
      <c r="E91" s="58">
        <v>24.893789999999999</v>
      </c>
      <c r="F91" s="53"/>
      <c r="G91" s="53"/>
      <c r="H91" s="53"/>
      <c r="I91" s="53"/>
      <c r="J91" s="53"/>
      <c r="K91" s="53"/>
      <c r="L91" s="53"/>
      <c r="M91" s="53"/>
    </row>
    <row r="92" spans="1:13">
      <c r="A92" s="58">
        <v>1750</v>
      </c>
      <c r="B92" s="58">
        <v>6.4993600000000002</v>
      </c>
      <c r="C92" s="58">
        <v>2.0105380000000001E-5</v>
      </c>
      <c r="D92" s="58">
        <v>3.3936899999999997E-5</v>
      </c>
      <c r="E92" s="58">
        <v>33.339260000000003</v>
      </c>
      <c r="F92" s="53"/>
      <c r="G92" s="53"/>
      <c r="H92" s="53"/>
      <c r="I92" s="53"/>
      <c r="J92" s="53"/>
      <c r="K92" s="53"/>
      <c r="L92" s="53"/>
      <c r="M92" s="53"/>
    </row>
    <row r="93" spans="1:13">
      <c r="A93" s="58">
        <v>1750</v>
      </c>
      <c r="B93" s="58">
        <v>6.4980919999999998</v>
      </c>
      <c r="C93" s="58">
        <v>1.477629E-5</v>
      </c>
      <c r="D93" s="58">
        <v>2.7329570000000001E-5</v>
      </c>
      <c r="E93" s="58">
        <v>44.66413</v>
      </c>
      <c r="F93" s="53"/>
      <c r="G93" s="53"/>
      <c r="H93" s="53"/>
      <c r="I93" s="53"/>
      <c r="J93" s="53"/>
      <c r="K93" s="53"/>
      <c r="L93" s="53"/>
      <c r="M93" s="53"/>
    </row>
    <row r="94" spans="1:13">
      <c r="A94" s="58">
        <v>1750</v>
      </c>
      <c r="B94" s="58">
        <v>6.5002269999999998</v>
      </c>
      <c r="C94" s="58">
        <v>1.2678090000000001E-5</v>
      </c>
      <c r="D94" s="58">
        <v>2.3315750000000001E-5</v>
      </c>
      <c r="E94" s="58">
        <v>59.8277</v>
      </c>
      <c r="F94" s="53"/>
      <c r="G94" s="53"/>
      <c r="H94" s="53"/>
      <c r="I94" s="53"/>
      <c r="J94" s="53"/>
      <c r="K94" s="53"/>
      <c r="L94" s="53"/>
      <c r="M94" s="53"/>
    </row>
    <row r="95" spans="1:13">
      <c r="A95" s="58">
        <v>1750</v>
      </c>
      <c r="B95" s="58">
        <v>6.5000410000000004</v>
      </c>
      <c r="C95" s="58">
        <v>9.0665769999999993E-6</v>
      </c>
      <c r="D95" s="58">
        <v>1.6685250000000001E-5</v>
      </c>
      <c r="E95" s="58">
        <v>80.128200000000007</v>
      </c>
      <c r="F95" s="53"/>
      <c r="G95" s="53"/>
      <c r="H95" s="53"/>
      <c r="I95" s="53"/>
      <c r="J95" s="53"/>
      <c r="K95" s="53"/>
      <c r="L95" s="53"/>
      <c r="M95" s="53"/>
    </row>
    <row r="96" spans="1:13">
      <c r="A96" s="58">
        <v>1750</v>
      </c>
      <c r="B96" s="58">
        <v>6.4991890000000003</v>
      </c>
      <c r="C96" s="58">
        <v>7.7709399999999998E-6</v>
      </c>
      <c r="D96" s="58">
        <v>1.3187940000000001E-5</v>
      </c>
      <c r="E96" s="58">
        <v>107.2654</v>
      </c>
      <c r="F96" s="53"/>
      <c r="G96" s="53"/>
      <c r="H96" s="53"/>
      <c r="I96" s="53"/>
      <c r="J96" s="53"/>
      <c r="K96" s="53"/>
      <c r="L96" s="53"/>
      <c r="M96" s="53"/>
    </row>
    <row r="97" spans="1:13">
      <c r="A97" s="58">
        <v>1750</v>
      </c>
      <c r="B97" s="58">
        <v>6.4994379999999996</v>
      </c>
      <c r="C97" s="58">
        <v>7.0917070000000002E-6</v>
      </c>
      <c r="D97" s="58">
        <v>1.0169150000000001E-5</v>
      </c>
      <c r="E97" s="58">
        <v>143.78829999999999</v>
      </c>
      <c r="F97" s="53"/>
      <c r="G97" s="53"/>
      <c r="H97" s="53"/>
      <c r="I97" s="53"/>
      <c r="J97" s="53"/>
      <c r="K97" s="53"/>
      <c r="L97" s="53"/>
      <c r="M97" s="53"/>
    </row>
    <row r="98" spans="1:13">
      <c r="A98" s="58">
        <v>1750</v>
      </c>
      <c r="B98" s="58">
        <v>6.4985400000000002</v>
      </c>
      <c r="C98" s="58">
        <v>6.3415979999999999E-6</v>
      </c>
      <c r="D98" s="58">
        <v>7.4833400000000003E-6</v>
      </c>
      <c r="E98" s="58">
        <v>192.5051</v>
      </c>
      <c r="F98" s="53"/>
      <c r="G98" s="53"/>
      <c r="H98" s="53"/>
      <c r="I98" s="53"/>
      <c r="J98" s="53"/>
      <c r="K98" s="53"/>
      <c r="L98" s="53"/>
      <c r="M98" s="53"/>
    </row>
    <row r="99" spans="1:13">
      <c r="A99" s="58">
        <v>1750</v>
      </c>
      <c r="B99" s="58">
        <v>6.4986949999999997</v>
      </c>
      <c r="C99" s="58">
        <v>5.916146E-6</v>
      </c>
      <c r="D99" s="58">
        <v>5.7001419999999997E-6</v>
      </c>
      <c r="E99" s="58">
        <v>257.55489999999998</v>
      </c>
      <c r="F99" s="53"/>
      <c r="G99" s="53"/>
      <c r="H99" s="53"/>
      <c r="I99" s="53"/>
      <c r="J99" s="53"/>
      <c r="K99" s="53"/>
      <c r="L99" s="53"/>
      <c r="M99" s="53"/>
    </row>
    <row r="100" spans="1:13">
      <c r="A100" s="58">
        <v>1750</v>
      </c>
      <c r="B100" s="58">
        <v>6.4979069999999997</v>
      </c>
      <c r="C100" s="58">
        <v>5.6759369999999997E-6</v>
      </c>
      <c r="D100" s="58">
        <v>4.4097369999999999E-6</v>
      </c>
      <c r="E100" s="58">
        <v>344.66910000000001</v>
      </c>
      <c r="F100" s="53"/>
      <c r="G100" s="53"/>
      <c r="H100" s="53"/>
      <c r="I100" s="53"/>
      <c r="J100" s="53"/>
      <c r="K100" s="53"/>
      <c r="L100" s="53"/>
      <c r="M100" s="53"/>
    </row>
    <row r="101" spans="1:13">
      <c r="A101" s="58">
        <v>1750</v>
      </c>
      <c r="B101" s="58">
        <v>6.4980760000000002</v>
      </c>
      <c r="C101" s="58">
        <v>5.5600930000000004E-6</v>
      </c>
      <c r="D101" s="58">
        <v>3.3449130000000001E-6</v>
      </c>
      <c r="E101" s="58">
        <v>461.8227</v>
      </c>
      <c r="F101" s="53"/>
      <c r="G101" s="53"/>
      <c r="H101" s="53"/>
      <c r="I101" s="53"/>
      <c r="J101" s="53"/>
      <c r="K101" s="53"/>
      <c r="L101" s="53"/>
      <c r="M101" s="53"/>
    </row>
    <row r="102" spans="1:13">
      <c r="A102" s="58">
        <v>1750</v>
      </c>
      <c r="B102" s="58">
        <v>6.4976739999999999</v>
      </c>
      <c r="C102" s="58">
        <v>5.4368780000000002E-6</v>
      </c>
      <c r="D102" s="58">
        <v>2.5580330000000002E-6</v>
      </c>
      <c r="E102" s="58">
        <v>620.86090000000002</v>
      </c>
      <c r="F102" s="53"/>
      <c r="G102" s="53"/>
      <c r="H102" s="53"/>
      <c r="I102" s="53"/>
      <c r="J102" s="53"/>
      <c r="K102" s="53"/>
      <c r="L102" s="53"/>
      <c r="M102" s="53"/>
    </row>
    <row r="103" spans="1:13">
      <c r="A103" s="58">
        <v>1750</v>
      </c>
      <c r="B103" s="58">
        <v>6.4979839999999998</v>
      </c>
      <c r="C103" s="58">
        <v>5.3223279999999998E-6</v>
      </c>
      <c r="D103" s="58">
        <v>2.0051200000000002E-6</v>
      </c>
      <c r="E103" s="58">
        <v>829.64599999999996</v>
      </c>
      <c r="F103" s="53"/>
      <c r="G103" s="53"/>
      <c r="H103" s="53"/>
      <c r="I103" s="53"/>
      <c r="J103" s="53"/>
      <c r="K103" s="53"/>
      <c r="L103" s="53"/>
      <c r="M103" s="53"/>
    </row>
    <row r="104" spans="1:13">
      <c r="A104" s="58">
        <v>1750</v>
      </c>
      <c r="B104" s="58">
        <v>6.4976739999999999</v>
      </c>
      <c r="C104" s="58">
        <v>5.3104400000000003E-6</v>
      </c>
      <c r="D104" s="58">
        <v>1.5139100000000001E-6</v>
      </c>
      <c r="E104" s="58">
        <v>1116.0709999999999</v>
      </c>
      <c r="F104" s="53"/>
      <c r="G104" s="53"/>
      <c r="H104" s="53"/>
      <c r="I104" s="53"/>
      <c r="J104" s="53"/>
      <c r="K104" s="53"/>
      <c r="L104" s="53"/>
      <c r="M104" s="53"/>
    </row>
    <row r="105" spans="1:13">
      <c r="A105" s="58">
        <v>1750</v>
      </c>
      <c r="B105" s="58">
        <v>6.4980460000000004</v>
      </c>
      <c r="C105" s="58">
        <v>5.2045239999999997E-6</v>
      </c>
      <c r="D105" s="58">
        <v>1.262731E-6</v>
      </c>
      <c r="E105" s="58">
        <v>1488.095</v>
      </c>
      <c r="F105" s="53"/>
      <c r="G105" s="53"/>
      <c r="H105" s="53"/>
      <c r="I105" s="53"/>
      <c r="J105" s="53"/>
      <c r="K105" s="53"/>
      <c r="L105" s="53"/>
      <c r="M105" s="53"/>
    </row>
    <row r="106" spans="1:13">
      <c r="A106" s="58">
        <v>1750</v>
      </c>
      <c r="B106" s="58">
        <v>6.9996239999999998</v>
      </c>
      <c r="C106" s="58">
        <v>1.080721E-4</v>
      </c>
      <c r="D106" s="58">
        <v>5.6543899999999997E-6</v>
      </c>
      <c r="E106" s="58">
        <v>1.0005759999999999</v>
      </c>
      <c r="F106" s="6"/>
      <c r="G106" s="6"/>
      <c r="H106" s="6"/>
      <c r="I106" s="6"/>
      <c r="J106" s="6"/>
      <c r="K106" s="6"/>
      <c r="L106" s="6"/>
      <c r="M106" s="6"/>
    </row>
    <row r="107" spans="1:13">
      <c r="A107" s="58">
        <v>1750</v>
      </c>
      <c r="B107" s="58">
        <v>6.9997179999999997</v>
      </c>
      <c r="C107" s="58">
        <v>1.0782560000000001E-4</v>
      </c>
      <c r="D107" s="58">
        <v>7.5696759999999999E-6</v>
      </c>
      <c r="E107" s="58">
        <v>1.3389800000000001</v>
      </c>
      <c r="F107" s="6"/>
      <c r="G107" s="6"/>
      <c r="H107" s="6"/>
      <c r="I107" s="6"/>
      <c r="J107" s="6"/>
      <c r="K107" s="6"/>
      <c r="L107" s="6"/>
      <c r="M107" s="6"/>
    </row>
    <row r="108" spans="1:13">
      <c r="A108" s="58">
        <v>1750</v>
      </c>
      <c r="B108" s="58">
        <v>6.9996239999999998</v>
      </c>
      <c r="C108" s="58">
        <v>1.0730620000000001E-4</v>
      </c>
      <c r="D108" s="58">
        <v>1.007501E-5</v>
      </c>
      <c r="E108" s="58">
        <v>1.7948770000000001</v>
      </c>
      <c r="F108" s="6"/>
      <c r="G108" s="6"/>
      <c r="H108" s="6"/>
      <c r="I108" s="6"/>
      <c r="J108" s="6"/>
      <c r="K108" s="6"/>
      <c r="L108" s="6"/>
      <c r="M108" s="6"/>
    </row>
    <row r="109" spans="1:13">
      <c r="A109" s="58">
        <v>1750</v>
      </c>
      <c r="B109" s="58">
        <v>6.9997930000000004</v>
      </c>
      <c r="C109" s="58">
        <v>1.064723E-4</v>
      </c>
      <c r="D109" s="58">
        <v>1.337534E-5</v>
      </c>
      <c r="E109" s="58">
        <v>2.4038460000000001</v>
      </c>
      <c r="F109" s="6"/>
      <c r="G109" s="6"/>
      <c r="H109" s="6"/>
      <c r="I109" s="6"/>
      <c r="J109" s="6"/>
      <c r="K109" s="6"/>
      <c r="L109" s="6"/>
      <c r="M109" s="6"/>
    </row>
    <row r="110" spans="1:13">
      <c r="A110" s="58">
        <v>1750</v>
      </c>
      <c r="B110" s="58">
        <v>6.9997920000000002</v>
      </c>
      <c r="C110" s="58">
        <v>1.049248E-4</v>
      </c>
      <c r="D110" s="58">
        <v>1.7635029999999998E-5</v>
      </c>
      <c r="E110" s="58">
        <v>3.2194370000000001</v>
      </c>
      <c r="F110" s="6"/>
      <c r="G110" s="6"/>
      <c r="H110" s="6"/>
      <c r="I110" s="6"/>
      <c r="J110" s="6"/>
      <c r="K110" s="6"/>
      <c r="L110" s="6"/>
      <c r="M110" s="6"/>
    </row>
    <row r="111" spans="1:13">
      <c r="A111" s="58">
        <v>1750</v>
      </c>
      <c r="B111" s="58">
        <v>7.0002219999999999</v>
      </c>
      <c r="C111" s="58">
        <v>1.023836E-4</v>
      </c>
      <c r="D111" s="58">
        <v>2.2904809999999999E-5</v>
      </c>
      <c r="E111" s="58">
        <v>4.3131209999999998</v>
      </c>
      <c r="F111" s="6"/>
      <c r="G111" s="6"/>
      <c r="H111" s="6"/>
      <c r="I111" s="6"/>
      <c r="J111" s="6"/>
      <c r="K111" s="6"/>
      <c r="L111" s="6"/>
      <c r="M111" s="6"/>
    </row>
    <row r="112" spans="1:13">
      <c r="A112" s="58">
        <v>1750</v>
      </c>
      <c r="B112" s="58">
        <v>6.999568</v>
      </c>
      <c r="C112" s="58">
        <v>9.8265710000000004E-5</v>
      </c>
      <c r="D112" s="58">
        <v>2.9044679999999999E-5</v>
      </c>
      <c r="E112" s="58">
        <v>5.7756290000000003</v>
      </c>
      <c r="F112" s="6"/>
      <c r="G112" s="6"/>
      <c r="H112" s="6"/>
      <c r="I112" s="6"/>
      <c r="J112" s="6"/>
      <c r="K112" s="6"/>
      <c r="L112" s="6"/>
      <c r="M112" s="6"/>
    </row>
    <row r="113" spans="1:13">
      <c r="A113" s="58">
        <v>1750</v>
      </c>
      <c r="B113" s="58">
        <v>6.9999419999999999</v>
      </c>
      <c r="C113" s="58">
        <v>9.1888430000000001E-5</v>
      </c>
      <c r="D113" s="58">
        <v>3.573341E-5</v>
      </c>
      <c r="E113" s="58">
        <v>7.7351479999999997</v>
      </c>
      <c r="F113" s="6"/>
      <c r="G113" s="6"/>
      <c r="H113" s="6"/>
      <c r="I113" s="6"/>
      <c r="J113" s="6"/>
      <c r="K113" s="6"/>
      <c r="L113" s="6"/>
      <c r="M113" s="6"/>
    </row>
    <row r="114" spans="1:13">
      <c r="A114" s="58">
        <v>1750</v>
      </c>
      <c r="B114" s="58">
        <v>6.9998110000000002</v>
      </c>
      <c r="C114" s="58">
        <v>8.2874580000000006E-5</v>
      </c>
      <c r="D114" s="58">
        <v>4.2034879999999998E-5</v>
      </c>
      <c r="E114" s="58">
        <v>10.361409999999999</v>
      </c>
      <c r="F114" s="6"/>
      <c r="G114" s="6"/>
      <c r="H114" s="6"/>
      <c r="I114" s="6"/>
      <c r="J114" s="6"/>
      <c r="K114" s="6"/>
      <c r="L114" s="6"/>
      <c r="M114" s="6"/>
    </row>
    <row r="115" spans="1:13">
      <c r="A115" s="58">
        <v>1750</v>
      </c>
      <c r="B115" s="58">
        <v>6.9994009999999998</v>
      </c>
      <c r="C115" s="58">
        <v>7.1292069999999999E-5</v>
      </c>
      <c r="D115" s="58">
        <v>4.6667140000000002E-5</v>
      </c>
      <c r="E115" s="58">
        <v>13.884779999999999</v>
      </c>
      <c r="F115" s="6"/>
      <c r="G115" s="6"/>
      <c r="H115" s="6"/>
      <c r="I115" s="6"/>
      <c r="J115" s="6"/>
      <c r="K115" s="6"/>
      <c r="L115" s="6"/>
      <c r="M115" s="6"/>
    </row>
    <row r="116" spans="1:13">
      <c r="A116" s="58">
        <v>1750</v>
      </c>
      <c r="B116" s="58">
        <v>6.9990819999999996</v>
      </c>
      <c r="C116" s="58">
        <v>5.8253540000000003E-5</v>
      </c>
      <c r="D116" s="58">
        <v>4.841892E-5</v>
      </c>
      <c r="E116" s="58">
        <v>18.601189999999999</v>
      </c>
      <c r="F116" s="6"/>
      <c r="G116" s="6"/>
      <c r="H116" s="6"/>
      <c r="I116" s="6"/>
      <c r="J116" s="6"/>
      <c r="K116" s="6"/>
      <c r="L116" s="6"/>
      <c r="M116" s="6"/>
    </row>
    <row r="117" spans="1:13">
      <c r="A117" s="58">
        <v>1750</v>
      </c>
      <c r="B117" s="58">
        <v>6.9985790000000003</v>
      </c>
      <c r="C117" s="58">
        <v>4.4914679999999997E-5</v>
      </c>
      <c r="D117" s="58">
        <v>4.7047359999999997E-5</v>
      </c>
      <c r="E117" s="58">
        <v>24.893789999999999</v>
      </c>
      <c r="F117" s="6"/>
      <c r="G117" s="6"/>
      <c r="H117" s="6"/>
      <c r="I117" s="6"/>
      <c r="J117" s="6"/>
      <c r="K117" s="6"/>
      <c r="L117" s="6"/>
      <c r="M117" s="6"/>
    </row>
    <row r="118" spans="1:13">
      <c r="A118" s="58">
        <v>1750</v>
      </c>
      <c r="B118" s="58">
        <v>6.998373</v>
      </c>
      <c r="C118" s="58">
        <v>3.3199160000000003E-5</v>
      </c>
      <c r="D118" s="58">
        <v>4.2764060000000003E-5</v>
      </c>
      <c r="E118" s="58">
        <v>33.339260000000003</v>
      </c>
      <c r="F118" s="6"/>
      <c r="G118" s="6"/>
      <c r="H118" s="6"/>
      <c r="I118" s="6"/>
      <c r="J118" s="6"/>
      <c r="K118" s="6"/>
      <c r="L118" s="6"/>
      <c r="M118" s="6"/>
    </row>
    <row r="119" spans="1:13">
      <c r="A119" s="58">
        <v>1750</v>
      </c>
      <c r="B119" s="58">
        <v>6.998634</v>
      </c>
      <c r="C119" s="58">
        <v>2.3917739999999999E-5</v>
      </c>
      <c r="D119" s="58">
        <v>3.6792860000000002E-5</v>
      </c>
      <c r="E119" s="58">
        <v>44.66413</v>
      </c>
      <c r="F119" s="6"/>
      <c r="G119" s="6"/>
      <c r="H119" s="6"/>
      <c r="I119" s="6"/>
      <c r="J119" s="6"/>
      <c r="K119" s="6"/>
      <c r="L119" s="6"/>
      <c r="M119" s="6"/>
    </row>
    <row r="120" spans="1:13">
      <c r="A120" s="58">
        <v>1750</v>
      </c>
      <c r="B120" s="58">
        <v>6.9973450000000001</v>
      </c>
      <c r="C120" s="58">
        <v>1.7320350000000001E-5</v>
      </c>
      <c r="D120" s="58">
        <v>3.0222890000000001E-5</v>
      </c>
      <c r="E120" s="58">
        <v>59.8277</v>
      </c>
      <c r="F120" s="6"/>
      <c r="G120" s="6"/>
      <c r="H120" s="6"/>
      <c r="I120" s="6"/>
      <c r="J120" s="6"/>
      <c r="K120" s="6"/>
      <c r="L120" s="6"/>
      <c r="M120" s="6"/>
    </row>
    <row r="121" spans="1:13">
      <c r="A121" s="58">
        <v>1750</v>
      </c>
      <c r="B121" s="58">
        <v>6.9984849999999996</v>
      </c>
      <c r="C121" s="58">
        <v>1.266926E-5</v>
      </c>
      <c r="D121" s="58">
        <v>2.4158960000000001E-5</v>
      </c>
      <c r="E121" s="58">
        <v>80.128200000000007</v>
      </c>
      <c r="F121" s="6"/>
      <c r="G121" s="6"/>
      <c r="H121" s="6"/>
      <c r="I121" s="6"/>
      <c r="J121" s="6"/>
      <c r="K121" s="6"/>
      <c r="L121" s="6"/>
      <c r="M121" s="6"/>
    </row>
    <row r="122" spans="1:13">
      <c r="A122" s="58">
        <v>1750</v>
      </c>
      <c r="B122" s="58">
        <v>6.9991760000000003</v>
      </c>
      <c r="C122" s="58">
        <v>9.7256909999999994E-6</v>
      </c>
      <c r="D122" s="58">
        <v>1.8845469999999999E-5</v>
      </c>
      <c r="E122" s="58">
        <v>107.2654</v>
      </c>
      <c r="F122" s="6"/>
      <c r="G122" s="6"/>
      <c r="H122" s="6"/>
      <c r="I122" s="6"/>
      <c r="J122" s="6"/>
      <c r="K122" s="6"/>
      <c r="L122" s="6"/>
      <c r="M122" s="6"/>
    </row>
    <row r="123" spans="1:13">
      <c r="A123" s="58">
        <v>1750</v>
      </c>
      <c r="B123" s="58">
        <v>6.9982230000000003</v>
      </c>
      <c r="C123" s="58">
        <v>7.9240849999999999E-6</v>
      </c>
      <c r="D123" s="58">
        <v>1.451814E-5</v>
      </c>
      <c r="E123" s="58">
        <v>143.78829999999999</v>
      </c>
      <c r="F123" s="6"/>
      <c r="G123" s="6"/>
      <c r="H123" s="6"/>
      <c r="I123" s="6"/>
      <c r="J123" s="6"/>
      <c r="K123" s="6"/>
      <c r="L123" s="6"/>
      <c r="M123" s="6"/>
    </row>
    <row r="124" spans="1:13">
      <c r="A124" s="58">
        <v>1750</v>
      </c>
      <c r="B124" s="58">
        <v>6.9980739999999999</v>
      </c>
      <c r="C124" s="58">
        <v>6.8338770000000003E-6</v>
      </c>
      <c r="D124" s="58">
        <v>1.110212E-5</v>
      </c>
      <c r="E124" s="58">
        <v>192.5051</v>
      </c>
      <c r="F124" s="6"/>
      <c r="G124" s="6"/>
      <c r="H124" s="6"/>
      <c r="I124" s="6"/>
      <c r="J124" s="6"/>
      <c r="K124" s="6"/>
      <c r="L124" s="6"/>
      <c r="M124" s="6"/>
    </row>
    <row r="125" spans="1:13">
      <c r="A125" s="58">
        <v>1750</v>
      </c>
      <c r="B125" s="58">
        <v>6.9979610000000001</v>
      </c>
      <c r="C125" s="58">
        <v>6.1554130000000001E-6</v>
      </c>
      <c r="D125" s="58">
        <v>8.5185770000000005E-6</v>
      </c>
      <c r="E125" s="58">
        <v>257.55489999999998</v>
      </c>
      <c r="F125" s="6"/>
      <c r="G125" s="6"/>
      <c r="H125" s="6"/>
      <c r="I125" s="6"/>
      <c r="J125" s="6"/>
      <c r="K125" s="6"/>
      <c r="L125" s="6"/>
      <c r="M125" s="6"/>
    </row>
    <row r="126" spans="1:13">
      <c r="A126" s="58">
        <v>1750</v>
      </c>
      <c r="B126" s="58">
        <v>6.9979420000000001</v>
      </c>
      <c r="C126" s="58">
        <v>5.769116E-6</v>
      </c>
      <c r="D126" s="58">
        <v>6.4832349999999999E-6</v>
      </c>
      <c r="E126" s="58">
        <v>344.66910000000001</v>
      </c>
      <c r="F126" s="6"/>
      <c r="G126" s="6"/>
      <c r="H126" s="6"/>
      <c r="I126" s="6"/>
      <c r="J126" s="6"/>
      <c r="K126" s="6"/>
      <c r="L126" s="6"/>
      <c r="M126" s="6"/>
    </row>
    <row r="127" spans="1:13">
      <c r="A127" s="58">
        <v>1750</v>
      </c>
      <c r="B127" s="58">
        <v>6.9973260000000002</v>
      </c>
      <c r="C127" s="58">
        <v>5.420723E-6</v>
      </c>
      <c r="D127" s="58">
        <v>4.8643689999999997E-6</v>
      </c>
      <c r="E127" s="58">
        <v>461.8227</v>
      </c>
      <c r="F127" s="6"/>
      <c r="G127" s="6"/>
      <c r="H127" s="6"/>
      <c r="I127" s="6"/>
      <c r="J127" s="6"/>
      <c r="K127" s="6"/>
      <c r="L127" s="6"/>
      <c r="M127" s="6"/>
    </row>
    <row r="128" spans="1:13">
      <c r="A128" s="58">
        <v>1750</v>
      </c>
      <c r="B128" s="58">
        <v>6.9974939999999997</v>
      </c>
      <c r="C128" s="58">
        <v>5.365604E-6</v>
      </c>
      <c r="D128" s="58">
        <v>3.6998020000000002E-6</v>
      </c>
      <c r="E128" s="58">
        <v>620.86090000000002</v>
      </c>
      <c r="F128" s="6"/>
      <c r="G128" s="6"/>
      <c r="H128" s="6"/>
      <c r="I128" s="6"/>
      <c r="J128" s="6"/>
      <c r="K128" s="6"/>
      <c r="L128" s="6"/>
      <c r="M128" s="6"/>
    </row>
    <row r="129" spans="1:13">
      <c r="A129" s="58">
        <v>1750</v>
      </c>
      <c r="B129" s="58">
        <v>6.9985590000000002</v>
      </c>
      <c r="C129" s="58">
        <v>5.1605290000000001E-6</v>
      </c>
      <c r="D129" s="58">
        <v>2.9190470000000002E-6</v>
      </c>
      <c r="E129" s="58">
        <v>829.64599999999996</v>
      </c>
      <c r="F129" s="6"/>
      <c r="G129" s="6"/>
      <c r="H129" s="6"/>
      <c r="I129" s="6"/>
      <c r="J129" s="6"/>
      <c r="K129" s="6"/>
      <c r="L129" s="6"/>
      <c r="M129" s="6"/>
    </row>
    <row r="130" spans="1:13">
      <c r="A130" s="58">
        <v>1750</v>
      </c>
      <c r="B130" s="58">
        <v>6.998672</v>
      </c>
      <c r="C130" s="58">
        <v>5.0929470000000002E-6</v>
      </c>
      <c r="D130" s="58">
        <v>2.1741839999999998E-6</v>
      </c>
      <c r="E130" s="58">
        <v>1116.0709999999999</v>
      </c>
      <c r="F130" s="6"/>
      <c r="G130" s="6"/>
      <c r="H130" s="6"/>
      <c r="I130" s="6"/>
      <c r="J130" s="6"/>
      <c r="K130" s="6"/>
      <c r="L130" s="6"/>
      <c r="M130" s="6"/>
    </row>
    <row r="131" spans="1:13">
      <c r="A131" s="58">
        <v>1750</v>
      </c>
      <c r="B131" s="58">
        <v>6.9980739999999999</v>
      </c>
      <c r="C131" s="58">
        <v>5.0046649999999998E-6</v>
      </c>
      <c r="D131" s="58">
        <v>1.644589E-6</v>
      </c>
      <c r="E131" s="58">
        <v>1488.095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58">
        <v>1750</v>
      </c>
      <c r="B132" s="58">
        <v>7.4995159999999998</v>
      </c>
      <c r="C132" s="58">
        <v>1.015238E-4</v>
      </c>
      <c r="D132" s="58">
        <v>3.2450619999999999E-6</v>
      </c>
      <c r="E132" s="58">
        <v>1.0005759999999999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58">
        <v>1750</v>
      </c>
      <c r="B133" s="58">
        <v>7.498761</v>
      </c>
      <c r="C133" s="58">
        <v>1.01449E-4</v>
      </c>
      <c r="D133" s="58">
        <v>4.3658020000000003E-6</v>
      </c>
      <c r="E133" s="58">
        <v>1.3389800000000001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58">
        <v>1750</v>
      </c>
      <c r="B134" s="58">
        <v>7.4994259999999997</v>
      </c>
      <c r="C134" s="58">
        <v>1.012799E-4</v>
      </c>
      <c r="D134" s="58">
        <v>5.8069140000000002E-6</v>
      </c>
      <c r="E134" s="58">
        <v>1.7948770000000001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58">
        <v>1750</v>
      </c>
      <c r="B135" s="58">
        <v>7.5002909999999998</v>
      </c>
      <c r="C135" s="58">
        <v>1.0096249999999999E-4</v>
      </c>
      <c r="D135" s="58">
        <v>7.7797400000000005E-6</v>
      </c>
      <c r="E135" s="58">
        <v>2.4038460000000001</v>
      </c>
      <c r="F135" s="6"/>
      <c r="G135" s="6"/>
      <c r="H135" s="6"/>
      <c r="I135" s="6"/>
      <c r="J135" s="6"/>
      <c r="K135" s="6"/>
      <c r="L135" s="6"/>
      <c r="M135" s="6"/>
    </row>
    <row r="136" spans="1:13">
      <c r="A136" s="58">
        <v>1750</v>
      </c>
      <c r="B136" s="58">
        <v>7.4992270000000003</v>
      </c>
      <c r="C136" s="58">
        <v>1.003971E-4</v>
      </c>
      <c r="D136" s="58">
        <v>1.042085E-5</v>
      </c>
      <c r="E136" s="58">
        <v>3.2194370000000001</v>
      </c>
      <c r="F136" s="6"/>
      <c r="G136" s="6"/>
      <c r="H136" s="6"/>
      <c r="I136" s="6"/>
      <c r="J136" s="6"/>
      <c r="K136" s="6"/>
      <c r="L136" s="6"/>
      <c r="M136" s="6"/>
    </row>
    <row r="137" spans="1:13">
      <c r="A137" s="58">
        <v>1750</v>
      </c>
      <c r="B137" s="58">
        <v>7.4992929999999998</v>
      </c>
      <c r="C137" s="58">
        <v>9.9402239999999998E-5</v>
      </c>
      <c r="D137" s="58">
        <v>1.378743E-5</v>
      </c>
      <c r="E137" s="58">
        <v>4.3131209999999998</v>
      </c>
      <c r="F137" s="6"/>
      <c r="G137" s="6"/>
      <c r="H137" s="6"/>
      <c r="I137" s="6"/>
      <c r="J137" s="6"/>
      <c r="K137" s="6"/>
      <c r="L137" s="6"/>
      <c r="M137" s="6"/>
    </row>
    <row r="138" spans="1:13">
      <c r="A138" s="58">
        <v>1750</v>
      </c>
      <c r="B138" s="58">
        <v>7.5001800000000003</v>
      </c>
      <c r="C138" s="58">
        <v>9.77637E-5</v>
      </c>
      <c r="D138" s="58">
        <v>1.8009890000000001E-5</v>
      </c>
      <c r="E138" s="58">
        <v>5.7756290000000003</v>
      </c>
      <c r="F138" s="6"/>
      <c r="G138" s="6"/>
      <c r="H138" s="6"/>
      <c r="I138" s="6"/>
      <c r="J138" s="6"/>
      <c r="K138" s="6"/>
      <c r="L138" s="6"/>
      <c r="M138" s="6"/>
    </row>
    <row r="139" spans="1:13">
      <c r="A139" s="58">
        <v>1750</v>
      </c>
      <c r="B139" s="58">
        <v>7.4990050000000004</v>
      </c>
      <c r="C139" s="58">
        <v>9.4629609999999993E-5</v>
      </c>
      <c r="D139" s="58">
        <v>2.3026940000000001E-5</v>
      </c>
      <c r="E139" s="58">
        <v>7.7351479999999997</v>
      </c>
      <c r="F139" s="6"/>
      <c r="G139" s="6"/>
      <c r="H139" s="6"/>
      <c r="I139" s="6"/>
      <c r="J139" s="6"/>
      <c r="K139" s="6"/>
      <c r="L139" s="6"/>
      <c r="M139" s="6"/>
    </row>
    <row r="140" spans="1:13">
      <c r="A140" s="58">
        <v>1750</v>
      </c>
      <c r="B140" s="58">
        <v>7.4994040000000002</v>
      </c>
      <c r="C140" s="58">
        <v>9.0416920000000006E-5</v>
      </c>
      <c r="D140" s="58">
        <v>2.9758869999999999E-5</v>
      </c>
      <c r="E140" s="58">
        <v>10.361409999999999</v>
      </c>
      <c r="F140" s="6"/>
      <c r="G140" s="6"/>
      <c r="H140" s="6"/>
      <c r="I140" s="6"/>
      <c r="J140" s="6"/>
      <c r="K140" s="6"/>
      <c r="L140" s="6"/>
      <c r="M140" s="6"/>
    </row>
    <row r="141" spans="1:13">
      <c r="A141" s="58">
        <v>1750</v>
      </c>
      <c r="B141" s="58">
        <v>7.4996700000000001</v>
      </c>
      <c r="C141" s="58">
        <v>8.3706070000000006E-5</v>
      </c>
      <c r="D141" s="58">
        <v>3.562328E-5</v>
      </c>
      <c r="E141" s="58">
        <v>13.884779999999999</v>
      </c>
      <c r="F141" s="6"/>
      <c r="G141" s="6"/>
      <c r="H141" s="6"/>
      <c r="I141" s="6"/>
      <c r="J141" s="6"/>
      <c r="K141" s="6"/>
      <c r="L141" s="6"/>
      <c r="M141" s="6"/>
    </row>
    <row r="142" spans="1:13">
      <c r="A142" s="58">
        <v>1750</v>
      </c>
      <c r="B142" s="58">
        <v>7.500934</v>
      </c>
      <c r="C142" s="58">
        <v>7.436873E-5</v>
      </c>
      <c r="D142" s="58">
        <v>4.115284E-5</v>
      </c>
      <c r="E142" s="58">
        <v>18.601189999999999</v>
      </c>
      <c r="F142" s="6"/>
      <c r="G142" s="6"/>
      <c r="H142" s="6"/>
      <c r="I142" s="6"/>
      <c r="J142" s="6"/>
      <c r="K142" s="6"/>
      <c r="L142" s="6"/>
      <c r="M142" s="6"/>
    </row>
    <row r="143" spans="1:13">
      <c r="A143" s="58">
        <v>1750</v>
      </c>
      <c r="B143" s="58">
        <v>7.4998250000000004</v>
      </c>
      <c r="C143" s="58">
        <v>6.27807E-5</v>
      </c>
      <c r="D143" s="58">
        <v>4.4865499999999999E-5</v>
      </c>
      <c r="E143" s="58">
        <v>24.893789999999999</v>
      </c>
      <c r="F143" s="6"/>
      <c r="G143" s="6"/>
      <c r="H143" s="6"/>
      <c r="I143" s="6"/>
      <c r="J143" s="6"/>
      <c r="K143" s="6"/>
      <c r="L143" s="6"/>
      <c r="M143" s="6"/>
    </row>
    <row r="144" spans="1:13">
      <c r="A144" s="58">
        <v>1750</v>
      </c>
      <c r="B144" s="58">
        <v>7.4990050000000004</v>
      </c>
      <c r="C144" s="58">
        <v>5.0208440000000001E-5</v>
      </c>
      <c r="D144" s="58">
        <v>4.5561169999999998E-5</v>
      </c>
      <c r="E144" s="58">
        <v>33.339260000000003</v>
      </c>
      <c r="F144" s="6"/>
      <c r="G144" s="6"/>
      <c r="H144" s="6"/>
      <c r="I144" s="6"/>
      <c r="J144" s="6"/>
      <c r="K144" s="6"/>
      <c r="L144" s="6"/>
      <c r="M144" s="6"/>
    </row>
    <row r="145" spans="1:13">
      <c r="A145" s="58">
        <v>1750</v>
      </c>
      <c r="B145" s="58">
        <v>7.4995370000000001</v>
      </c>
      <c r="C145" s="58">
        <v>3.8092690000000001E-5</v>
      </c>
      <c r="D145" s="58">
        <v>4.3169859999999999E-5</v>
      </c>
      <c r="E145" s="58">
        <v>44.66413</v>
      </c>
      <c r="F145" s="6"/>
      <c r="G145" s="6"/>
      <c r="H145" s="6"/>
      <c r="I145" s="6"/>
      <c r="J145" s="6"/>
      <c r="K145" s="6"/>
      <c r="L145" s="6"/>
      <c r="M145" s="6"/>
    </row>
    <row r="146" spans="1:13">
      <c r="A146" s="58">
        <v>1750</v>
      </c>
      <c r="B146" s="58">
        <v>7.4974759999999998</v>
      </c>
      <c r="C146" s="58">
        <v>2.7716400000000001E-5</v>
      </c>
      <c r="D146" s="58">
        <v>3.8382340000000003E-5</v>
      </c>
      <c r="E146" s="58">
        <v>59.8277</v>
      </c>
      <c r="F146" s="6"/>
      <c r="G146" s="6"/>
      <c r="H146" s="6"/>
      <c r="I146" s="6"/>
      <c r="J146" s="6"/>
      <c r="K146" s="6"/>
      <c r="L146" s="6"/>
      <c r="M146" s="6"/>
    </row>
    <row r="147" spans="1:13">
      <c r="A147" s="58">
        <v>1750</v>
      </c>
      <c r="B147" s="58">
        <v>7.49885</v>
      </c>
      <c r="C147" s="58">
        <v>1.985231E-5</v>
      </c>
      <c r="D147" s="58">
        <v>3.2402269999999998E-5</v>
      </c>
      <c r="E147" s="58">
        <v>80.128200000000007</v>
      </c>
      <c r="F147" s="6"/>
      <c r="G147" s="6"/>
      <c r="H147" s="6"/>
      <c r="I147" s="6"/>
      <c r="J147" s="6"/>
      <c r="K147" s="6"/>
      <c r="L147" s="6"/>
      <c r="M147" s="6"/>
    </row>
    <row r="148" spans="1:13">
      <c r="A148" s="58">
        <v>1750</v>
      </c>
      <c r="B148" s="58">
        <v>7.4982509999999998</v>
      </c>
      <c r="C148" s="58">
        <v>1.4312E-5</v>
      </c>
      <c r="D148" s="58">
        <v>2.6300810000000001E-5</v>
      </c>
      <c r="E148" s="58">
        <v>107.2654</v>
      </c>
      <c r="F148" s="6"/>
      <c r="G148" s="6"/>
      <c r="H148" s="6"/>
      <c r="I148" s="6"/>
      <c r="J148" s="6"/>
      <c r="K148" s="6"/>
      <c r="L148" s="6"/>
      <c r="M148" s="6"/>
    </row>
    <row r="149" spans="1:13">
      <c r="A149" s="58">
        <v>1750</v>
      </c>
      <c r="B149" s="58">
        <v>7.4989610000000004</v>
      </c>
      <c r="C149" s="58">
        <v>1.067074E-5</v>
      </c>
      <c r="D149" s="58">
        <v>2.0761319999999999E-5</v>
      </c>
      <c r="E149" s="58">
        <v>143.78829999999999</v>
      </c>
      <c r="F149" s="6"/>
      <c r="G149" s="6"/>
      <c r="H149" s="6"/>
      <c r="I149" s="6"/>
      <c r="J149" s="6"/>
      <c r="K149" s="6"/>
      <c r="L149" s="6"/>
      <c r="M149" s="6"/>
    </row>
    <row r="150" spans="1:13">
      <c r="A150" s="58">
        <v>1750</v>
      </c>
      <c r="B150" s="58">
        <v>7.4969010000000003</v>
      </c>
      <c r="C150" s="58">
        <v>8.3500509999999992E-6</v>
      </c>
      <c r="D150" s="58">
        <v>1.6116210000000001E-5</v>
      </c>
      <c r="E150" s="58">
        <v>192.5051</v>
      </c>
      <c r="F150" s="6"/>
      <c r="G150" s="6"/>
      <c r="H150" s="6"/>
      <c r="I150" s="6"/>
      <c r="J150" s="6"/>
      <c r="K150" s="6"/>
      <c r="L150" s="6"/>
      <c r="M150" s="6"/>
    </row>
    <row r="151" spans="1:13">
      <c r="A151" s="58">
        <v>1750</v>
      </c>
      <c r="B151" s="58">
        <v>7.4980960000000003</v>
      </c>
      <c r="C151" s="58">
        <v>7.0187570000000003E-6</v>
      </c>
      <c r="D151" s="58">
        <v>1.2394109999999999E-5</v>
      </c>
      <c r="E151" s="58">
        <v>257.55489999999998</v>
      </c>
      <c r="F151" s="6"/>
      <c r="G151" s="6"/>
      <c r="H151" s="6"/>
      <c r="I151" s="6"/>
      <c r="J151" s="6"/>
      <c r="K151" s="6"/>
      <c r="L151" s="6"/>
      <c r="M151" s="6"/>
    </row>
    <row r="152" spans="1:13">
      <c r="A152" s="58">
        <v>1750</v>
      </c>
      <c r="B152" s="58">
        <v>7.4992270000000003</v>
      </c>
      <c r="C152" s="58">
        <v>6.174394E-6</v>
      </c>
      <c r="D152" s="58">
        <v>9.4556050000000001E-6</v>
      </c>
      <c r="E152" s="58">
        <v>344.66910000000001</v>
      </c>
      <c r="F152" s="6"/>
      <c r="G152" s="6"/>
      <c r="H152" s="6"/>
      <c r="I152" s="6"/>
      <c r="J152" s="6"/>
      <c r="K152" s="6"/>
      <c r="L152" s="6"/>
      <c r="M152" s="6"/>
    </row>
    <row r="153" spans="1:13">
      <c r="A153" s="58">
        <v>1750</v>
      </c>
      <c r="B153" s="58">
        <v>7.4978749999999996</v>
      </c>
      <c r="C153" s="58">
        <v>5.6078459999999999E-6</v>
      </c>
      <c r="D153" s="58">
        <v>7.1875140000000002E-6</v>
      </c>
      <c r="E153" s="58">
        <v>461.8227</v>
      </c>
      <c r="F153" s="6"/>
      <c r="G153" s="6"/>
      <c r="H153" s="6"/>
      <c r="I153" s="6"/>
      <c r="J153" s="6"/>
      <c r="K153" s="6"/>
      <c r="L153" s="6"/>
      <c r="M153" s="6"/>
    </row>
    <row r="154" spans="1:13">
      <c r="A154" s="58">
        <v>1750</v>
      </c>
      <c r="B154" s="58">
        <v>7.49803</v>
      </c>
      <c r="C154" s="58">
        <v>5.2349950000000004E-6</v>
      </c>
      <c r="D154" s="58">
        <v>5.3974350000000001E-6</v>
      </c>
      <c r="E154" s="58">
        <v>620.86090000000002</v>
      </c>
      <c r="F154" s="6"/>
      <c r="G154" s="6"/>
      <c r="H154" s="6"/>
      <c r="I154" s="6"/>
      <c r="J154" s="6"/>
      <c r="K154" s="6"/>
      <c r="L154" s="6"/>
      <c r="M154" s="6"/>
    </row>
    <row r="155" spans="1:13">
      <c r="A155" s="58">
        <v>1750</v>
      </c>
      <c r="B155" s="58">
        <v>7.4977200000000002</v>
      </c>
      <c r="C155" s="58">
        <v>5.1751179999999999E-6</v>
      </c>
      <c r="D155" s="58">
        <v>4.1670250000000001E-6</v>
      </c>
      <c r="E155" s="58">
        <v>829.64599999999996</v>
      </c>
      <c r="F155" s="6"/>
      <c r="G155" s="6"/>
      <c r="H155" s="6"/>
      <c r="I155" s="6"/>
      <c r="J155" s="6"/>
      <c r="K155" s="6"/>
      <c r="L155" s="6"/>
      <c r="M155" s="6"/>
    </row>
    <row r="156" spans="1:13">
      <c r="A156" s="58">
        <v>1750</v>
      </c>
      <c r="B156" s="58">
        <v>7.498939</v>
      </c>
      <c r="C156" s="58">
        <v>4.9452149999999999E-6</v>
      </c>
      <c r="D156" s="58">
        <v>3.1426030000000001E-6</v>
      </c>
      <c r="E156" s="58">
        <v>1116.0709999999999</v>
      </c>
      <c r="F156" s="6"/>
      <c r="G156" s="6"/>
      <c r="H156" s="6"/>
      <c r="I156" s="6"/>
      <c r="J156" s="6"/>
      <c r="K156" s="6"/>
      <c r="L156" s="6"/>
      <c r="M156" s="6"/>
    </row>
    <row r="157" spans="1:13">
      <c r="A157" s="58">
        <v>1750</v>
      </c>
      <c r="B157" s="58">
        <v>7.4981179999999998</v>
      </c>
      <c r="C157" s="58">
        <v>4.9438269999999997E-6</v>
      </c>
      <c r="D157" s="58">
        <v>2.3739779999999999E-6</v>
      </c>
      <c r="E157" s="58">
        <v>1488.095</v>
      </c>
      <c r="F157" s="6"/>
      <c r="G157" s="6"/>
      <c r="H157" s="6"/>
      <c r="I157" s="6"/>
      <c r="J157" s="6"/>
      <c r="K157" s="6"/>
      <c r="L157" s="6"/>
      <c r="M157" s="6"/>
    </row>
    <row r="158" spans="1:13">
      <c r="A158" s="58">
        <v>1750</v>
      </c>
      <c r="B158" s="58">
        <v>7.9986319999999997</v>
      </c>
      <c r="C158" s="58">
        <v>9.5576779999999995E-5</v>
      </c>
      <c r="D158" s="58">
        <v>1.8869559999999999E-6</v>
      </c>
      <c r="E158" s="58">
        <v>1.0005759999999999</v>
      </c>
    </row>
    <row r="159" spans="1:13">
      <c r="A159" s="58">
        <v>1750</v>
      </c>
      <c r="B159" s="58">
        <v>7.9996450000000001</v>
      </c>
      <c r="C159" s="58">
        <v>9.5557269999999999E-5</v>
      </c>
      <c r="D159" s="58">
        <v>2.5513559999999999E-6</v>
      </c>
      <c r="E159" s="58">
        <v>1.3389800000000001</v>
      </c>
    </row>
    <row r="160" spans="1:13">
      <c r="A160" s="58">
        <v>1750</v>
      </c>
      <c r="B160" s="58">
        <v>7.9988910000000004</v>
      </c>
      <c r="C160" s="58">
        <v>9.54953E-5</v>
      </c>
      <c r="D160" s="58">
        <v>3.386979E-6</v>
      </c>
      <c r="E160" s="58">
        <v>1.7948770000000001</v>
      </c>
    </row>
    <row r="161" spans="1:5">
      <c r="A161" s="58">
        <v>1750</v>
      </c>
      <c r="B161" s="58">
        <v>8.0010220000000007</v>
      </c>
      <c r="C161" s="58">
        <v>9.5403989999999996E-5</v>
      </c>
      <c r="D161" s="58">
        <v>4.5663870000000003E-6</v>
      </c>
      <c r="E161" s="58">
        <v>2.4038460000000001</v>
      </c>
    </row>
    <row r="162" spans="1:5">
      <c r="A162" s="58">
        <v>1750</v>
      </c>
      <c r="B162" s="58">
        <v>7.9989689999999998</v>
      </c>
      <c r="C162" s="58">
        <v>9.5163100000000004E-5</v>
      </c>
      <c r="D162" s="58">
        <v>6.1544340000000004E-6</v>
      </c>
      <c r="E162" s="58">
        <v>3.2194370000000001</v>
      </c>
    </row>
    <row r="163" spans="1:5">
      <c r="A163" s="58">
        <v>1750</v>
      </c>
      <c r="B163" s="58">
        <v>8.0001130000000007</v>
      </c>
      <c r="C163" s="58">
        <v>9.480154E-5</v>
      </c>
      <c r="D163" s="58">
        <v>8.226642E-6</v>
      </c>
      <c r="E163" s="58">
        <v>4.3131209999999998</v>
      </c>
    </row>
    <row r="164" spans="1:5">
      <c r="A164" s="58">
        <v>1750</v>
      </c>
      <c r="B164" s="58">
        <v>7.999644</v>
      </c>
      <c r="C164" s="58">
        <v>9.4207349999999999E-5</v>
      </c>
      <c r="D164" s="58">
        <v>1.084064E-5</v>
      </c>
      <c r="E164" s="58">
        <v>5.7756290000000003</v>
      </c>
    </row>
    <row r="165" spans="1:5">
      <c r="A165" s="58">
        <v>1750</v>
      </c>
      <c r="B165" s="58">
        <v>7.9991770000000004</v>
      </c>
      <c r="C165" s="58">
        <v>9.3063329999999996E-5</v>
      </c>
      <c r="D165" s="58">
        <v>1.431288E-5</v>
      </c>
      <c r="E165" s="58">
        <v>7.7351479999999997</v>
      </c>
    </row>
    <row r="166" spans="1:5">
      <c r="A166" s="58">
        <v>1750</v>
      </c>
      <c r="B166" s="58">
        <v>7.999619</v>
      </c>
      <c r="C166" s="58">
        <v>9.1239339999999995E-5</v>
      </c>
      <c r="D166" s="58">
        <v>1.865132E-5</v>
      </c>
      <c r="E166" s="58">
        <v>10.361409999999999</v>
      </c>
    </row>
    <row r="167" spans="1:5">
      <c r="A167" s="58">
        <v>1750</v>
      </c>
      <c r="B167" s="58">
        <v>7.999358</v>
      </c>
      <c r="C167" s="58">
        <v>8.8021059999999994E-5</v>
      </c>
      <c r="D167" s="58">
        <v>2.3946939999999999E-5</v>
      </c>
      <c r="E167" s="58">
        <v>13.884779999999999</v>
      </c>
    </row>
    <row r="168" spans="1:5">
      <c r="A168" s="58">
        <v>1750</v>
      </c>
      <c r="B168" s="58">
        <v>7.9993069999999999</v>
      </c>
      <c r="C168" s="58">
        <v>8.3034419999999994E-5</v>
      </c>
      <c r="D168" s="58">
        <v>2.9786239999999999E-5</v>
      </c>
      <c r="E168" s="58">
        <v>18.601189999999999</v>
      </c>
    </row>
    <row r="169" spans="1:5">
      <c r="A169" s="58">
        <v>1750</v>
      </c>
      <c r="B169" s="58">
        <v>8.0012819999999998</v>
      </c>
      <c r="C169" s="58">
        <v>7.5739590000000002E-5</v>
      </c>
      <c r="D169" s="58">
        <v>3.570746E-5</v>
      </c>
      <c r="E169" s="58">
        <v>24.893789999999999</v>
      </c>
    </row>
    <row r="170" spans="1:5">
      <c r="A170" s="58">
        <v>1750</v>
      </c>
      <c r="B170" s="58">
        <v>7.9984760000000001</v>
      </c>
      <c r="C170" s="58">
        <v>6.6097349999999998E-5</v>
      </c>
      <c r="D170" s="58">
        <v>4.0425959999999999E-5</v>
      </c>
      <c r="E170" s="58">
        <v>33.339260000000003</v>
      </c>
    </row>
    <row r="171" spans="1:5">
      <c r="A171" s="58">
        <v>1750</v>
      </c>
      <c r="B171" s="58">
        <v>7.9975930000000002</v>
      </c>
      <c r="C171" s="58">
        <v>5.4747840000000001E-5</v>
      </c>
      <c r="D171" s="58">
        <v>4.2878710000000001E-5</v>
      </c>
      <c r="E171" s="58">
        <v>44.66413</v>
      </c>
    </row>
    <row r="172" spans="1:5">
      <c r="A172" s="58">
        <v>1750</v>
      </c>
      <c r="B172" s="58">
        <v>7.9990480000000002</v>
      </c>
      <c r="C172" s="58">
        <v>4.2822599999999999E-5</v>
      </c>
      <c r="D172" s="58">
        <v>4.2422280000000001E-5</v>
      </c>
      <c r="E172" s="58">
        <v>59.8277</v>
      </c>
    </row>
    <row r="173" spans="1:5">
      <c r="A173" s="58">
        <v>1750</v>
      </c>
      <c r="B173" s="58">
        <v>7.9975139999999998</v>
      </c>
      <c r="C173" s="58">
        <v>3.1913350000000002E-5</v>
      </c>
      <c r="D173" s="58">
        <v>3.913746E-5</v>
      </c>
      <c r="E173" s="58">
        <v>80.128200000000007</v>
      </c>
    </row>
    <row r="174" spans="1:5">
      <c r="A174" s="58">
        <v>1750</v>
      </c>
      <c r="B174" s="58">
        <v>7.9988669999999997</v>
      </c>
      <c r="C174" s="58">
        <v>2.2993159999999999E-5</v>
      </c>
      <c r="D174" s="58">
        <v>3.406054E-5</v>
      </c>
      <c r="E174" s="58">
        <v>107.2654</v>
      </c>
    </row>
    <row r="175" spans="1:5">
      <c r="A175" s="58">
        <v>1750</v>
      </c>
      <c r="B175" s="58">
        <v>7.9977479999999996</v>
      </c>
      <c r="C175" s="58">
        <v>1.646264E-5</v>
      </c>
      <c r="D175" s="58">
        <v>2.8248199999999998E-5</v>
      </c>
      <c r="E175" s="58">
        <v>143.78829999999999</v>
      </c>
    </row>
    <row r="176" spans="1:5">
      <c r="A176" s="58">
        <v>1750</v>
      </c>
      <c r="B176" s="58">
        <v>7.9980339999999996</v>
      </c>
      <c r="C176" s="58">
        <v>1.1938839999999999E-5</v>
      </c>
      <c r="D176" s="58">
        <v>2.270873E-5</v>
      </c>
      <c r="E176" s="58">
        <v>192.5051</v>
      </c>
    </row>
    <row r="177" spans="1:5">
      <c r="A177" s="58">
        <v>1750</v>
      </c>
      <c r="B177" s="58">
        <v>7.9967370000000004</v>
      </c>
      <c r="C177" s="58">
        <v>9.0698799999999996E-6</v>
      </c>
      <c r="D177" s="58">
        <v>1.78173E-5</v>
      </c>
      <c r="E177" s="58">
        <v>257.55489999999998</v>
      </c>
    </row>
    <row r="178" spans="1:5">
      <c r="A178" s="58">
        <v>1750</v>
      </c>
      <c r="B178" s="58">
        <v>7.9976710000000004</v>
      </c>
      <c r="C178" s="58">
        <v>7.3802110000000002E-6</v>
      </c>
      <c r="D178" s="58">
        <v>1.3677330000000001E-5</v>
      </c>
      <c r="E178" s="58">
        <v>344.66910000000001</v>
      </c>
    </row>
    <row r="179" spans="1:5">
      <c r="A179" s="58">
        <v>1750</v>
      </c>
      <c r="B179" s="58">
        <v>7.9990730000000001</v>
      </c>
      <c r="C179" s="58">
        <v>6.2522349999999999E-6</v>
      </c>
      <c r="D179" s="58">
        <v>1.052739E-5</v>
      </c>
      <c r="E179" s="58">
        <v>461.8227</v>
      </c>
    </row>
    <row r="180" spans="1:5">
      <c r="A180" s="58">
        <v>1750</v>
      </c>
      <c r="B180" s="58">
        <v>7.9980599999999997</v>
      </c>
      <c r="C180" s="58">
        <v>5.6031720000000001E-6</v>
      </c>
      <c r="D180" s="58">
        <v>7.9537490000000005E-6</v>
      </c>
      <c r="E180" s="58">
        <v>620.86090000000002</v>
      </c>
    </row>
    <row r="181" spans="1:5">
      <c r="A181" s="58">
        <v>1750</v>
      </c>
      <c r="B181" s="58">
        <v>7.9976450000000003</v>
      </c>
      <c r="C181" s="58">
        <v>5.1378259999999996E-6</v>
      </c>
      <c r="D181" s="58">
        <v>6.0961150000000002E-6</v>
      </c>
      <c r="E181" s="58">
        <v>829.64599999999996</v>
      </c>
    </row>
    <row r="182" spans="1:5">
      <c r="A182" s="58">
        <v>1750</v>
      </c>
      <c r="B182" s="58">
        <v>7.9997749999999996</v>
      </c>
      <c r="C182" s="58">
        <v>4.8655990000000002E-6</v>
      </c>
      <c r="D182" s="58">
        <v>4.6669199999999999E-6</v>
      </c>
      <c r="E182" s="58">
        <v>1116.0709999999999</v>
      </c>
    </row>
    <row r="183" spans="1:5">
      <c r="A183" s="58">
        <v>1750</v>
      </c>
      <c r="B183" s="58">
        <v>7.996918</v>
      </c>
      <c r="C183" s="58">
        <v>4.7762019999999997E-6</v>
      </c>
      <c r="D183" s="58">
        <v>3.5334590000000001E-6</v>
      </c>
      <c r="E183" s="58">
        <v>1488.095</v>
      </c>
    </row>
    <row r="184" spans="1:5">
      <c r="A184" s="58">
        <v>1750</v>
      </c>
      <c r="B184" s="58">
        <v>8.4993130000000008</v>
      </c>
      <c r="C184" s="58">
        <v>9.0207820000000002E-5</v>
      </c>
      <c r="D184" s="58">
        <v>1.069536E-6</v>
      </c>
      <c r="E184" s="58">
        <v>1.0005759999999999</v>
      </c>
    </row>
    <row r="185" spans="1:5">
      <c r="A185" s="58">
        <v>1750</v>
      </c>
      <c r="B185" s="58">
        <v>8.4992219999999996</v>
      </c>
      <c r="C185" s="58">
        <v>9.0265560000000002E-5</v>
      </c>
      <c r="D185" s="58">
        <v>1.470964E-6</v>
      </c>
      <c r="E185" s="58">
        <v>1.3389800000000001</v>
      </c>
    </row>
    <row r="186" spans="1:5">
      <c r="A186" s="58">
        <v>1750</v>
      </c>
      <c r="B186" s="58">
        <v>8.5007579999999994</v>
      </c>
      <c r="C186" s="58">
        <v>9.0233600000000003E-5</v>
      </c>
      <c r="D186" s="58">
        <v>1.9318400000000001E-6</v>
      </c>
      <c r="E186" s="58">
        <v>1.7948770000000001</v>
      </c>
    </row>
    <row r="187" spans="1:5">
      <c r="A187" s="58">
        <v>1750</v>
      </c>
      <c r="B187" s="58">
        <v>8.4997950000000007</v>
      </c>
      <c r="C187" s="58">
        <v>9.0220559999999999E-5</v>
      </c>
      <c r="D187" s="58">
        <v>2.635231E-6</v>
      </c>
      <c r="E187" s="58">
        <v>2.4038460000000001</v>
      </c>
    </row>
    <row r="188" spans="1:5">
      <c r="A188" s="58">
        <v>1750</v>
      </c>
      <c r="B188" s="58">
        <v>8.4997039999999995</v>
      </c>
      <c r="C188" s="58">
        <v>9.0121640000000004E-5</v>
      </c>
      <c r="D188" s="58">
        <v>3.584848E-6</v>
      </c>
      <c r="E188" s="58">
        <v>3.2194370000000001</v>
      </c>
    </row>
    <row r="189" spans="1:5">
      <c r="A189" s="58">
        <v>1750</v>
      </c>
      <c r="B189" s="58">
        <v>8.4999160000000007</v>
      </c>
      <c r="C189" s="58">
        <v>8.9990719999999993E-5</v>
      </c>
      <c r="D189" s="58">
        <v>4.816141E-6</v>
      </c>
      <c r="E189" s="58">
        <v>4.3131209999999998</v>
      </c>
    </row>
    <row r="190" spans="1:5">
      <c r="A190" s="58">
        <v>1750</v>
      </c>
      <c r="B190" s="58">
        <v>8.5000350000000005</v>
      </c>
      <c r="C190" s="58">
        <v>8.9788400000000002E-5</v>
      </c>
      <c r="D190" s="58">
        <v>6.3609670000000003E-6</v>
      </c>
      <c r="E190" s="58">
        <v>5.7756290000000003</v>
      </c>
    </row>
    <row r="191" spans="1:5">
      <c r="A191" s="58">
        <v>1750</v>
      </c>
      <c r="B191" s="58">
        <v>8.4975070000000006</v>
      </c>
      <c r="C191" s="58">
        <v>8.9419580000000006E-5</v>
      </c>
      <c r="D191" s="58">
        <v>8.4739250000000004E-6</v>
      </c>
      <c r="E191" s="58">
        <v>7.7351479999999997</v>
      </c>
    </row>
    <row r="192" spans="1:5">
      <c r="A192" s="58">
        <v>1750</v>
      </c>
      <c r="B192" s="58">
        <v>8.4984999999999999</v>
      </c>
      <c r="C192" s="58">
        <v>8.8669010000000002E-5</v>
      </c>
      <c r="D192" s="58">
        <v>1.1250460000000001E-5</v>
      </c>
      <c r="E192" s="58">
        <v>10.361409999999999</v>
      </c>
    </row>
    <row r="193" spans="1:5">
      <c r="A193" s="58">
        <v>1750</v>
      </c>
      <c r="B193" s="58">
        <v>8.5001259999999998</v>
      </c>
      <c r="C193" s="58">
        <v>8.7378790000000004E-5</v>
      </c>
      <c r="D193" s="58">
        <v>1.481425E-5</v>
      </c>
      <c r="E193" s="58">
        <v>13.884779999999999</v>
      </c>
    </row>
    <row r="194" spans="1:5">
      <c r="A194" s="58">
        <v>1750</v>
      </c>
      <c r="B194" s="58">
        <v>8.4991319999999995</v>
      </c>
      <c r="C194" s="58">
        <v>8.5212840000000001E-5</v>
      </c>
      <c r="D194" s="58">
        <v>1.917914E-5</v>
      </c>
      <c r="E194" s="58">
        <v>18.601189999999999</v>
      </c>
    </row>
    <row r="195" spans="1:5">
      <c r="A195" s="58">
        <v>1750</v>
      </c>
      <c r="B195" s="58">
        <v>8.4993130000000008</v>
      </c>
      <c r="C195" s="58">
        <v>8.1679889999999996E-5</v>
      </c>
      <c r="D195" s="58">
        <v>2.449367E-5</v>
      </c>
      <c r="E195" s="58">
        <v>24.893789999999999</v>
      </c>
    </row>
    <row r="196" spans="1:5">
      <c r="A196" s="58">
        <v>1750</v>
      </c>
      <c r="B196" s="58">
        <v>8.5000959999999992</v>
      </c>
      <c r="C196" s="58">
        <v>7.6412569999999999E-5</v>
      </c>
      <c r="D196" s="58">
        <v>3.0047510000000001E-5</v>
      </c>
      <c r="E196" s="58">
        <v>33.339260000000003</v>
      </c>
    </row>
    <row r="197" spans="1:5">
      <c r="A197" s="58">
        <v>1750</v>
      </c>
      <c r="B197" s="58">
        <v>8.4997349999999994</v>
      </c>
      <c r="C197" s="58">
        <v>6.8689540000000003E-5</v>
      </c>
      <c r="D197" s="58">
        <v>3.5380019999999998E-5</v>
      </c>
      <c r="E197" s="58">
        <v>44.66413</v>
      </c>
    </row>
    <row r="198" spans="1:5">
      <c r="A198" s="58">
        <v>1750</v>
      </c>
      <c r="B198" s="58">
        <v>8.4993130000000008</v>
      </c>
      <c r="C198" s="58">
        <v>5.8740029999999999E-5</v>
      </c>
      <c r="D198" s="58">
        <v>3.9270590000000002E-5</v>
      </c>
      <c r="E198" s="58">
        <v>59.8277</v>
      </c>
    </row>
    <row r="199" spans="1:5">
      <c r="A199" s="58">
        <v>1750</v>
      </c>
      <c r="B199" s="58">
        <v>8.4985009999999992</v>
      </c>
      <c r="C199" s="58">
        <v>4.7889490000000002E-5</v>
      </c>
      <c r="D199" s="58">
        <v>4.0467830000000001E-5</v>
      </c>
      <c r="E199" s="58">
        <v>80.128200000000007</v>
      </c>
    </row>
    <row r="200" spans="1:5">
      <c r="A200" s="58">
        <v>1750</v>
      </c>
      <c r="B200" s="58">
        <v>8.4974779999999992</v>
      </c>
      <c r="C200" s="58">
        <v>3.6866480000000002E-5</v>
      </c>
      <c r="D200" s="58">
        <v>3.9079840000000001E-5</v>
      </c>
      <c r="E200" s="58">
        <v>107.2654</v>
      </c>
    </row>
    <row r="201" spans="1:5">
      <c r="A201" s="58">
        <v>1750</v>
      </c>
      <c r="B201" s="58">
        <v>8.4976269999999996</v>
      </c>
      <c r="C201" s="58">
        <v>2.716696E-5</v>
      </c>
      <c r="D201" s="58">
        <v>3.5401080000000001E-5</v>
      </c>
      <c r="E201" s="58">
        <v>143.78829999999999</v>
      </c>
    </row>
    <row r="202" spans="1:5">
      <c r="A202" s="58">
        <v>1750</v>
      </c>
      <c r="B202" s="58">
        <v>8.4983199999999997</v>
      </c>
      <c r="C202" s="58">
        <v>1.957876E-5</v>
      </c>
      <c r="D202" s="58">
        <v>3.0352509999999999E-5</v>
      </c>
      <c r="E202" s="58">
        <v>192.5051</v>
      </c>
    </row>
    <row r="203" spans="1:5">
      <c r="A203" s="58">
        <v>1750</v>
      </c>
      <c r="B203" s="58">
        <v>8.4998550000000002</v>
      </c>
      <c r="C203" s="58">
        <v>1.404519E-5</v>
      </c>
      <c r="D203" s="58">
        <v>2.495896E-5</v>
      </c>
      <c r="E203" s="58">
        <v>257.55489999999998</v>
      </c>
    </row>
    <row r="204" spans="1:5">
      <c r="A204" s="58">
        <v>1750</v>
      </c>
      <c r="B204" s="58">
        <v>8.4979289999999992</v>
      </c>
      <c r="C204" s="58">
        <v>1.036169E-5</v>
      </c>
      <c r="D204" s="58">
        <v>1.982179E-5</v>
      </c>
      <c r="E204" s="58">
        <v>344.66910000000001</v>
      </c>
    </row>
    <row r="205" spans="1:5">
      <c r="A205" s="58">
        <v>1750</v>
      </c>
      <c r="B205" s="58">
        <v>8.4972949999999994</v>
      </c>
      <c r="C205" s="58">
        <v>8.0496500000000001E-6</v>
      </c>
      <c r="D205" s="58">
        <v>1.5503079999999999E-5</v>
      </c>
      <c r="E205" s="58">
        <v>461.8227</v>
      </c>
    </row>
    <row r="206" spans="1:5">
      <c r="A206" s="58">
        <v>1750</v>
      </c>
      <c r="B206" s="58">
        <v>8.4972960000000004</v>
      </c>
      <c r="C206" s="58">
        <v>6.5767920000000001E-6</v>
      </c>
      <c r="D206" s="58">
        <v>1.187184E-5</v>
      </c>
      <c r="E206" s="58">
        <v>620.86090000000002</v>
      </c>
    </row>
    <row r="207" spans="1:5">
      <c r="A207" s="58">
        <v>1750</v>
      </c>
      <c r="B207" s="58">
        <v>8.4980779999999996</v>
      </c>
      <c r="C207" s="58">
        <v>5.802504E-6</v>
      </c>
      <c r="D207" s="58">
        <v>9.0698579999999994E-6</v>
      </c>
      <c r="E207" s="58">
        <v>829.64599999999996</v>
      </c>
    </row>
    <row r="208" spans="1:5">
      <c r="A208" s="58">
        <v>1750</v>
      </c>
      <c r="B208" s="58">
        <v>8.4986800000000002</v>
      </c>
      <c r="C208" s="58">
        <v>5.1151829999999999E-6</v>
      </c>
      <c r="D208" s="58">
        <v>6.9696089999999998E-6</v>
      </c>
      <c r="E208" s="58">
        <v>1116.0709999999999</v>
      </c>
    </row>
    <row r="209" spans="1:5">
      <c r="A209" s="58">
        <v>1750</v>
      </c>
      <c r="B209" s="58">
        <v>8.4989220000000003</v>
      </c>
      <c r="C209" s="58">
        <v>4.843099E-6</v>
      </c>
      <c r="D209" s="58">
        <v>5.404473E-6</v>
      </c>
      <c r="E209" s="58">
        <v>1488.095</v>
      </c>
    </row>
    <row r="210" spans="1:5">
      <c r="A210" s="58">
        <v>1750</v>
      </c>
      <c r="B210" s="58">
        <v>9.0008020000000002</v>
      </c>
      <c r="C210" s="58">
        <v>8.4762630000000003E-5</v>
      </c>
      <c r="D210" s="58">
        <v>2.063083E-7</v>
      </c>
      <c r="E210" s="58">
        <v>1.0005759999999999</v>
      </c>
    </row>
    <row r="211" spans="1:5">
      <c r="A211" s="58">
        <v>1750</v>
      </c>
      <c r="B211" s="58">
        <v>8.9990799999999993</v>
      </c>
      <c r="C211" s="58">
        <v>8.5056930000000004E-5</v>
      </c>
      <c r="D211" s="58">
        <v>9.2638920000000004E-7</v>
      </c>
      <c r="E211" s="58">
        <v>1.3389800000000001</v>
      </c>
    </row>
    <row r="212" spans="1:5">
      <c r="A212" s="58">
        <v>1750</v>
      </c>
      <c r="B212" s="58">
        <v>9.0000099999999996</v>
      </c>
      <c r="C212" s="58">
        <v>8.5489269999999999E-5</v>
      </c>
      <c r="D212" s="58">
        <v>1.080859E-6</v>
      </c>
      <c r="E212" s="58">
        <v>1.7948770000000001</v>
      </c>
    </row>
    <row r="213" spans="1:5">
      <c r="A213" s="58">
        <v>1750</v>
      </c>
      <c r="B213" s="58">
        <v>8.9984599999999997</v>
      </c>
      <c r="C213" s="58">
        <v>8.5511269999999994E-5</v>
      </c>
      <c r="D213" s="58">
        <v>1.4694080000000001E-6</v>
      </c>
      <c r="E213" s="58">
        <v>2.4038460000000001</v>
      </c>
    </row>
    <row r="214" spans="1:5">
      <c r="A214" s="58">
        <v>1750</v>
      </c>
      <c r="B214" s="58">
        <v>9.0003189999999993</v>
      </c>
      <c r="C214" s="58">
        <v>8.5435840000000002E-5</v>
      </c>
      <c r="D214" s="58">
        <v>2.02811E-6</v>
      </c>
      <c r="E214" s="58">
        <v>3.2194370000000001</v>
      </c>
    </row>
    <row r="215" spans="1:5">
      <c r="A215" s="58">
        <v>1750</v>
      </c>
      <c r="B215" s="58">
        <v>9.0006989999999991</v>
      </c>
      <c r="C215" s="58">
        <v>8.5402669999999999E-5</v>
      </c>
      <c r="D215" s="58">
        <v>2.7343650000000001E-6</v>
      </c>
      <c r="E215" s="58">
        <v>4.3131209999999998</v>
      </c>
    </row>
    <row r="216" spans="1:5">
      <c r="A216" s="58">
        <v>1750</v>
      </c>
      <c r="B216" s="58">
        <v>9.0012500000000006</v>
      </c>
      <c r="C216" s="58">
        <v>8.6224510000000002E-5</v>
      </c>
      <c r="D216" s="58">
        <v>3.3949560000000002E-6</v>
      </c>
      <c r="E216" s="58">
        <v>5.7756290000000003</v>
      </c>
    </row>
    <row r="217" spans="1:5">
      <c r="A217" s="58">
        <v>1750</v>
      </c>
      <c r="B217" s="58">
        <v>9.0001130000000007</v>
      </c>
      <c r="C217" s="58">
        <v>8.5189590000000001E-5</v>
      </c>
      <c r="D217" s="58">
        <v>4.8321919999999999E-6</v>
      </c>
      <c r="E217" s="58">
        <v>7.7351479999999997</v>
      </c>
    </row>
    <row r="218" spans="1:5">
      <c r="A218" s="58">
        <v>1750</v>
      </c>
      <c r="B218" s="58">
        <v>8.9981150000000003</v>
      </c>
      <c r="C218" s="58">
        <v>8.4942669999999994E-5</v>
      </c>
      <c r="D218" s="58">
        <v>6.4689650000000003E-6</v>
      </c>
      <c r="E218" s="58">
        <v>10.361409999999999</v>
      </c>
    </row>
    <row r="219" spans="1:5">
      <c r="A219" s="58">
        <v>1750</v>
      </c>
      <c r="B219" s="58">
        <v>8.9988039999999998</v>
      </c>
      <c r="C219" s="58">
        <v>8.4484169999999998E-5</v>
      </c>
      <c r="D219" s="58">
        <v>8.6118309999999992E-6</v>
      </c>
      <c r="E219" s="58">
        <v>13.884779999999999</v>
      </c>
    </row>
    <row r="220" spans="1:5">
      <c r="A220" s="58">
        <v>1750</v>
      </c>
      <c r="B220" s="58">
        <v>8.9982190000000006</v>
      </c>
      <c r="C220" s="58">
        <v>8.3674490000000006E-5</v>
      </c>
      <c r="D220" s="58">
        <v>1.136032E-5</v>
      </c>
      <c r="E220" s="58">
        <v>18.601189999999999</v>
      </c>
    </row>
    <row r="221" spans="1:5">
      <c r="A221" s="58">
        <v>1750</v>
      </c>
      <c r="B221" s="58">
        <v>8.9996310000000008</v>
      </c>
      <c r="C221" s="58">
        <v>8.2282009999999997E-5</v>
      </c>
      <c r="D221" s="58">
        <v>1.501598E-5</v>
      </c>
      <c r="E221" s="58">
        <v>24.893789999999999</v>
      </c>
    </row>
    <row r="222" spans="1:5">
      <c r="A222" s="58">
        <v>1750</v>
      </c>
      <c r="B222" s="58">
        <v>8.9994929999999993</v>
      </c>
      <c r="C222" s="58">
        <v>7.9952029999999998E-5</v>
      </c>
      <c r="D222" s="58">
        <v>1.939374E-5</v>
      </c>
      <c r="E222" s="58">
        <v>33.339260000000003</v>
      </c>
    </row>
    <row r="223" spans="1:5">
      <c r="A223" s="58">
        <v>1750</v>
      </c>
      <c r="B223" s="58">
        <v>8.9994589999999999</v>
      </c>
      <c r="C223" s="58">
        <v>7.6387690000000007E-5</v>
      </c>
      <c r="D223" s="58">
        <v>2.434513E-5</v>
      </c>
      <c r="E223" s="58">
        <v>44.66413</v>
      </c>
    </row>
    <row r="224" spans="1:5">
      <c r="A224" s="58">
        <v>1750</v>
      </c>
      <c r="B224" s="58">
        <v>8.9987349999999999</v>
      </c>
      <c r="C224" s="58">
        <v>7.0556350000000004E-5</v>
      </c>
      <c r="D224" s="58">
        <v>2.9739440000000001E-5</v>
      </c>
      <c r="E224" s="58">
        <v>59.8277</v>
      </c>
    </row>
    <row r="225" spans="1:5">
      <c r="A225" s="58">
        <v>1750</v>
      </c>
      <c r="B225" s="58">
        <v>8.9984249999999992</v>
      </c>
      <c r="C225" s="58">
        <v>6.2931130000000007E-5</v>
      </c>
      <c r="D225" s="58">
        <v>3.421533E-5</v>
      </c>
      <c r="E225" s="58">
        <v>80.128200000000007</v>
      </c>
    </row>
    <row r="226" spans="1:5">
      <c r="A226" s="58">
        <v>1750</v>
      </c>
      <c r="B226" s="58">
        <v>8.9983559999999994</v>
      </c>
      <c r="C226" s="58">
        <v>5.3384999999999998E-5</v>
      </c>
      <c r="D226" s="58">
        <v>3.7205839999999998E-5</v>
      </c>
      <c r="E226" s="58">
        <v>107.2654</v>
      </c>
    </row>
    <row r="227" spans="1:5">
      <c r="A227" s="58">
        <v>1750</v>
      </c>
      <c r="B227" s="58">
        <v>8.9983559999999994</v>
      </c>
      <c r="C227" s="58">
        <v>4.2983250000000002E-5</v>
      </c>
      <c r="D227" s="58">
        <v>3.7901139999999998E-5</v>
      </c>
      <c r="E227" s="58">
        <v>143.78829999999999</v>
      </c>
    </row>
    <row r="228" spans="1:5">
      <c r="A228" s="58">
        <v>1750</v>
      </c>
      <c r="B228" s="58">
        <v>8.9979429999999994</v>
      </c>
      <c r="C228" s="58">
        <v>3.293245E-5</v>
      </c>
      <c r="D228" s="58">
        <v>3.61542E-5</v>
      </c>
      <c r="E228" s="58">
        <v>192.5051</v>
      </c>
    </row>
    <row r="229" spans="1:5">
      <c r="A229" s="58">
        <v>1750</v>
      </c>
      <c r="B229" s="58">
        <v>8.9976330000000004</v>
      </c>
      <c r="C229" s="58">
        <v>2.435171E-5</v>
      </c>
      <c r="D229" s="58">
        <v>3.2326100000000002E-5</v>
      </c>
      <c r="E229" s="58">
        <v>257.55489999999998</v>
      </c>
    </row>
    <row r="230" spans="1:5">
      <c r="A230" s="58">
        <v>1750</v>
      </c>
      <c r="B230" s="58">
        <v>8.9968070000000004</v>
      </c>
      <c r="C230" s="58">
        <v>1.7556560000000001E-5</v>
      </c>
      <c r="D230" s="58">
        <v>2.7569450000000001E-5</v>
      </c>
      <c r="E230" s="58">
        <v>344.66910000000001</v>
      </c>
    </row>
    <row r="231" spans="1:5">
      <c r="A231" s="58">
        <v>1750</v>
      </c>
      <c r="B231" s="58">
        <v>8.9981159999999996</v>
      </c>
      <c r="C231" s="58">
        <v>1.265728E-5</v>
      </c>
      <c r="D231" s="58">
        <v>2.2549749999999999E-5</v>
      </c>
      <c r="E231" s="58">
        <v>461.8227</v>
      </c>
    </row>
    <row r="232" spans="1:5">
      <c r="A232" s="58">
        <v>1750</v>
      </c>
      <c r="B232" s="58">
        <v>8.9981840000000002</v>
      </c>
      <c r="C232" s="58">
        <v>9.3820969999999996E-6</v>
      </c>
      <c r="D232" s="58">
        <v>1.784617E-5</v>
      </c>
      <c r="E232" s="58">
        <v>620.86090000000002</v>
      </c>
    </row>
    <row r="233" spans="1:5">
      <c r="A233" s="58">
        <v>1750</v>
      </c>
      <c r="B233" s="58">
        <v>8.9984269999999995</v>
      </c>
      <c r="C233" s="58">
        <v>7.3742429999999998E-6</v>
      </c>
      <c r="D233" s="58">
        <v>1.395152E-5</v>
      </c>
      <c r="E233" s="58">
        <v>829.64599999999996</v>
      </c>
    </row>
    <row r="234" spans="1:5">
      <c r="A234" s="58">
        <v>1750</v>
      </c>
      <c r="B234" s="58">
        <v>8.9969110000000008</v>
      </c>
      <c r="C234" s="58">
        <v>6.0750850000000003E-6</v>
      </c>
      <c r="D234" s="58">
        <v>1.071757E-5</v>
      </c>
      <c r="E234" s="58">
        <v>1116.0709999999999</v>
      </c>
    </row>
    <row r="235" spans="1:5">
      <c r="A235" s="58">
        <v>1750</v>
      </c>
      <c r="B235" s="58">
        <v>8.9991470000000007</v>
      </c>
      <c r="C235" s="58">
        <v>5.5294370000000003E-6</v>
      </c>
      <c r="D235" s="58">
        <v>8.3295119999999999E-6</v>
      </c>
      <c r="E235" s="58">
        <v>1488.095</v>
      </c>
    </row>
    <row r="236" spans="1:5">
      <c r="A236" s="58">
        <v>1750</v>
      </c>
      <c r="B236" s="58">
        <v>9.5011589999999995</v>
      </c>
      <c r="C236" s="58">
        <v>8.1125999999999995E-5</v>
      </c>
      <c r="D236" s="58">
        <v>3.18105E-7</v>
      </c>
      <c r="E236" s="58">
        <v>1.0005759999999999</v>
      </c>
    </row>
    <row r="237" spans="1:5">
      <c r="A237" s="58">
        <v>1750</v>
      </c>
      <c r="B237" s="58">
        <v>9.4996729999999996</v>
      </c>
      <c r="C237" s="58">
        <v>8.1163809999999998E-5</v>
      </c>
      <c r="D237" s="58">
        <v>4.4243329999999998E-7</v>
      </c>
      <c r="E237" s="58">
        <v>1.3389800000000001</v>
      </c>
    </row>
    <row r="238" spans="1:5">
      <c r="A238" s="58">
        <v>1750</v>
      </c>
      <c r="B238" s="58">
        <v>9.5004159999999995</v>
      </c>
      <c r="C238" s="58">
        <v>8.1188989999999997E-5</v>
      </c>
      <c r="D238" s="58">
        <v>5.6946449999999998E-7</v>
      </c>
      <c r="E238" s="58">
        <v>1.7948770000000001</v>
      </c>
    </row>
    <row r="239" spans="1:5">
      <c r="A239" s="58">
        <v>1750</v>
      </c>
      <c r="B239" s="58">
        <v>9.5006120000000003</v>
      </c>
      <c r="C239" s="58">
        <v>8.1214559999999997E-5</v>
      </c>
      <c r="D239" s="58">
        <v>7.7077479999999995E-7</v>
      </c>
      <c r="E239" s="58">
        <v>2.4038460000000001</v>
      </c>
    </row>
    <row r="240" spans="1:5">
      <c r="A240" s="58">
        <v>1750</v>
      </c>
      <c r="B240" s="58">
        <v>9.5012360000000005</v>
      </c>
      <c r="C240" s="58">
        <v>8.2027770000000006E-5</v>
      </c>
      <c r="D240" s="58">
        <v>2.169124E-7</v>
      </c>
      <c r="E240" s="58">
        <v>3.2194370000000001</v>
      </c>
    </row>
    <row r="241" spans="1:5">
      <c r="A241" s="58">
        <v>1750</v>
      </c>
      <c r="B241" s="58">
        <v>9.4990089999999991</v>
      </c>
      <c r="C241" s="58">
        <v>8.1170759999999996E-5</v>
      </c>
      <c r="D241" s="58">
        <v>1.6809489999999999E-6</v>
      </c>
      <c r="E241" s="58">
        <v>4.3131209999999998</v>
      </c>
    </row>
    <row r="242" spans="1:5">
      <c r="A242" s="58">
        <v>1750</v>
      </c>
      <c r="B242" s="58">
        <v>9.4995170000000009</v>
      </c>
      <c r="C242" s="58">
        <v>8.00621E-5</v>
      </c>
      <c r="D242" s="58">
        <v>2.4573830000000001E-6</v>
      </c>
      <c r="E242" s="58">
        <v>5.7756290000000003</v>
      </c>
    </row>
    <row r="243" spans="1:5">
      <c r="A243" s="58">
        <v>1750</v>
      </c>
      <c r="B243" s="58">
        <v>9.5013140000000007</v>
      </c>
      <c r="C243" s="58">
        <v>8.1127470000000003E-5</v>
      </c>
      <c r="D243" s="58">
        <v>3.0572109999999998E-6</v>
      </c>
      <c r="E243" s="58">
        <v>7.7351479999999997</v>
      </c>
    </row>
    <row r="244" spans="1:5">
      <c r="A244" s="58">
        <v>1750</v>
      </c>
      <c r="B244" s="58">
        <v>9.4986189999999997</v>
      </c>
      <c r="C244" s="58">
        <v>8.1037400000000004E-5</v>
      </c>
      <c r="D244" s="58">
        <v>3.5505370000000001E-6</v>
      </c>
      <c r="E244" s="58">
        <v>10.361409999999999</v>
      </c>
    </row>
    <row r="245" spans="1:5">
      <c r="A245" s="58">
        <v>1750</v>
      </c>
      <c r="B245" s="58">
        <v>9.4996349999999996</v>
      </c>
      <c r="C245" s="58">
        <v>8.089049E-5</v>
      </c>
      <c r="D245" s="58">
        <v>4.7400179999999996E-6</v>
      </c>
      <c r="E245" s="58">
        <v>13.884779999999999</v>
      </c>
    </row>
    <row r="246" spans="1:5">
      <c r="A246" s="58">
        <v>1750</v>
      </c>
      <c r="B246" s="58">
        <v>9.4986960000000007</v>
      </c>
      <c r="C246" s="58">
        <v>8.0686799999999995E-5</v>
      </c>
      <c r="D246" s="58">
        <v>6.2868830000000001E-6</v>
      </c>
      <c r="E246" s="58">
        <v>18.601189999999999</v>
      </c>
    </row>
    <row r="247" spans="1:5">
      <c r="A247" s="58">
        <v>1750</v>
      </c>
      <c r="B247" s="58">
        <v>9.5005330000000008</v>
      </c>
      <c r="C247" s="58">
        <v>8.0557680000000002E-5</v>
      </c>
      <c r="D247" s="58">
        <v>7.8722360000000008E-6</v>
      </c>
      <c r="E247" s="58">
        <v>24.893789999999999</v>
      </c>
    </row>
    <row r="248" spans="1:5">
      <c r="A248" s="58">
        <v>1750</v>
      </c>
      <c r="B248" s="58">
        <v>9.4998299999999993</v>
      </c>
      <c r="C248" s="58">
        <v>7.9305840000000005E-5</v>
      </c>
      <c r="D248" s="58">
        <v>1.124277E-5</v>
      </c>
      <c r="E248" s="58">
        <v>33.339260000000003</v>
      </c>
    </row>
    <row r="249" spans="1:5">
      <c r="A249" s="58">
        <v>1750</v>
      </c>
      <c r="B249" s="58">
        <v>9.4997520000000009</v>
      </c>
      <c r="C249" s="58">
        <v>7.7928099999999997E-5</v>
      </c>
      <c r="D249" s="58">
        <v>1.470022E-5</v>
      </c>
      <c r="E249" s="58">
        <v>44.66413</v>
      </c>
    </row>
    <row r="250" spans="1:5">
      <c r="A250" s="58">
        <v>1750</v>
      </c>
      <c r="B250" s="58">
        <v>9.4977599999999995</v>
      </c>
      <c r="C250" s="58">
        <v>7.5356250000000005E-5</v>
      </c>
      <c r="D250" s="58">
        <v>1.8911429999999999E-5</v>
      </c>
      <c r="E250" s="58">
        <v>59.8277</v>
      </c>
    </row>
    <row r="251" spans="1:5">
      <c r="A251" s="58">
        <v>1750</v>
      </c>
      <c r="B251" s="58">
        <v>9.4984249999999992</v>
      </c>
      <c r="C251" s="58">
        <v>7.1741649999999994E-5</v>
      </c>
      <c r="D251" s="58">
        <v>2.355616E-5</v>
      </c>
      <c r="E251" s="58">
        <v>80.128200000000007</v>
      </c>
    </row>
    <row r="252" spans="1:5">
      <c r="A252" s="58">
        <v>1750</v>
      </c>
      <c r="B252" s="58">
        <v>9.4993999999999996</v>
      </c>
      <c r="C252" s="58">
        <v>6.6138989999999997E-5</v>
      </c>
      <c r="D252" s="58">
        <v>2.8340500000000001E-5</v>
      </c>
      <c r="E252" s="58">
        <v>107.2654</v>
      </c>
    </row>
    <row r="253" spans="1:5">
      <c r="A253" s="58">
        <v>1750</v>
      </c>
      <c r="B253" s="58">
        <v>9.4969009999999994</v>
      </c>
      <c r="C253" s="58">
        <v>5.8737129999999999E-5</v>
      </c>
      <c r="D253" s="58">
        <v>3.2457750000000003E-5</v>
      </c>
      <c r="E253" s="58">
        <v>143.78829999999999</v>
      </c>
    </row>
    <row r="254" spans="1:5">
      <c r="A254" s="58">
        <v>1750</v>
      </c>
      <c r="B254" s="58">
        <v>9.4964309999999994</v>
      </c>
      <c r="C254" s="58">
        <v>4.9763189999999997E-5</v>
      </c>
      <c r="D254" s="58">
        <v>3.5015609999999998E-5</v>
      </c>
      <c r="E254" s="58">
        <v>192.5051</v>
      </c>
    </row>
    <row r="255" spans="1:5">
      <c r="A255" s="58">
        <v>1750</v>
      </c>
      <c r="B255" s="58">
        <v>9.4981109999999997</v>
      </c>
      <c r="C255" s="58">
        <v>4.0182670000000002E-5</v>
      </c>
      <c r="D255" s="58">
        <v>3.5463200000000003E-5</v>
      </c>
      <c r="E255" s="58">
        <v>257.55489999999998</v>
      </c>
    </row>
    <row r="256" spans="1:5">
      <c r="A256" s="58">
        <v>1750</v>
      </c>
      <c r="B256" s="58">
        <v>9.4985009999999992</v>
      </c>
      <c r="C256" s="58">
        <v>3.0976219999999998E-5</v>
      </c>
      <c r="D256" s="58">
        <v>3.3613079999999997E-5</v>
      </c>
      <c r="E256" s="58">
        <v>344.66910000000001</v>
      </c>
    </row>
    <row r="257" spans="1:5">
      <c r="A257" s="58">
        <v>1750</v>
      </c>
      <c r="B257" s="58">
        <v>9.4969800000000006</v>
      </c>
      <c r="C257" s="58">
        <v>2.3017590000000001E-5</v>
      </c>
      <c r="D257" s="58">
        <v>3.0145650000000002E-5</v>
      </c>
      <c r="E257" s="58">
        <v>461.8227</v>
      </c>
    </row>
    <row r="258" spans="1:5">
      <c r="A258" s="58">
        <v>1750</v>
      </c>
      <c r="B258" s="58">
        <v>9.4986969999999999</v>
      </c>
      <c r="C258" s="58">
        <v>1.6670209999999999E-5</v>
      </c>
      <c r="D258" s="58">
        <v>2.5690089999999999E-5</v>
      </c>
      <c r="E258" s="58">
        <v>620.86090000000002</v>
      </c>
    </row>
    <row r="259" spans="1:5">
      <c r="A259" s="58">
        <v>1750</v>
      </c>
      <c r="B259" s="58">
        <v>9.4975640000000006</v>
      </c>
      <c r="C259" s="58">
        <v>1.2245029999999999E-5</v>
      </c>
      <c r="D259" s="58">
        <v>2.1093919999999999E-5</v>
      </c>
      <c r="E259" s="58">
        <v>829.64599999999996</v>
      </c>
    </row>
    <row r="260" spans="1:5">
      <c r="A260" s="58">
        <v>1750</v>
      </c>
      <c r="B260" s="58">
        <v>9.4985409999999995</v>
      </c>
      <c r="C260" s="58">
        <v>9.0154130000000007E-6</v>
      </c>
      <c r="D260" s="58">
        <v>1.666127E-5</v>
      </c>
      <c r="E260" s="58">
        <v>1116.0709999999999</v>
      </c>
    </row>
    <row r="261" spans="1:5">
      <c r="A261" s="58">
        <v>1750</v>
      </c>
      <c r="B261" s="58">
        <v>9.4990469999999991</v>
      </c>
      <c r="C261" s="58">
        <v>7.3315349999999999E-6</v>
      </c>
      <c r="D261" s="58">
        <v>1.3342030000000001E-5</v>
      </c>
      <c r="E261" s="58">
        <v>1488.095</v>
      </c>
    </row>
    <row r="262" spans="1:5">
      <c r="A262" s="58">
        <v>1750</v>
      </c>
      <c r="B262" s="58">
        <v>10.00159</v>
      </c>
      <c r="C262" s="58">
        <v>7.7260269999999994E-5</v>
      </c>
      <c r="D262" s="58">
        <v>1.4658470000000001E-7</v>
      </c>
      <c r="E262" s="58">
        <v>1.0005759999999999</v>
      </c>
    </row>
    <row r="263" spans="1:5">
      <c r="A263" s="58">
        <v>1750</v>
      </c>
      <c r="B263" s="58">
        <v>9.998856</v>
      </c>
      <c r="C263" s="58">
        <v>7.726133E-5</v>
      </c>
      <c r="D263" s="58">
        <v>2.1915660000000001E-7</v>
      </c>
      <c r="E263" s="58">
        <v>1.3389800000000001</v>
      </c>
    </row>
    <row r="264" spans="1:5">
      <c r="A264" s="58">
        <v>1750</v>
      </c>
      <c r="B264" s="58">
        <v>9.9990749999999995</v>
      </c>
      <c r="C264" s="58">
        <v>7.7283230000000001E-5</v>
      </c>
      <c r="D264" s="58">
        <v>2.7157030000000002E-7</v>
      </c>
      <c r="E264" s="58">
        <v>1.7948770000000001</v>
      </c>
    </row>
    <row r="265" spans="1:5">
      <c r="A265" s="58">
        <v>1750</v>
      </c>
      <c r="B265" s="58">
        <v>9.9987659999999998</v>
      </c>
      <c r="C265" s="58">
        <v>7.7309260000000006E-5</v>
      </c>
      <c r="D265" s="58">
        <v>3.928402E-7</v>
      </c>
      <c r="E265" s="58">
        <v>2.4038460000000001</v>
      </c>
    </row>
    <row r="266" spans="1:5">
      <c r="A266" s="58">
        <v>1750</v>
      </c>
      <c r="B266" s="58">
        <v>9.9997830000000008</v>
      </c>
      <c r="C266" s="58">
        <v>7.7262639999999997E-5</v>
      </c>
      <c r="D266" s="58">
        <v>5.8301590000000005E-7</v>
      </c>
      <c r="E266" s="58">
        <v>3.2194370000000001</v>
      </c>
    </row>
    <row r="267" spans="1:5">
      <c r="A267" s="58">
        <v>1750</v>
      </c>
      <c r="B267" s="58">
        <v>9.9994289999999992</v>
      </c>
      <c r="C267" s="58">
        <v>7.727663E-5</v>
      </c>
      <c r="D267" s="58">
        <v>7.9510870000000003E-7</v>
      </c>
      <c r="E267" s="58">
        <v>4.3131209999999998</v>
      </c>
    </row>
    <row r="268" spans="1:5">
      <c r="A268" s="58">
        <v>1750</v>
      </c>
      <c r="B268" s="58">
        <v>9.9993850000000002</v>
      </c>
      <c r="C268" s="58">
        <v>7.7317000000000005E-5</v>
      </c>
      <c r="D268" s="58">
        <v>9.9499430000000008E-7</v>
      </c>
      <c r="E268" s="58">
        <v>5.7756290000000003</v>
      </c>
    </row>
    <row r="269" spans="1:5">
      <c r="A269" s="58">
        <v>1750</v>
      </c>
      <c r="B269" s="58">
        <v>9.9988569999999992</v>
      </c>
      <c r="C269" s="58">
        <v>7.7376820000000002E-5</v>
      </c>
      <c r="D269" s="58">
        <v>1.3674659999999999E-6</v>
      </c>
      <c r="E269" s="58">
        <v>7.7351479999999997</v>
      </c>
    </row>
    <row r="270" spans="1:5">
      <c r="A270" s="58">
        <v>1750</v>
      </c>
      <c r="B270" s="58">
        <v>10.00014</v>
      </c>
      <c r="C270" s="58">
        <v>7.7314379999999998E-5</v>
      </c>
      <c r="D270" s="58">
        <v>1.856979E-6</v>
      </c>
      <c r="E270" s="58">
        <v>10.361409999999999</v>
      </c>
    </row>
    <row r="271" spans="1:5">
      <c r="A271" s="58">
        <v>1750</v>
      </c>
      <c r="B271" s="58">
        <v>9.9990310000000004</v>
      </c>
      <c r="C271" s="58">
        <v>7.7256579999999993E-5</v>
      </c>
      <c r="D271" s="58">
        <v>2.508761E-6</v>
      </c>
      <c r="E271" s="58">
        <v>13.884779999999999</v>
      </c>
    </row>
    <row r="272" spans="1:5">
      <c r="A272" s="58">
        <v>1750</v>
      </c>
      <c r="B272" s="58">
        <v>9.9988119999999991</v>
      </c>
      <c r="C272" s="58">
        <v>7.666773E-5</v>
      </c>
      <c r="D272" s="58">
        <v>3.6918660000000001E-6</v>
      </c>
      <c r="E272" s="58">
        <v>18.601189999999999</v>
      </c>
    </row>
    <row r="273" spans="1:5">
      <c r="A273" s="58">
        <v>1750</v>
      </c>
      <c r="B273" s="58">
        <v>9.9990319999999997</v>
      </c>
      <c r="C273" s="58">
        <v>7.7012640000000005E-5</v>
      </c>
      <c r="D273" s="58">
        <v>4.6103090000000002E-6</v>
      </c>
      <c r="E273" s="58">
        <v>24.893789999999999</v>
      </c>
    </row>
    <row r="274" spans="1:5">
      <c r="A274" s="58">
        <v>1750</v>
      </c>
      <c r="B274" s="58">
        <v>9.9990760000000005</v>
      </c>
      <c r="C274" s="58">
        <v>7.6755209999999994E-5</v>
      </c>
      <c r="D274" s="58">
        <v>6.1366489999999997E-6</v>
      </c>
      <c r="E274" s="58">
        <v>33.339260000000003</v>
      </c>
    </row>
    <row r="275" spans="1:5">
      <c r="A275" s="58">
        <v>1750</v>
      </c>
      <c r="B275" s="58">
        <v>9.9983690000000003</v>
      </c>
      <c r="C275" s="58">
        <v>7.6326020000000002E-5</v>
      </c>
      <c r="D275" s="58">
        <v>8.1460820000000006E-6</v>
      </c>
      <c r="E275" s="58">
        <v>44.66413</v>
      </c>
    </row>
    <row r="276" spans="1:5">
      <c r="A276" s="58">
        <v>1750</v>
      </c>
      <c r="B276" s="58">
        <v>9.9980589999999996</v>
      </c>
      <c r="C276" s="58">
        <v>7.5423820000000003E-5</v>
      </c>
      <c r="D276" s="58">
        <v>1.083812E-5</v>
      </c>
      <c r="E276" s="58">
        <v>59.8277</v>
      </c>
    </row>
    <row r="277" spans="1:5">
      <c r="A277" s="58">
        <v>1750</v>
      </c>
      <c r="B277" s="58">
        <v>9.9980600000000006</v>
      </c>
      <c r="C277" s="58">
        <v>7.4035649999999996E-5</v>
      </c>
      <c r="D277" s="58">
        <v>1.396235E-5</v>
      </c>
      <c r="E277" s="58">
        <v>80.128200000000007</v>
      </c>
    </row>
    <row r="278" spans="1:5">
      <c r="A278" s="58">
        <v>1750</v>
      </c>
      <c r="B278" s="58">
        <v>9.9992970000000003</v>
      </c>
      <c r="C278" s="58">
        <v>7.1630020000000005E-5</v>
      </c>
      <c r="D278" s="58">
        <v>1.7853160000000001E-5</v>
      </c>
      <c r="E278" s="58">
        <v>107.2654</v>
      </c>
    </row>
    <row r="279" spans="1:5">
      <c r="A279" s="58">
        <v>1750</v>
      </c>
      <c r="B279" s="58">
        <v>9.9980589999999996</v>
      </c>
      <c r="C279" s="58">
        <v>6.809706E-5</v>
      </c>
      <c r="D279" s="58">
        <v>2.226891E-5</v>
      </c>
      <c r="E279" s="58">
        <v>143.78829999999999</v>
      </c>
    </row>
    <row r="280" spans="1:5">
      <c r="A280" s="58">
        <v>1750</v>
      </c>
      <c r="B280" s="58">
        <v>9.9991649999999996</v>
      </c>
      <c r="C280" s="58">
        <v>6.2830110000000001E-5</v>
      </c>
      <c r="D280" s="58">
        <v>2.6684740000000002E-5</v>
      </c>
      <c r="E280" s="58">
        <v>192.5051</v>
      </c>
    </row>
    <row r="281" spans="1:5">
      <c r="A281" s="58">
        <v>1750</v>
      </c>
      <c r="B281" s="58">
        <v>9.9975740000000002</v>
      </c>
      <c r="C281" s="58">
        <v>5.5931779999999997E-5</v>
      </c>
      <c r="D281" s="58">
        <v>3.0398600000000001E-5</v>
      </c>
      <c r="E281" s="58">
        <v>257.55489999999998</v>
      </c>
    </row>
    <row r="282" spans="1:5">
      <c r="A282" s="58">
        <v>1750</v>
      </c>
      <c r="B282" s="58">
        <v>9.9987209999999997</v>
      </c>
      <c r="C282" s="58">
        <v>4.7629629999999998E-5</v>
      </c>
      <c r="D282" s="58">
        <v>3.2783439999999998E-5</v>
      </c>
      <c r="E282" s="58">
        <v>344.66910000000001</v>
      </c>
    </row>
    <row r="283" spans="1:5">
      <c r="A283" s="58">
        <v>1750</v>
      </c>
      <c r="B283" s="58">
        <v>9.9989419999999996</v>
      </c>
      <c r="C283" s="58">
        <v>3.8749599999999999E-5</v>
      </c>
      <c r="D283" s="58">
        <v>3.3185549999999999E-5</v>
      </c>
      <c r="E283" s="58">
        <v>461.8227</v>
      </c>
    </row>
    <row r="284" spans="1:5">
      <c r="A284" s="58">
        <v>1750</v>
      </c>
      <c r="B284" s="58">
        <v>9.9984570000000001</v>
      </c>
      <c r="C284" s="58">
        <v>3.0055129999999998E-5</v>
      </c>
      <c r="D284" s="58">
        <v>3.1513239999999998E-5</v>
      </c>
      <c r="E284" s="58">
        <v>620.86090000000002</v>
      </c>
    </row>
    <row r="285" spans="1:5">
      <c r="A285" s="58">
        <v>1750</v>
      </c>
      <c r="B285" s="58">
        <v>9.9992090000000005</v>
      </c>
      <c r="C285" s="58">
        <v>2.264727E-5</v>
      </c>
      <c r="D285" s="58">
        <v>2.8591259999999999E-5</v>
      </c>
      <c r="E285" s="58">
        <v>829.64599999999996</v>
      </c>
    </row>
    <row r="286" spans="1:5">
      <c r="A286" s="58">
        <v>1750</v>
      </c>
      <c r="B286" s="58">
        <v>9.9977499999999999</v>
      </c>
      <c r="C286" s="58">
        <v>1.6554720000000001E-5</v>
      </c>
      <c r="D286" s="58">
        <v>2.4589829999999998E-5</v>
      </c>
      <c r="E286" s="58">
        <v>1116.0709999999999</v>
      </c>
    </row>
    <row r="287" spans="1:5">
      <c r="A287" s="58">
        <v>1750</v>
      </c>
      <c r="B287" s="58">
        <v>9.9985909999999993</v>
      </c>
      <c r="C287" s="58">
        <v>1.196178E-5</v>
      </c>
      <c r="D287" s="58">
        <v>2.0179989999999999E-5</v>
      </c>
      <c r="E287" s="58">
        <v>1488.095</v>
      </c>
    </row>
  </sheetData>
  <phoneticPr fontId="2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8.4993130000000008</v>
      </c>
      <c r="C6" s="58">
        <v>9.0207820000000002E-5</v>
      </c>
      <c r="D6" s="58">
        <v>1.069536E-6</v>
      </c>
      <c r="E6" s="58">
        <v>1.0005759999999999</v>
      </c>
      <c r="F6" s="6">
        <f>((C6/4)-($F$2/282548)*-0.00024306-($F$3/698124)*-0.00040896)/$B$3-$D$3</f>
        <v>1.2519134542420307</v>
      </c>
      <c r="G6" s="6">
        <f>$P$7+($P$6-$P$7)*(1+(2*PI()*E6*$P$9)^(1-$P$8)*SIN(PI()*$P$8/2))/(1+2*(2*PI()*E6*$P$9)^(1-$P$8)*SIN(PI()*$P$8/2)+(2*PI()*E6*$P$9)^(2-2*$P$8))</f>
        <v>1.2536461881735248</v>
      </c>
      <c r="H6" s="6">
        <f>F6-G6</f>
        <v>-1.7327339314940904E-3</v>
      </c>
      <c r="I6" s="6">
        <f>H6^2</f>
        <v>3.0023668773509671E-6</v>
      </c>
      <c r="J6" s="6">
        <f>((D6/4)-($F$2/282548)*-0.00024306-($F$3/698124)*-0.00040896)/$B$3-$D$3</f>
        <v>1.7743137290132056E-2</v>
      </c>
      <c r="K6" s="6">
        <f>($P$6-$P$7)*((2*PI()*E6*$P$9)^(1-$P$8)*COS(PI()*$P$8/2))/(1+2*(2*PI()*E6*$P$9)^(1-$P$8)*SIN(PI()*$P$8/2)+(2*PI()*E6*$P$9)^(2-2*$P$8))</f>
        <v>1.6173661027419062E-2</v>
      </c>
      <c r="L6" s="6">
        <f>J6-K6</f>
        <v>1.5694762627129939E-3</v>
      </c>
      <c r="M6" s="6">
        <f>L6^2</f>
        <v>2.4632557392195465E-6</v>
      </c>
      <c r="N6" s="20"/>
      <c r="O6" s="4" t="s">
        <v>20</v>
      </c>
      <c r="P6" s="21">
        <v>1.2542515798851657</v>
      </c>
      <c r="Q6" s="22">
        <v>9.1745907005747504E-4</v>
      </c>
      <c r="R6" s="7">
        <f>SUM(I6:I16)</f>
        <v>9.8104599477290404E-6</v>
      </c>
      <c r="S6" s="23">
        <v>2.6043334632024993E-3</v>
      </c>
      <c r="T6" s="24" t="s">
        <v>21</v>
      </c>
      <c r="X6" s="56">
        <f>((C6/4)-(69.2/282548)*-0.00024306-(64.3/698124)*-0.00040896)/$B$3-$D$3</f>
        <v>1.2548570900293663</v>
      </c>
    </row>
    <row r="7" spans="1:24">
      <c r="A7" s="58">
        <v>1750</v>
      </c>
      <c r="B7" s="58">
        <v>8.4992219999999996</v>
      </c>
      <c r="C7" s="58">
        <v>9.0265560000000002E-5</v>
      </c>
      <c r="D7" s="58">
        <v>1.470964E-6</v>
      </c>
      <c r="E7" s="58">
        <v>1.3389800000000001</v>
      </c>
      <c r="F7" s="6">
        <f t="shared" ref="F7:F31" si="0">((C7/4)-($F$2/282548)*-0.00024306-($F$3/698124)*-0.00040896)/$B$3-$D$3</f>
        <v>1.2527128974319042</v>
      </c>
      <c r="G7" s="6">
        <f t="shared" ref="G7:G31" si="1">$P$7+($P$6-$P$7)*(1+(2*PI()*E7*$P$9)^(1-$P$8)*SIN(PI()*$P$8/2))/(1+2*(2*PI()*E7*$P$9)^(1-$P$8)*SIN(PI()*$P$8/2)+(2*PI()*E7*$P$9)^(2-2*$P$8))</f>
        <v>1.2533492246620519</v>
      </c>
      <c r="H7" s="6">
        <f t="shared" ref="H7:H31" si="2">F7-G7</f>
        <v>-6.363272301477263E-4</v>
      </c>
      <c r="I7" s="6">
        <f t="shared" ref="I7:I31" si="3">H7^2</f>
        <v>4.0491234382747741E-7</v>
      </c>
      <c r="J7" s="6">
        <f t="shared" ref="J7:J31" si="4">((D7/4)-($F$2/282548)*-0.00024306-($F$3/698124)*-0.00040896)/$B$3-$D$3</f>
        <v>2.3301136611651042E-2</v>
      </c>
      <c r="K7" s="6">
        <f t="shared" ref="K7:K31" si="5">($P$6-$P$7)*((2*PI()*E7*$P$9)^(1-$P$8)*COS(PI()*$P$8/2))/(1+2*(2*PI()*E7*$P$9)^(1-$P$8)*SIN(PI()*$P$8/2)+(2*PI()*E7*$P$9)^(2-2*$P$8))</f>
        <v>2.1540006303776039E-2</v>
      </c>
      <c r="L7" s="6">
        <f t="shared" ref="L7:L31" si="6">J7-K7</f>
        <v>1.7611303078750029E-3</v>
      </c>
      <c r="M7" s="6">
        <f t="shared" ref="M7:M31" si="7">L7^2</f>
        <v>3.1015799613159023E-6</v>
      </c>
      <c r="N7" s="20"/>
      <c r="O7" s="4" t="s">
        <v>22</v>
      </c>
      <c r="P7" s="21">
        <v>4.8003591206942468E-2</v>
      </c>
      <c r="Q7" s="22">
        <v>2.9785372584599902E-3</v>
      </c>
      <c r="R7" s="7">
        <f>R6+R8</f>
        <v>2.6607527475988497E-5</v>
      </c>
      <c r="T7" s="24" t="s">
        <v>23</v>
      </c>
      <c r="X7" s="56">
        <f t="shared" ref="X7:X35" si="8">((C7/4)-(69.2/282548)*-0.00024306-(64.3/698124)*-0.00040896)/$B$3-$D$3</f>
        <v>1.2556565332192398</v>
      </c>
    </row>
    <row r="8" spans="1:24">
      <c r="A8" s="58">
        <v>1750</v>
      </c>
      <c r="B8" s="58">
        <v>8.5007579999999994</v>
      </c>
      <c r="C8" s="58">
        <v>9.0233600000000003E-5</v>
      </c>
      <c r="D8" s="58">
        <v>1.9318400000000001E-6</v>
      </c>
      <c r="E8" s="58">
        <v>1.7948770000000001</v>
      </c>
      <c r="F8" s="6">
        <f t="shared" si="0"/>
        <v>1.2522703930268408</v>
      </c>
      <c r="G8" s="6">
        <f t="shared" si="1"/>
        <v>1.2528761341510983</v>
      </c>
      <c r="H8" s="6">
        <f t="shared" si="2"/>
        <v>-6.0574112425748616E-4</v>
      </c>
      <c r="I8" s="6">
        <f t="shared" si="3"/>
        <v>3.6692230961672328E-7</v>
      </c>
      <c r="J8" s="6">
        <f t="shared" si="4"/>
        <v>2.9682227355954837E-2</v>
      </c>
      <c r="K8" s="6">
        <f t="shared" si="5"/>
        <v>2.8729581742314259E-2</v>
      </c>
      <c r="L8" s="6">
        <f t="shared" si="6"/>
        <v>9.5264561364057782E-4</v>
      </c>
      <c r="M8" s="6">
        <f t="shared" si="7"/>
        <v>9.0753366518863311E-7</v>
      </c>
      <c r="N8" s="20"/>
      <c r="O8" s="4" t="s">
        <v>24</v>
      </c>
      <c r="P8" s="21">
        <v>1.5278290710398006E-2</v>
      </c>
      <c r="Q8" s="22">
        <v>1.0514418118394691E-2</v>
      </c>
      <c r="R8" s="7">
        <f>SUM(M6:M16)</f>
        <v>1.6797067528259455E-5</v>
      </c>
      <c r="S8" s="23">
        <v>4.3766489266712227E-3</v>
      </c>
      <c r="T8" s="24" t="s">
        <v>25</v>
      </c>
      <c r="X8" s="56">
        <f t="shared" si="8"/>
        <v>1.2552140288141764</v>
      </c>
    </row>
    <row r="9" spans="1:24">
      <c r="A9" s="58">
        <v>1750</v>
      </c>
      <c r="B9" s="58">
        <v>8.4997950000000007</v>
      </c>
      <c r="C9" s="58">
        <v>9.0220559999999999E-5</v>
      </c>
      <c r="D9" s="58">
        <v>2.635231E-6</v>
      </c>
      <c r="E9" s="58">
        <v>2.4038460000000001</v>
      </c>
      <c r="F9" s="6">
        <f t="shared" si="0"/>
        <v>1.2520898467989927</v>
      </c>
      <c r="G9" s="6">
        <f t="shared" si="1"/>
        <v>1.252114638402454</v>
      </c>
      <c r="H9" s="6">
        <f t="shared" si="2"/>
        <v>-2.4791603461249423E-5</v>
      </c>
      <c r="I9" s="6">
        <f t="shared" si="3"/>
        <v>6.1462360217983433E-10</v>
      </c>
      <c r="J9" s="6">
        <f t="shared" si="4"/>
        <v>3.9421076416714329E-2</v>
      </c>
      <c r="K9" s="6">
        <f t="shared" si="5"/>
        <v>3.8274141143101126E-2</v>
      </c>
      <c r="L9" s="6">
        <f t="shared" si="6"/>
        <v>1.1469352736132032E-3</v>
      </c>
      <c r="M9" s="6">
        <f t="shared" si="7"/>
        <v>1.3154605218581934E-6</v>
      </c>
      <c r="N9" s="20"/>
      <c r="O9" s="4" t="s">
        <v>26</v>
      </c>
      <c r="P9" s="21">
        <v>1.9969987054487674E-3</v>
      </c>
      <c r="Q9" s="25">
        <v>1.6444115620463457E-5</v>
      </c>
      <c r="X9" s="56">
        <f t="shared" si="8"/>
        <v>1.2550334825863283</v>
      </c>
    </row>
    <row r="10" spans="1:24">
      <c r="A10" s="58">
        <v>1750</v>
      </c>
      <c r="B10" s="58">
        <v>8.4997039999999995</v>
      </c>
      <c r="C10" s="58">
        <v>9.0121640000000004E-5</v>
      </c>
      <c r="D10" s="58">
        <v>3.584848E-6</v>
      </c>
      <c r="E10" s="58">
        <v>3.2194370000000001</v>
      </c>
      <c r="F10" s="6">
        <f t="shared" si="0"/>
        <v>1.2507202430521573</v>
      </c>
      <c r="G10" s="6">
        <f t="shared" si="1"/>
        <v>1.2508653215403411</v>
      </c>
      <c r="H10" s="6">
        <f t="shared" si="2"/>
        <v>-1.4507848818379188E-4</v>
      </c>
      <c r="I10" s="6">
        <f t="shared" si="3"/>
        <v>2.1047767733694638E-8</v>
      </c>
      <c r="J10" s="6">
        <f t="shared" si="4"/>
        <v>5.2569064702790276E-2</v>
      </c>
      <c r="K10" s="6">
        <f t="shared" si="5"/>
        <v>5.0965826062140084E-2</v>
      </c>
      <c r="L10" s="6">
        <f t="shared" si="6"/>
        <v>1.6032386406501925E-3</v>
      </c>
      <c r="M10" s="6">
        <f t="shared" si="7"/>
        <v>2.5703741388738771E-6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1.2536638788394929</v>
      </c>
    </row>
    <row r="11" spans="1:24">
      <c r="A11" s="58">
        <v>1750</v>
      </c>
      <c r="B11" s="58">
        <v>8.4999160000000007</v>
      </c>
      <c r="C11" s="58">
        <v>8.9990719999999993E-5</v>
      </c>
      <c r="D11" s="58">
        <v>4.816141E-6</v>
      </c>
      <c r="E11" s="58">
        <v>4.3131209999999998</v>
      </c>
      <c r="F11" s="6">
        <f t="shared" si="0"/>
        <v>1.2489075810774737</v>
      </c>
      <c r="G11" s="6">
        <f t="shared" si="1"/>
        <v>1.2487837780166278</v>
      </c>
      <c r="H11" s="6">
        <f t="shared" si="2"/>
        <v>1.238030608459173E-4</v>
      </c>
      <c r="I11" s="6">
        <f t="shared" si="3"/>
        <v>1.53271978748179E-8</v>
      </c>
      <c r="J11" s="6">
        <f t="shared" si="4"/>
        <v>6.9617017657220656E-2</v>
      </c>
      <c r="K11" s="6">
        <f t="shared" si="5"/>
        <v>6.7834507312008477E-2</v>
      </c>
      <c r="L11" s="6">
        <f t="shared" si="6"/>
        <v>1.7825103452121793E-3</v>
      </c>
      <c r="M11" s="6">
        <f t="shared" si="7"/>
        <v>3.1773431307884429E-6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1.2518512168648093</v>
      </c>
    </row>
    <row r="12" spans="1:24">
      <c r="A12" s="58">
        <v>1750</v>
      </c>
      <c r="B12" s="58">
        <v>8.5000350000000005</v>
      </c>
      <c r="C12" s="58">
        <v>8.9788400000000002E-5</v>
      </c>
      <c r="D12" s="58">
        <v>6.3609670000000003E-6</v>
      </c>
      <c r="E12" s="58">
        <v>5.7756290000000003</v>
      </c>
      <c r="F12" s="6">
        <f t="shared" si="0"/>
        <v>1.2461063454319041</v>
      </c>
      <c r="G12" s="6">
        <f t="shared" si="1"/>
        <v>1.245287455933318</v>
      </c>
      <c r="H12" s="6">
        <f t="shared" si="2"/>
        <v>8.1888949858610616E-4</v>
      </c>
      <c r="I12" s="6">
        <f t="shared" si="3"/>
        <v>6.7058001089460433E-7</v>
      </c>
      <c r="J12" s="6">
        <f t="shared" si="4"/>
        <v>9.1006013591397872E-2</v>
      </c>
      <c r="K12" s="6">
        <f t="shared" si="5"/>
        <v>9.0127722824358256E-2</v>
      </c>
      <c r="L12" s="6">
        <f t="shared" si="6"/>
        <v>8.7829076703961617E-4</v>
      </c>
      <c r="M12" s="6">
        <f t="shared" si="7"/>
        <v>7.7139467146703732E-7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1.2490499812192397</v>
      </c>
    </row>
    <row r="13" spans="1:24">
      <c r="A13" s="58">
        <v>1750</v>
      </c>
      <c r="B13" s="58">
        <v>8.4975070000000006</v>
      </c>
      <c r="C13" s="58">
        <v>8.9419580000000006E-5</v>
      </c>
      <c r="D13" s="58">
        <v>8.4739250000000004E-6</v>
      </c>
      <c r="E13" s="58">
        <v>7.7351479999999997</v>
      </c>
      <c r="F13" s="6">
        <f t="shared" si="0"/>
        <v>1.2409998224445624</v>
      </c>
      <c r="G13" s="6">
        <f t="shared" si="1"/>
        <v>1.2393604488349592</v>
      </c>
      <c r="H13" s="6">
        <f t="shared" si="2"/>
        <v>1.6393736096032008E-3</v>
      </c>
      <c r="I13" s="6">
        <f t="shared" si="3"/>
        <v>2.6875458318634277E-6</v>
      </c>
      <c r="J13" s="6">
        <f t="shared" si="4"/>
        <v>0.12026112068506875</v>
      </c>
      <c r="K13" s="6">
        <f t="shared" si="5"/>
        <v>0.1195013052577832</v>
      </c>
      <c r="L13" s="6">
        <f t="shared" si="6"/>
        <v>7.5981542728555118E-4</v>
      </c>
      <c r="M13" s="6">
        <f t="shared" si="7"/>
        <v>5.7731948354112468E-7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1.243943458231898</v>
      </c>
    </row>
    <row r="14" spans="1:24">
      <c r="A14" s="58">
        <v>1750</v>
      </c>
      <c r="B14" s="58">
        <v>8.4984999999999999</v>
      </c>
      <c r="C14" s="58">
        <v>8.8669010000000002E-5</v>
      </c>
      <c r="D14" s="58">
        <v>1.1250460000000001E-5</v>
      </c>
      <c r="E14" s="58">
        <v>10.361409999999999</v>
      </c>
      <c r="F14" s="6">
        <f t="shared" si="0"/>
        <v>1.2306077532546891</v>
      </c>
      <c r="G14" s="6">
        <f t="shared" si="1"/>
        <v>1.2292789749461384</v>
      </c>
      <c r="H14" s="6">
        <f t="shared" si="2"/>
        <v>1.3287783085507154E-3</v>
      </c>
      <c r="I14" s="6">
        <f t="shared" si="3"/>
        <v>1.7656517932749003E-6</v>
      </c>
      <c r="J14" s="6">
        <f t="shared" si="4"/>
        <v>0.15870382933063837</v>
      </c>
      <c r="K14" s="6">
        <f t="shared" si="5"/>
        <v>0.15788611420704196</v>
      </c>
      <c r="L14" s="6">
        <f t="shared" si="6"/>
        <v>8.1771512359640752E-4</v>
      </c>
      <c r="M14" s="6">
        <f t="shared" si="7"/>
        <v>6.6865802335828798E-7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1.2335513890420247</v>
      </c>
    </row>
    <row r="15" spans="1:24">
      <c r="A15" s="58">
        <v>1750</v>
      </c>
      <c r="B15" s="58">
        <v>8.5001259999999998</v>
      </c>
      <c r="C15" s="58">
        <v>8.7378790000000004E-5</v>
      </c>
      <c r="D15" s="58">
        <v>1.481425E-5</v>
      </c>
      <c r="E15" s="58">
        <v>13.884779999999999</v>
      </c>
      <c r="F15" s="6">
        <f t="shared" si="0"/>
        <v>1.212743922419246</v>
      </c>
      <c r="G15" s="6">
        <f t="shared" si="1"/>
        <v>1.212160622843484</v>
      </c>
      <c r="H15" s="6">
        <f t="shared" si="2"/>
        <v>5.8329957576197522E-4</v>
      </c>
      <c r="I15" s="6">
        <f t="shared" si="3"/>
        <v>3.4023839508410024E-7</v>
      </c>
      <c r="J15" s="6">
        <f t="shared" si="4"/>
        <v>0.20804653188760036</v>
      </c>
      <c r="K15" s="6">
        <f t="shared" si="5"/>
        <v>0.20735623297533207</v>
      </c>
      <c r="L15" s="6">
        <f t="shared" si="6"/>
        <v>6.9029891226829454E-4</v>
      </c>
      <c r="M15" s="6">
        <f t="shared" si="7"/>
        <v>4.7651258827879061E-7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1.2156875582065816</v>
      </c>
    </row>
    <row r="16" spans="1:24">
      <c r="A16" s="58">
        <v>1750</v>
      </c>
      <c r="B16" s="58">
        <v>8.4991319999999995</v>
      </c>
      <c r="C16" s="58">
        <v>8.5212840000000001E-5</v>
      </c>
      <c r="D16" s="58">
        <v>1.917914E-5</v>
      </c>
      <c r="E16" s="58">
        <v>18.601189999999999</v>
      </c>
      <c r="F16" s="6">
        <f t="shared" si="0"/>
        <v>1.1827551109002585</v>
      </c>
      <c r="G16" s="6">
        <f t="shared" si="1"/>
        <v>1.1834867206299684</v>
      </c>
      <c r="H16" s="6">
        <f t="shared" si="2"/>
        <v>-7.3160972970987004E-4</v>
      </c>
      <c r="I16" s="6">
        <f t="shared" si="3"/>
        <v>5.3525279660614912E-7</v>
      </c>
      <c r="J16" s="6">
        <f t="shared" si="4"/>
        <v>0.26848092026734727</v>
      </c>
      <c r="K16" s="6">
        <f t="shared" si="5"/>
        <v>0.26935706843082741</v>
      </c>
      <c r="L16" s="6">
        <f t="shared" si="6"/>
        <v>-8.7614816348013935E-4</v>
      </c>
      <c r="M16" s="6">
        <f t="shared" si="7"/>
        <v>7.6763560436962098E-7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1.1856987466875941</v>
      </c>
    </row>
    <row r="17" spans="1:24">
      <c r="A17" s="58">
        <v>1750</v>
      </c>
      <c r="B17" s="58">
        <v>8.4993130000000008</v>
      </c>
      <c r="C17" s="58">
        <v>8.1679889999999996E-5</v>
      </c>
      <c r="D17" s="58">
        <v>2.449367E-5</v>
      </c>
      <c r="E17" s="58">
        <v>24.893789999999999</v>
      </c>
      <c r="F17" s="6">
        <f t="shared" si="0"/>
        <v>1.1338394057103851</v>
      </c>
      <c r="G17" s="6">
        <f t="shared" si="1"/>
        <v>1.1367695237536199</v>
      </c>
      <c r="H17" s="6">
        <f t="shared" si="2"/>
        <v>-2.9301180432348417E-3</v>
      </c>
      <c r="I17" s="6">
        <f t="shared" si="3"/>
        <v>8.5855917472903775E-6</v>
      </c>
      <c r="J17" s="6">
        <f t="shared" si="4"/>
        <v>0.34206361538127128</v>
      </c>
      <c r="K17" s="6">
        <f t="shared" si="5"/>
        <v>0.3434614094850485</v>
      </c>
      <c r="L17" s="6">
        <f t="shared" si="6"/>
        <v>-1.3977941037772168E-3</v>
      </c>
      <c r="M17" s="6">
        <f t="shared" si="7"/>
        <v>1.9538283565543528E-6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1.1367830414977207</v>
      </c>
    </row>
    <row r="18" spans="1:24">
      <c r="A18" s="58">
        <v>1750</v>
      </c>
      <c r="B18" s="58">
        <v>8.5000959999999992</v>
      </c>
      <c r="C18" s="58">
        <v>7.6412569999999999E-5</v>
      </c>
      <c r="D18" s="58">
        <v>3.0047510000000001E-5</v>
      </c>
      <c r="E18" s="58">
        <v>33.339260000000003</v>
      </c>
      <c r="F18" s="6">
        <f t="shared" si="0"/>
        <v>1.0609103599382332</v>
      </c>
      <c r="G18" s="6">
        <f t="shared" si="1"/>
        <v>1.0633817487413411</v>
      </c>
      <c r="H18" s="6">
        <f t="shared" si="2"/>
        <v>-2.4713888031078213E-3</v>
      </c>
      <c r="I18" s="6">
        <f t="shared" si="3"/>
        <v>6.1077626161267095E-6</v>
      </c>
      <c r="J18" s="6">
        <f t="shared" si="4"/>
        <v>0.4189596937610181</v>
      </c>
      <c r="K18" s="6">
        <f t="shared" si="5"/>
        <v>0.42599373531703971</v>
      </c>
      <c r="L18" s="6">
        <f t="shared" si="6"/>
        <v>-7.0340415560216085E-3</v>
      </c>
      <c r="M18" s="6">
        <f t="shared" si="7"/>
        <v>4.9477740611838893E-5</v>
      </c>
      <c r="X18" s="56">
        <f t="shared" si="8"/>
        <v>1.0638539957255688</v>
      </c>
    </row>
    <row r="19" spans="1:24">
      <c r="A19" s="58">
        <v>1750</v>
      </c>
      <c r="B19" s="58">
        <v>8.4997349999999994</v>
      </c>
      <c r="C19" s="58">
        <v>6.8689540000000003E-5</v>
      </c>
      <c r="D19" s="58">
        <v>3.5380019999999998E-5</v>
      </c>
      <c r="E19" s="58">
        <v>44.66413</v>
      </c>
      <c r="F19" s="6">
        <f t="shared" si="0"/>
        <v>0.95398061039392945</v>
      </c>
      <c r="G19" s="6">
        <f t="shared" si="1"/>
        <v>0.95578390907231048</v>
      </c>
      <c r="H19" s="6">
        <f t="shared" si="2"/>
        <v>-1.8032986783810268E-3</v>
      </c>
      <c r="I19" s="6">
        <f t="shared" si="3"/>
        <v>3.2518861234507578E-6</v>
      </c>
      <c r="J19" s="6">
        <f t="shared" si="4"/>
        <v>0.49279133221671423</v>
      </c>
      <c r="K19" s="6">
        <f t="shared" si="5"/>
        <v>0.50624601256265012</v>
      </c>
      <c r="L19" s="6">
        <f t="shared" si="6"/>
        <v>-1.3454680345935888E-2</v>
      </c>
      <c r="M19" s="6">
        <f t="shared" si="7"/>
        <v>1.8102842321131345E-4</v>
      </c>
      <c r="X19" s="56">
        <f t="shared" si="8"/>
        <v>0.95692424618126504</v>
      </c>
    </row>
    <row r="20" spans="1:24">
      <c r="A20" s="58">
        <v>1750</v>
      </c>
      <c r="B20" s="58">
        <v>8.4993130000000008</v>
      </c>
      <c r="C20" s="58">
        <v>5.8740029999999999E-5</v>
      </c>
      <c r="D20" s="58">
        <v>3.9270590000000002E-5</v>
      </c>
      <c r="E20" s="58">
        <v>59.8277</v>
      </c>
      <c r="F20" s="6">
        <f t="shared" si="0"/>
        <v>0.81622397700152427</v>
      </c>
      <c r="G20" s="6">
        <f t="shared" si="1"/>
        <v>0.8133107023649262</v>
      </c>
      <c r="H20" s="6">
        <f t="shared" si="2"/>
        <v>2.9132746365980733E-3</v>
      </c>
      <c r="I20" s="6">
        <f t="shared" si="3"/>
        <v>8.4871691082456362E-6</v>
      </c>
      <c r="J20" s="6">
        <f t="shared" si="4"/>
        <v>0.54665849001418254</v>
      </c>
      <c r="K20" s="6">
        <f t="shared" si="5"/>
        <v>0.56661210114966376</v>
      </c>
      <c r="L20" s="6">
        <f t="shared" si="6"/>
        <v>-1.995361113548122E-2</v>
      </c>
      <c r="M20" s="6">
        <f t="shared" si="7"/>
        <v>3.9814659734600013E-4</v>
      </c>
      <c r="X20" s="56">
        <f t="shared" si="8"/>
        <v>0.81916761278885974</v>
      </c>
    </row>
    <row r="21" spans="1:24">
      <c r="A21" s="58">
        <v>1750</v>
      </c>
      <c r="B21" s="58">
        <v>8.4985009999999992</v>
      </c>
      <c r="C21" s="58">
        <v>4.7889490000000002E-5</v>
      </c>
      <c r="D21" s="58">
        <v>4.0467830000000001E-5</v>
      </c>
      <c r="E21" s="58">
        <v>80.128200000000007</v>
      </c>
      <c r="F21" s="6">
        <f t="shared" si="0"/>
        <v>0.66599207001418259</v>
      </c>
      <c r="G21" s="6">
        <f t="shared" si="1"/>
        <v>0.64799853405186014</v>
      </c>
      <c r="H21" s="6">
        <f t="shared" si="2"/>
        <v>1.7993535962322449E-2</v>
      </c>
      <c r="I21" s="6">
        <f t="shared" si="3"/>
        <v>3.2376733642739124E-4</v>
      </c>
      <c r="J21" s="6">
        <f t="shared" si="4"/>
        <v>0.56323495978633442</v>
      </c>
      <c r="K21" s="6">
        <f t="shared" si="5"/>
        <v>0.58881240560208292</v>
      </c>
      <c r="L21" s="6">
        <f t="shared" si="6"/>
        <v>-2.5577445815748501E-2</v>
      </c>
      <c r="M21" s="6">
        <f t="shared" si="7"/>
        <v>6.5420573445755048E-4</v>
      </c>
      <c r="X21" s="56">
        <f t="shared" si="8"/>
        <v>0.66893570580151807</v>
      </c>
    </row>
    <row r="22" spans="1:24">
      <c r="A22" s="58">
        <v>1750</v>
      </c>
      <c r="B22" s="58">
        <v>8.4974779999999992</v>
      </c>
      <c r="C22" s="58">
        <v>3.6866480000000002E-5</v>
      </c>
      <c r="D22" s="58">
        <v>3.9079840000000001E-5</v>
      </c>
      <c r="E22" s="58">
        <v>107.2654</v>
      </c>
      <c r="F22" s="6">
        <f t="shared" si="0"/>
        <v>0.51337221763443575</v>
      </c>
      <c r="G22" s="6">
        <f t="shared" si="1"/>
        <v>0.48341757918908085</v>
      </c>
      <c r="H22" s="6">
        <f t="shared" si="2"/>
        <v>2.9954638445354898E-2</v>
      </c>
      <c r="I22" s="6">
        <f t="shared" si="3"/>
        <v>8.972803643919337E-4</v>
      </c>
      <c r="J22" s="6">
        <f t="shared" si="4"/>
        <v>0.5440174476091193</v>
      </c>
      <c r="K22" s="6">
        <f t="shared" si="5"/>
        <v>0.56504112849925803</v>
      </c>
      <c r="L22" s="6">
        <f t="shared" si="6"/>
        <v>-2.102368089013873E-2</v>
      </c>
      <c r="M22" s="6">
        <f t="shared" si="7"/>
        <v>4.4199515817038438E-4</v>
      </c>
      <c r="X22" s="56">
        <f t="shared" si="8"/>
        <v>0.51631585342177122</v>
      </c>
    </row>
    <row r="23" spans="1:24">
      <c r="A23" s="58">
        <v>1750</v>
      </c>
      <c r="B23" s="58">
        <v>8.4976269999999996</v>
      </c>
      <c r="C23" s="58">
        <v>2.716696E-5</v>
      </c>
      <c r="D23" s="58">
        <v>3.5401080000000001E-5</v>
      </c>
      <c r="E23" s="58">
        <v>143.78829999999999</v>
      </c>
      <c r="F23" s="6">
        <f t="shared" si="0"/>
        <v>0.37907683819139787</v>
      </c>
      <c r="G23" s="6">
        <f t="shared" si="1"/>
        <v>0.34174232194648652</v>
      </c>
      <c r="H23" s="6">
        <f t="shared" si="2"/>
        <v>3.7334516244911353E-2</v>
      </c>
      <c r="I23" s="6">
        <f t="shared" si="3"/>
        <v>1.3938661032415498E-3</v>
      </c>
      <c r="J23" s="6">
        <f t="shared" si="4"/>
        <v>0.49308291991291681</v>
      </c>
      <c r="K23" s="6">
        <f t="shared" si="5"/>
        <v>0.50345030288649162</v>
      </c>
      <c r="L23" s="6">
        <f t="shared" si="6"/>
        <v>-1.0367382973574812E-2</v>
      </c>
      <c r="M23" s="6">
        <f t="shared" si="7"/>
        <v>1.0748262972076892E-4</v>
      </c>
      <c r="X23" s="56">
        <f t="shared" si="8"/>
        <v>0.3820204739787334</v>
      </c>
    </row>
    <row r="24" spans="1:24">
      <c r="A24" s="58">
        <v>1750</v>
      </c>
      <c r="B24" s="58">
        <v>8.4983199999999997</v>
      </c>
      <c r="C24" s="58">
        <v>1.957876E-5</v>
      </c>
      <c r="D24" s="58">
        <v>3.0352509999999999E-5</v>
      </c>
      <c r="E24" s="58">
        <v>192.5051</v>
      </c>
      <c r="F24" s="6">
        <f t="shared" si="0"/>
        <v>0.2740138867989928</v>
      </c>
      <c r="G24" s="6">
        <f t="shared" si="1"/>
        <v>0.23571140489057568</v>
      </c>
      <c r="H24" s="6">
        <f t="shared" si="2"/>
        <v>3.8302481908417119E-2</v>
      </c>
      <c r="I24" s="6">
        <f t="shared" si="3"/>
        <v>1.4670801203446207E-3</v>
      </c>
      <c r="J24" s="6">
        <f t="shared" si="4"/>
        <v>0.42318259249519524</v>
      </c>
      <c r="K24" s="6">
        <f t="shared" si="5"/>
        <v>0.42301284193704775</v>
      </c>
      <c r="L24" s="6">
        <f t="shared" si="6"/>
        <v>1.6975055814749673E-4</v>
      </c>
      <c r="M24" s="6">
        <f t="shared" si="7"/>
        <v>2.8815251991386669E-8</v>
      </c>
      <c r="X24" s="56">
        <f t="shared" si="8"/>
        <v>0.27695752258632833</v>
      </c>
    </row>
    <row r="25" spans="1:24">
      <c r="A25" s="58">
        <v>1750</v>
      </c>
      <c r="B25" s="58">
        <v>8.4998550000000002</v>
      </c>
      <c r="C25" s="58">
        <v>1.404519E-5</v>
      </c>
      <c r="D25" s="58">
        <v>2.495896E-5</v>
      </c>
      <c r="E25" s="58">
        <v>257.55489999999998</v>
      </c>
      <c r="F25" s="6">
        <f t="shared" si="0"/>
        <v>0.19739845811544848</v>
      </c>
      <c r="G25" s="6">
        <f t="shared" si="1"/>
        <v>0.16361543178563595</v>
      </c>
      <c r="H25" s="6">
        <f t="shared" si="2"/>
        <v>3.3783026329812532E-2</v>
      </c>
      <c r="I25" s="6">
        <f t="shared" si="3"/>
        <v>1.1412928680008068E-3</v>
      </c>
      <c r="J25" s="6">
        <f t="shared" si="4"/>
        <v>0.34850582046987888</v>
      </c>
      <c r="K25" s="6">
        <f t="shared" si="5"/>
        <v>0.34090996951174257</v>
      </c>
      <c r="L25" s="6">
        <f t="shared" si="6"/>
        <v>7.5958509581363076E-3</v>
      </c>
      <c r="M25" s="6">
        <f t="shared" si="7"/>
        <v>5.7696951778220261E-5</v>
      </c>
      <c r="X25" s="56">
        <f t="shared" si="8"/>
        <v>0.20034209390278401</v>
      </c>
    </row>
    <row r="26" spans="1:24">
      <c r="A26" s="58">
        <v>1750</v>
      </c>
      <c r="B26" s="58">
        <v>8.4979289999999992</v>
      </c>
      <c r="C26" s="58">
        <v>1.036169E-5</v>
      </c>
      <c r="D26" s="58">
        <v>1.982179E-5</v>
      </c>
      <c r="E26" s="58">
        <v>344.66910000000001</v>
      </c>
      <c r="F26" s="6">
        <f t="shared" si="0"/>
        <v>0.14639830241924595</v>
      </c>
      <c r="G26" s="6">
        <f t="shared" si="1"/>
        <v>0.11761118359071329</v>
      </c>
      <c r="H26" s="6">
        <f t="shared" si="2"/>
        <v>2.878711882853266E-2</v>
      </c>
      <c r="I26" s="6">
        <f t="shared" si="3"/>
        <v>8.2869821044805959E-4</v>
      </c>
      <c r="J26" s="6">
        <f t="shared" si="4"/>
        <v>0.27737877558380292</v>
      </c>
      <c r="K26" s="6">
        <f t="shared" si="5"/>
        <v>0.2671757593267205</v>
      </c>
      <c r="L26" s="6">
        <f t="shared" si="6"/>
        <v>1.020301625708242E-2</v>
      </c>
      <c r="M26" s="6">
        <f t="shared" si="7"/>
        <v>1.0410154074228816E-4</v>
      </c>
      <c r="X26" s="56">
        <f t="shared" si="8"/>
        <v>0.14934193820658148</v>
      </c>
    </row>
    <row r="27" spans="1:24">
      <c r="A27" s="58">
        <v>1750</v>
      </c>
      <c r="B27" s="58">
        <v>8.4972949999999994</v>
      </c>
      <c r="C27" s="58">
        <v>8.0496500000000001E-6</v>
      </c>
      <c r="D27" s="58">
        <v>1.5503079999999999E-5</v>
      </c>
      <c r="E27" s="58">
        <v>461.8227</v>
      </c>
      <c r="F27" s="6">
        <f t="shared" si="0"/>
        <v>0.11438679163443584</v>
      </c>
      <c r="G27" s="6">
        <f t="shared" si="1"/>
        <v>8.9386410920703069E-2</v>
      </c>
      <c r="H27" s="6">
        <f t="shared" si="2"/>
        <v>2.500038071373277E-2</v>
      </c>
      <c r="I27" s="6">
        <f t="shared" si="3"/>
        <v>6.250190358315814E-4</v>
      </c>
      <c r="J27" s="6">
        <f t="shared" si="4"/>
        <v>0.21758377560911937</v>
      </c>
      <c r="K27" s="6">
        <f t="shared" si="5"/>
        <v>0.20555687386927879</v>
      </c>
      <c r="L27" s="6">
        <f t="shared" si="6"/>
        <v>1.2026901739840584E-2</v>
      </c>
      <c r="M27" s="6">
        <f t="shared" si="7"/>
        <v>1.4464636545978048E-4</v>
      </c>
      <c r="X27" s="56">
        <f t="shared" si="8"/>
        <v>0.11733042742177137</v>
      </c>
    </row>
    <row r="28" spans="1:24">
      <c r="A28" s="58">
        <v>1750</v>
      </c>
      <c r="B28" s="58">
        <v>8.4972960000000004</v>
      </c>
      <c r="C28" s="58">
        <v>6.5767920000000001E-6</v>
      </c>
      <c r="D28" s="58">
        <v>1.187184E-5</v>
      </c>
      <c r="E28" s="58">
        <v>620.86090000000002</v>
      </c>
      <c r="F28" s="6">
        <f t="shared" si="0"/>
        <v>9.3994233654689008E-2</v>
      </c>
      <c r="G28" s="6">
        <f t="shared" si="1"/>
        <v>7.2417049302200359E-2</v>
      </c>
      <c r="H28" s="6">
        <f t="shared" si="2"/>
        <v>2.1577184352488649E-2</v>
      </c>
      <c r="I28" s="6">
        <f t="shared" si="3"/>
        <v>4.6557488458128096E-4</v>
      </c>
      <c r="J28" s="6">
        <f t="shared" si="4"/>
        <v>0.16730718938127126</v>
      </c>
      <c r="K28" s="6">
        <f t="shared" si="5"/>
        <v>0.15599935674200818</v>
      </c>
      <c r="L28" s="6">
        <f t="shared" si="6"/>
        <v>1.1307832639263077E-2</v>
      </c>
      <c r="M28" s="6">
        <f t="shared" si="7"/>
        <v>1.2786707899758336E-4</v>
      </c>
      <c r="X28" s="56">
        <f t="shared" si="8"/>
        <v>9.6937869442024538E-2</v>
      </c>
    </row>
    <row r="29" spans="1:24">
      <c r="A29" s="58">
        <v>1750</v>
      </c>
      <c r="B29" s="58">
        <v>8.4980779999999996</v>
      </c>
      <c r="C29" s="58">
        <v>5.802504E-6</v>
      </c>
      <c r="D29" s="58">
        <v>9.0698579999999994E-6</v>
      </c>
      <c r="E29" s="58">
        <v>829.64599999999996</v>
      </c>
      <c r="F29" s="6">
        <f t="shared" si="0"/>
        <v>8.327377524456242E-2</v>
      </c>
      <c r="G29" s="6">
        <f t="shared" si="1"/>
        <v>6.2627770445219916E-2</v>
      </c>
      <c r="H29" s="6">
        <f t="shared" si="2"/>
        <v>2.0646004799342504E-2</v>
      </c>
      <c r="I29" s="6">
        <f t="shared" si="3"/>
        <v>4.262575141744737E-4</v>
      </c>
      <c r="J29" s="6">
        <f t="shared" si="4"/>
        <v>0.12851215252557507</v>
      </c>
      <c r="K29" s="6">
        <f t="shared" si="5"/>
        <v>0.11832381263096632</v>
      </c>
      <c r="L29" s="6">
        <f t="shared" si="6"/>
        <v>1.0188339894608753E-2</v>
      </c>
      <c r="M29" s="6">
        <f t="shared" si="7"/>
        <v>1.0380226980807629E-4</v>
      </c>
      <c r="X29" s="56">
        <f t="shared" si="8"/>
        <v>8.621741103189795E-2</v>
      </c>
    </row>
    <row r="30" spans="1:24">
      <c r="A30" s="58">
        <v>1750</v>
      </c>
      <c r="B30" s="58">
        <v>8.4986800000000002</v>
      </c>
      <c r="C30" s="58">
        <v>5.1151829999999999E-6</v>
      </c>
      <c r="D30" s="58">
        <v>6.9696089999999998E-6</v>
      </c>
      <c r="E30" s="58">
        <v>1116.0709999999999</v>
      </c>
      <c r="F30" s="6">
        <f t="shared" si="0"/>
        <v>7.3757424487600393E-2</v>
      </c>
      <c r="G30" s="6">
        <f t="shared" si="1"/>
        <v>5.6743648428288732E-2</v>
      </c>
      <c r="H30" s="6">
        <f t="shared" si="2"/>
        <v>1.7013776059311661E-2</v>
      </c>
      <c r="I30" s="6">
        <f t="shared" si="3"/>
        <v>2.8946857579640662E-4</v>
      </c>
      <c r="J30" s="6">
        <f t="shared" si="4"/>
        <v>9.943300877620799E-2</v>
      </c>
      <c r="K30" s="6">
        <f t="shared" si="5"/>
        <v>8.8846934450316148E-2</v>
      </c>
      <c r="L30" s="6">
        <f t="shared" si="6"/>
        <v>1.0586074325891842E-2</v>
      </c>
      <c r="M30" s="6">
        <f t="shared" si="7"/>
        <v>1.1206496963330642E-4</v>
      </c>
      <c r="X30" s="56">
        <f t="shared" si="8"/>
        <v>7.6701060274935923E-2</v>
      </c>
    </row>
    <row r="31" spans="1:24">
      <c r="A31" s="58">
        <v>1750</v>
      </c>
      <c r="B31" s="58">
        <v>8.4989220000000003</v>
      </c>
      <c r="C31" s="58">
        <v>4.843099E-6</v>
      </c>
      <c r="D31" s="58">
        <v>5.404473E-6</v>
      </c>
      <c r="E31" s="58">
        <v>1488.095</v>
      </c>
      <c r="F31" s="6">
        <f t="shared" si="0"/>
        <v>6.9990266523043437E-2</v>
      </c>
      <c r="G31" s="6">
        <f t="shared" si="1"/>
        <v>5.3377023908307772E-2</v>
      </c>
      <c r="H31" s="6">
        <f t="shared" si="2"/>
        <v>1.6613242614735665E-2</v>
      </c>
      <c r="I31" s="6">
        <f t="shared" si="3"/>
        <v>2.7599983017606914E-4</v>
      </c>
      <c r="J31" s="6">
        <f t="shared" si="4"/>
        <v>7.7762809323043441E-2</v>
      </c>
      <c r="K31" s="6">
        <f t="shared" si="5"/>
        <v>6.7146372722151265E-2</v>
      </c>
      <c r="L31" s="6">
        <f t="shared" si="6"/>
        <v>1.0616436600892176E-2</v>
      </c>
      <c r="M31" s="6">
        <f t="shared" si="7"/>
        <v>1.1270872610076303E-4</v>
      </c>
      <c r="X31" s="56">
        <f t="shared" si="8"/>
        <v>7.2933902310378967E-2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9.5011589999999995</v>
      </c>
      <c r="C6" s="58">
        <v>8.1125999999999995E-5</v>
      </c>
      <c r="D6" s="58">
        <v>3.18105E-7</v>
      </c>
      <c r="E6" s="58">
        <v>1.0005759999999999</v>
      </c>
      <c r="F6" s="6">
        <f>((C6/4)-($F$2/282548)*-0.00024306-($F$3/698124)*-0.00040896)/$B$3-$D$3</f>
        <v>1.1261704831534232</v>
      </c>
      <c r="G6" s="6">
        <f>$P$7+($P$6-$P$7)*(1+(2*PI()*E6*$P$9)^(1-$P$8)*SIN(PI()*$P$8/2))/(1+2*(2*PI()*E6*$P$9)^(1-$P$8)*SIN(PI()*$P$8/2)+(2*PI()*E6*$P$9)^(2-2*$P$8))</f>
        <v>1.1279249651129584</v>
      </c>
      <c r="H6" s="6">
        <f>F6-G6</f>
        <v>-1.7544819595352035E-3</v>
      </c>
      <c r="I6" s="6">
        <f>H6^2</f>
        <v>3.0782069463344874E-6</v>
      </c>
      <c r="J6" s="6">
        <f>((D6/4)-($F$2/282548)*-0.00024306-($F$3/698124)*-0.00040896)/$B$3-$D$3</f>
        <v>7.3391470648156024E-3</v>
      </c>
      <c r="K6" s="6">
        <f>($P$6-$P$7)*((2*PI()*E6*$P$9)^(1-$P$8)*COS(PI()*$P$8/2))/(1+2*(2*PI()*E6*$P$9)^(1-$P$8)*SIN(PI()*$P$8/2)+(2*PI()*E6*$P$9)^(2-2*$P$8))</f>
        <v>5.3479446264033453E-3</v>
      </c>
      <c r="L6" s="6">
        <f>J6-K6</f>
        <v>1.9912024384122571E-3</v>
      </c>
      <c r="M6" s="6">
        <f>L6^2</f>
        <v>3.9648871507389186E-6</v>
      </c>
      <c r="N6" s="20"/>
      <c r="O6" s="4" t="s">
        <v>20</v>
      </c>
      <c r="P6" s="21">
        <v>1.1281247827157117</v>
      </c>
      <c r="Q6" s="22">
        <v>9.1745907005747504E-4</v>
      </c>
      <c r="R6" s="7">
        <f>SUM(I6:I16)</f>
        <v>3.7168174825897475E-4</v>
      </c>
      <c r="S6" s="23">
        <v>2.6043334632024993E-3</v>
      </c>
      <c r="T6" s="24" t="s">
        <v>21</v>
      </c>
      <c r="X6" s="56">
        <f>((C6/4)-(69.2/282548)*-0.00024306-(64.3/698124)*-0.00040896)/$B$3-$D$3</f>
        <v>1.1291141189407587</v>
      </c>
    </row>
    <row r="7" spans="1:24">
      <c r="A7" s="58">
        <v>1750</v>
      </c>
      <c r="B7" s="58">
        <v>9.4996729999999996</v>
      </c>
      <c r="C7" s="58">
        <v>8.1163809999999998E-5</v>
      </c>
      <c r="D7" s="58">
        <v>4.4243329999999998E-7</v>
      </c>
      <c r="E7" s="58">
        <v>1.3389800000000001</v>
      </c>
      <c r="F7" s="6">
        <f t="shared" ref="F7:F31" si="0">((C7/4)-($F$2/282548)*-0.00024306-($F$3/698124)*-0.00040896)/$B$3-$D$3</f>
        <v>1.1266939841407648</v>
      </c>
      <c r="G7" s="6">
        <f t="shared" ref="G7:G31" si="1">$P$7+($P$6-$P$7)*(1+(2*PI()*E7*$P$9)^(1-$P$8)*SIN(PI()*$P$8/2))/(1+2*(2*PI()*E7*$P$9)^(1-$P$8)*SIN(PI()*$P$8/2)+(2*PI()*E7*$P$9)^(2-2*$P$8))</f>
        <v>1.1278467200585653</v>
      </c>
      <c r="H7" s="6">
        <f t="shared" ref="H7:H31" si="2">F7-G7</f>
        <v>-1.1527359178005181E-3</v>
      </c>
      <c r="I7" s="6">
        <f t="shared" ref="I7:I31" si="3">H7^2</f>
        <v>1.3288000961874029E-6</v>
      </c>
      <c r="J7" s="6">
        <f t="shared" ref="J7:J31" si="4">((D7/4)-($F$2/282548)*-0.00024306-($F$3/698124)*-0.00040896)/$B$3-$D$3</f>
        <v>9.0605431982333229E-3</v>
      </c>
      <c r="K7" s="6">
        <f t="shared" ref="K7:K31" si="5">($P$6-$P$7)*((2*PI()*E7*$P$9)^(1-$P$8)*COS(PI()*$P$8/2))/(1+2*(2*PI()*E7*$P$9)^(1-$P$8)*SIN(PI()*$P$8/2)+(2*PI()*E7*$P$9)^(2-2*$P$8))</f>
        <v>7.1132211893338718E-3</v>
      </c>
      <c r="L7" s="6">
        <f t="shared" ref="L7:L31" si="6">J7-K7</f>
        <v>1.9473220088994511E-3</v>
      </c>
      <c r="M7" s="6">
        <f t="shared" ref="M7:M31" si="7">L7^2</f>
        <v>3.7920630063441939E-6</v>
      </c>
      <c r="N7" s="20"/>
      <c r="O7" s="4" t="s">
        <v>22</v>
      </c>
      <c r="P7" s="21">
        <v>0.10430008669850205</v>
      </c>
      <c r="Q7" s="22">
        <v>2.9785372584599902E-3</v>
      </c>
      <c r="R7" s="7">
        <f>R6+R8</f>
        <v>6.0768996576964136E-4</v>
      </c>
      <c r="T7" s="24" t="s">
        <v>23</v>
      </c>
      <c r="X7" s="56">
        <f t="shared" ref="X7:X35" si="8">((C7/4)-(69.2/282548)*-0.00024306-(64.3/698124)*-0.00040896)/$B$3-$D$3</f>
        <v>1.1296376199281004</v>
      </c>
    </row>
    <row r="8" spans="1:24">
      <c r="A8" s="58">
        <v>1750</v>
      </c>
      <c r="B8" s="58">
        <v>9.5004159999999995</v>
      </c>
      <c r="C8" s="58">
        <v>8.1188989999999997E-5</v>
      </c>
      <c r="D8" s="58">
        <v>5.6946449999999998E-7</v>
      </c>
      <c r="E8" s="58">
        <v>1.7948770000000001</v>
      </c>
      <c r="F8" s="6">
        <f t="shared" si="0"/>
        <v>1.1270426155838029</v>
      </c>
      <c r="G8" s="6">
        <f t="shared" si="1"/>
        <v>1.127732417617427</v>
      </c>
      <c r="H8" s="6">
        <f t="shared" si="2"/>
        <v>-6.8980203362412063E-4</v>
      </c>
      <c r="I8" s="6">
        <f t="shared" si="3"/>
        <v>4.7582684559197246E-7</v>
      </c>
      <c r="J8" s="6">
        <f t="shared" si="4"/>
        <v>1.0819362521777625E-2</v>
      </c>
      <c r="K8" s="6">
        <f t="shared" si="5"/>
        <v>9.4764088250772326E-3</v>
      </c>
      <c r="L8" s="6">
        <f t="shared" si="6"/>
        <v>1.3429536967003927E-3</v>
      </c>
      <c r="M8" s="6">
        <f t="shared" si="7"/>
        <v>1.8035246314812503E-6</v>
      </c>
      <c r="N8" s="20"/>
      <c r="O8" s="4" t="s">
        <v>24</v>
      </c>
      <c r="P8" s="21">
        <v>2.0449244544551548E-2</v>
      </c>
      <c r="Q8" s="22">
        <v>1.0514418118394691E-2</v>
      </c>
      <c r="R8" s="7">
        <f>SUM(M6:M16)</f>
        <v>2.3600821751066655E-4</v>
      </c>
      <c r="S8" s="23">
        <v>4.3766489266712227E-3</v>
      </c>
      <c r="T8" s="24" t="s">
        <v>25</v>
      </c>
      <c r="X8" s="56">
        <f t="shared" si="8"/>
        <v>1.1299862513711385</v>
      </c>
    </row>
    <row r="9" spans="1:24">
      <c r="A9" s="58">
        <v>1750</v>
      </c>
      <c r="B9" s="58">
        <v>9.5006120000000003</v>
      </c>
      <c r="C9" s="58">
        <v>8.1214559999999997E-5</v>
      </c>
      <c r="D9" s="58">
        <v>7.7077479999999995E-7</v>
      </c>
      <c r="E9" s="58">
        <v>2.4038460000000001</v>
      </c>
      <c r="F9" s="6">
        <f t="shared" si="0"/>
        <v>1.1273966467989927</v>
      </c>
      <c r="G9" s="6">
        <f t="shared" si="1"/>
        <v>1.1275638193694992</v>
      </c>
      <c r="H9" s="6">
        <f t="shared" si="2"/>
        <v>-1.6717257050657963E-4</v>
      </c>
      <c r="I9" s="6">
        <f t="shared" si="3"/>
        <v>2.7946668329777338E-8</v>
      </c>
      <c r="J9" s="6">
        <f t="shared" si="4"/>
        <v>1.3606618295701676E-2</v>
      </c>
      <c r="K9" s="6">
        <f t="shared" si="5"/>
        <v>1.2612667408948926E-2</v>
      </c>
      <c r="L9" s="6">
        <f t="shared" si="6"/>
        <v>9.9395088675274974E-4</v>
      </c>
      <c r="M9" s="6">
        <f t="shared" si="7"/>
        <v>9.8793836527657748E-7</v>
      </c>
      <c r="N9" s="20"/>
      <c r="O9" s="4" t="s">
        <v>26</v>
      </c>
      <c r="P9" s="21">
        <v>7.4521385583421903E-4</v>
      </c>
      <c r="Q9" s="25">
        <v>1.6444115620463457E-5</v>
      </c>
      <c r="X9" s="56">
        <f t="shared" si="8"/>
        <v>1.1303402825863282</v>
      </c>
    </row>
    <row r="10" spans="1:24">
      <c r="A10" s="58">
        <v>1750</v>
      </c>
      <c r="B10" s="58">
        <v>9.5012360000000005</v>
      </c>
      <c r="C10" s="58">
        <v>8.2027770000000006E-5</v>
      </c>
      <c r="D10" s="58">
        <v>2.169124E-7</v>
      </c>
      <c r="E10" s="58">
        <v>3.2194370000000001</v>
      </c>
      <c r="F10" s="6">
        <f t="shared" si="0"/>
        <v>1.1386560024698789</v>
      </c>
      <c r="G10" s="6">
        <f t="shared" si="1"/>
        <v>1.1273096081584346</v>
      </c>
      <c r="H10" s="6">
        <f t="shared" si="2"/>
        <v>1.1346394311444241E-2</v>
      </c>
      <c r="I10" s="6">
        <f t="shared" si="3"/>
        <v>1.2874066387077423E-4</v>
      </c>
      <c r="J10" s="6">
        <f t="shared" si="4"/>
        <v>5.9380778764611718E-3</v>
      </c>
      <c r="K10" s="6">
        <f t="shared" si="5"/>
        <v>1.6784982004820943E-2</v>
      </c>
      <c r="L10" s="6">
        <f t="shared" si="6"/>
        <v>-1.0846904128359772E-2</v>
      </c>
      <c r="M10" s="6">
        <f t="shared" si="7"/>
        <v>1.1765532916982826E-4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1.1415996382572144</v>
      </c>
    </row>
    <row r="11" spans="1:24">
      <c r="A11" s="58">
        <v>1750</v>
      </c>
      <c r="B11" s="58">
        <v>9.4990089999999991</v>
      </c>
      <c r="C11" s="58">
        <v>8.1170759999999996E-5</v>
      </c>
      <c r="D11" s="58">
        <v>1.6809489999999999E-6</v>
      </c>
      <c r="E11" s="58">
        <v>4.3131209999999998</v>
      </c>
      <c r="F11" s="6">
        <f t="shared" si="0"/>
        <v>1.1267902108496257</v>
      </c>
      <c r="G11" s="6">
        <f t="shared" si="1"/>
        <v>1.126918016319316</v>
      </c>
      <c r="H11" s="6">
        <f t="shared" si="2"/>
        <v>-1.2780546969026751E-4</v>
      </c>
      <c r="I11" s="6">
        <f t="shared" si="3"/>
        <v>1.6334238082749887E-8</v>
      </c>
      <c r="J11" s="6">
        <f t="shared" si="4"/>
        <v>2.6208498548359903E-2</v>
      </c>
      <c r="K11" s="6">
        <f t="shared" si="5"/>
        <v>2.2340509702418385E-2</v>
      </c>
      <c r="L11" s="6">
        <f t="shared" si="6"/>
        <v>3.8679888459415175E-3</v>
      </c>
      <c r="M11" s="6">
        <f t="shared" si="7"/>
        <v>1.4961337712327993E-5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1.1297338466369613</v>
      </c>
    </row>
    <row r="12" spans="1:24">
      <c r="A12" s="58">
        <v>1750</v>
      </c>
      <c r="B12" s="58">
        <v>9.4995170000000009</v>
      </c>
      <c r="C12" s="58">
        <v>8.00621E-5</v>
      </c>
      <c r="D12" s="58">
        <v>2.4573830000000001E-6</v>
      </c>
      <c r="E12" s="58">
        <v>5.7756290000000003</v>
      </c>
      <c r="F12" s="6">
        <f t="shared" si="0"/>
        <v>1.1114401816344359</v>
      </c>
      <c r="G12" s="6">
        <f t="shared" si="1"/>
        <v>1.126304473885219</v>
      </c>
      <c r="H12" s="6">
        <f t="shared" si="2"/>
        <v>-1.4864292250783118E-2</v>
      </c>
      <c r="I12" s="6">
        <f t="shared" si="3"/>
        <v>2.2094718411669103E-4</v>
      </c>
      <c r="J12" s="6">
        <f t="shared" si="4"/>
        <v>3.6958669550891547E-2</v>
      </c>
      <c r="K12" s="6">
        <f t="shared" si="5"/>
        <v>2.9712967436419012E-2</v>
      </c>
      <c r="L12" s="6">
        <f t="shared" si="6"/>
        <v>7.2457021144725353E-3</v>
      </c>
      <c r="M12" s="6">
        <f t="shared" si="7"/>
        <v>5.2500199131671766E-5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1.1143838174217715</v>
      </c>
    </row>
    <row r="13" spans="1:24">
      <c r="A13" s="58">
        <v>1750</v>
      </c>
      <c r="B13" s="58">
        <v>9.5013140000000007</v>
      </c>
      <c r="C13" s="58">
        <v>8.1127470000000003E-5</v>
      </c>
      <c r="D13" s="58">
        <v>3.0572109999999998E-6</v>
      </c>
      <c r="E13" s="58">
        <v>7.7351479999999997</v>
      </c>
      <c r="F13" s="6">
        <f t="shared" si="0"/>
        <v>1.1261908361407649</v>
      </c>
      <c r="G13" s="6">
        <f t="shared" si="1"/>
        <v>1.1253232153909944</v>
      </c>
      <c r="H13" s="6">
        <f t="shared" si="2"/>
        <v>8.676207497704258E-4</v>
      </c>
      <c r="I13" s="6">
        <f t="shared" si="3"/>
        <v>7.5276576543219584E-7</v>
      </c>
      <c r="J13" s="6">
        <f t="shared" si="4"/>
        <v>4.5263629885068754E-2</v>
      </c>
      <c r="K13" s="6">
        <f t="shared" si="5"/>
        <v>3.9506577852344141E-2</v>
      </c>
      <c r="L13" s="6">
        <f t="shared" si="6"/>
        <v>5.7570520327246133E-3</v>
      </c>
      <c r="M13" s="6">
        <f t="shared" si="7"/>
        <v>3.3143648107498602E-5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1.1291344719281005</v>
      </c>
    </row>
    <row r="14" spans="1:24">
      <c r="A14" s="58">
        <v>1750</v>
      </c>
      <c r="B14" s="58">
        <v>9.4986189999999997</v>
      </c>
      <c r="C14" s="58">
        <v>8.1037400000000004E-5</v>
      </c>
      <c r="D14" s="58">
        <v>3.5505370000000001E-6</v>
      </c>
      <c r="E14" s="58">
        <v>10.361409999999999</v>
      </c>
      <c r="F14" s="6">
        <f t="shared" si="0"/>
        <v>1.1249437656850687</v>
      </c>
      <c r="G14" s="6">
        <f t="shared" si="1"/>
        <v>1.1237267213887303</v>
      </c>
      <c r="H14" s="6">
        <f t="shared" si="2"/>
        <v>1.2170442963383987E-3</v>
      </c>
      <c r="I14" s="6">
        <f t="shared" si="3"/>
        <v>1.481196819249828E-6</v>
      </c>
      <c r="J14" s="6">
        <f t="shared" si="4"/>
        <v>5.209400936354977E-2</v>
      </c>
      <c r="K14" s="6">
        <f t="shared" si="5"/>
        <v>5.2500691099718944E-2</v>
      </c>
      <c r="L14" s="6">
        <f t="shared" si="6"/>
        <v>-4.0668173616917325E-4</v>
      </c>
      <c r="M14" s="6">
        <f t="shared" si="7"/>
        <v>1.6539003453357304E-7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1.1278874014724043</v>
      </c>
    </row>
    <row r="15" spans="1:24">
      <c r="A15" s="58">
        <v>1750</v>
      </c>
      <c r="B15" s="58">
        <v>9.4996349999999996</v>
      </c>
      <c r="C15" s="58">
        <v>8.089049E-5</v>
      </c>
      <c r="D15" s="58">
        <v>4.7400179999999996E-6</v>
      </c>
      <c r="E15" s="58">
        <v>13.884779999999999</v>
      </c>
      <c r="F15" s="6">
        <f t="shared" si="0"/>
        <v>1.1229097130521573</v>
      </c>
      <c r="G15" s="6">
        <f t="shared" si="1"/>
        <v>1.1210893389434939</v>
      </c>
      <c r="H15" s="6">
        <f t="shared" si="2"/>
        <v>1.8203741086633141E-3</v>
      </c>
      <c r="I15" s="6">
        <f t="shared" si="3"/>
        <v>3.313761895491755E-6</v>
      </c>
      <c r="J15" s="6">
        <f t="shared" si="4"/>
        <v>6.8563051361018118E-2</v>
      </c>
      <c r="K15" s="6">
        <f t="shared" si="5"/>
        <v>6.9714328605325754E-2</v>
      </c>
      <c r="L15" s="6">
        <f t="shared" si="6"/>
        <v>-1.1512772443076358E-3</v>
      </c>
      <c r="M15" s="6">
        <f t="shared" si="7"/>
        <v>1.3254392932605837E-6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1.1258533488394928</v>
      </c>
    </row>
    <row r="16" spans="1:24">
      <c r="A16" s="58">
        <v>1750</v>
      </c>
      <c r="B16" s="58">
        <v>9.4986960000000007</v>
      </c>
      <c r="C16" s="58">
        <v>8.0686799999999995E-5</v>
      </c>
      <c r="D16" s="58">
        <v>6.2868830000000001E-6</v>
      </c>
      <c r="E16" s="58">
        <v>18.601189999999999</v>
      </c>
      <c r="F16" s="6">
        <f t="shared" si="0"/>
        <v>1.120089508976208</v>
      </c>
      <c r="G16" s="6">
        <f t="shared" si="1"/>
        <v>1.1166955347575656</v>
      </c>
      <c r="H16" s="6">
        <f t="shared" si="2"/>
        <v>3.3939742186424038E-3</v>
      </c>
      <c r="I16" s="6">
        <f t="shared" si="3"/>
        <v>1.1519060996809314E-5</v>
      </c>
      <c r="J16" s="6">
        <f t="shared" si="4"/>
        <v>8.998027841165103E-2</v>
      </c>
      <c r="K16" s="6">
        <f t="shared" si="5"/>
        <v>9.236951697397687E-2</v>
      </c>
      <c r="L16" s="6">
        <f t="shared" si="6"/>
        <v>-2.3892385623258405E-3</v>
      </c>
      <c r="M16" s="6">
        <f t="shared" si="7"/>
        <v>5.7084609077048494E-6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1.1230331447635435</v>
      </c>
    </row>
    <row r="17" spans="1:24">
      <c r="A17" s="58">
        <v>1750</v>
      </c>
      <c r="B17" s="58">
        <v>9.5005330000000008</v>
      </c>
      <c r="C17" s="58">
        <v>8.0557680000000002E-5</v>
      </c>
      <c r="D17" s="58">
        <v>7.8722360000000008E-6</v>
      </c>
      <c r="E17" s="58">
        <v>24.893789999999999</v>
      </c>
      <c r="F17" s="6">
        <f t="shared" si="0"/>
        <v>1.1183017690268409</v>
      </c>
      <c r="G17" s="6">
        <f t="shared" si="1"/>
        <v>1.1093569739833429</v>
      </c>
      <c r="H17" s="6">
        <f t="shared" si="2"/>
        <v>8.9447950434979884E-3</v>
      </c>
      <c r="I17" s="6">
        <f t="shared" si="3"/>
        <v>8.0009358370186173E-5</v>
      </c>
      <c r="J17" s="6">
        <f t="shared" si="4"/>
        <v>0.11193039374582825</v>
      </c>
      <c r="K17" s="6">
        <f t="shared" si="5"/>
        <v>0.12187402961646591</v>
      </c>
      <c r="L17" s="6">
        <f t="shared" si="6"/>
        <v>-9.9436358706376654E-3</v>
      </c>
      <c r="M17" s="6">
        <f t="shared" si="7"/>
        <v>9.8875894327832078E-5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1.1212454048141764</v>
      </c>
    </row>
    <row r="18" spans="1:24">
      <c r="A18" s="58">
        <v>1750</v>
      </c>
      <c r="B18" s="58">
        <v>9.4998299999999993</v>
      </c>
      <c r="C18" s="58">
        <v>7.9305840000000005E-5</v>
      </c>
      <c r="D18" s="58">
        <v>1.124277E-5</v>
      </c>
      <c r="E18" s="58">
        <v>33.339260000000003</v>
      </c>
      <c r="F18" s="6">
        <f t="shared" si="0"/>
        <v>1.1009693311534232</v>
      </c>
      <c r="G18" s="6">
        <f t="shared" si="1"/>
        <v>1.0970167787047322</v>
      </c>
      <c r="H18" s="6">
        <f t="shared" si="2"/>
        <v>3.9525524486909713E-3</v>
      </c>
      <c r="I18" s="6">
        <f t="shared" si="3"/>
        <v>1.5622670859652993E-5</v>
      </c>
      <c r="J18" s="6">
        <f t="shared" si="4"/>
        <v>0.15859735690025861</v>
      </c>
      <c r="K18" s="6">
        <f t="shared" si="5"/>
        <v>0.16005021319207069</v>
      </c>
      <c r="L18" s="6">
        <f t="shared" si="6"/>
        <v>-1.4528562918120769E-3</v>
      </c>
      <c r="M18" s="6">
        <f t="shared" si="7"/>
        <v>2.1107914046579387E-6</v>
      </c>
      <c r="X18" s="56">
        <f t="shared" si="8"/>
        <v>1.1039129669407588</v>
      </c>
    </row>
    <row r="19" spans="1:24">
      <c r="A19" s="58">
        <v>1750</v>
      </c>
      <c r="B19" s="58">
        <v>9.4997520000000009</v>
      </c>
      <c r="C19" s="58">
        <v>7.7928099999999997E-5</v>
      </c>
      <c r="D19" s="58">
        <v>1.470022E-5</v>
      </c>
      <c r="E19" s="58">
        <v>44.66413</v>
      </c>
      <c r="F19" s="6">
        <f t="shared" si="0"/>
        <v>1.0818937360648155</v>
      </c>
      <c r="G19" s="6">
        <f t="shared" si="1"/>
        <v>1.0764155016825492</v>
      </c>
      <c r="H19" s="6">
        <f t="shared" si="2"/>
        <v>5.478234382266356E-3</v>
      </c>
      <c r="I19" s="6">
        <f t="shared" si="3"/>
        <v>3.0011051947045242E-5</v>
      </c>
      <c r="J19" s="6">
        <f t="shared" si="4"/>
        <v>0.20646772158380292</v>
      </c>
      <c r="K19" s="6">
        <f t="shared" si="5"/>
        <v>0.20835739870338546</v>
      </c>
      <c r="L19" s="6">
        <f t="shared" si="6"/>
        <v>-1.8896771195825446E-3</v>
      </c>
      <c r="M19" s="6">
        <f t="shared" si="7"/>
        <v>3.5708796162737824E-6</v>
      </c>
      <c r="X19" s="56">
        <f t="shared" si="8"/>
        <v>1.0848373718521511</v>
      </c>
    </row>
    <row r="20" spans="1:24">
      <c r="A20" s="58">
        <v>1750</v>
      </c>
      <c r="B20" s="58">
        <v>9.4977599999999995</v>
      </c>
      <c r="C20" s="58">
        <v>7.5356250000000005E-5</v>
      </c>
      <c r="D20" s="58">
        <v>1.8911429999999999E-5</v>
      </c>
      <c r="E20" s="58">
        <v>59.8277</v>
      </c>
      <c r="F20" s="6">
        <f t="shared" si="0"/>
        <v>1.0462850078369677</v>
      </c>
      <c r="G20" s="6">
        <f t="shared" si="1"/>
        <v>1.0426768181871</v>
      </c>
      <c r="H20" s="6">
        <f t="shared" si="2"/>
        <v>3.6081896498676436E-3</v>
      </c>
      <c r="I20" s="6">
        <f t="shared" si="3"/>
        <v>1.3019032549411988E-5</v>
      </c>
      <c r="J20" s="6">
        <f t="shared" si="4"/>
        <v>0.26477432282430924</v>
      </c>
      <c r="K20" s="6">
        <f t="shared" si="5"/>
        <v>0.26719319986609724</v>
      </c>
      <c r="L20" s="6">
        <f t="shared" si="6"/>
        <v>-2.4188770417880034E-3</v>
      </c>
      <c r="M20" s="6">
        <f t="shared" si="7"/>
        <v>5.8509661432890823E-6</v>
      </c>
      <c r="X20" s="56">
        <f t="shared" si="8"/>
        <v>1.049228643624303</v>
      </c>
    </row>
    <row r="21" spans="1:24">
      <c r="A21" s="58">
        <v>1750</v>
      </c>
      <c r="B21" s="58">
        <v>9.4984249999999992</v>
      </c>
      <c r="C21" s="58">
        <v>7.1741649999999994E-5</v>
      </c>
      <c r="D21" s="58">
        <v>2.355616E-5</v>
      </c>
      <c r="E21" s="58">
        <v>80.128200000000007</v>
      </c>
      <c r="F21" s="6">
        <f t="shared" si="0"/>
        <v>0.99623881188760022</v>
      </c>
      <c r="G21" s="6">
        <f t="shared" si="1"/>
        <v>0.98928213291709444</v>
      </c>
      <c r="H21" s="6">
        <f t="shared" si="2"/>
        <v>6.9566789705057808E-3</v>
      </c>
      <c r="I21" s="6">
        <f t="shared" si="3"/>
        <v>4.8395382298677368E-5</v>
      </c>
      <c r="J21" s="6">
        <f t="shared" si="4"/>
        <v>0.32908325540658773</v>
      </c>
      <c r="K21" s="6">
        <f t="shared" si="5"/>
        <v>0.33446944447471388</v>
      </c>
      <c r="L21" s="6">
        <f t="shared" si="6"/>
        <v>-5.3861890681261571E-3</v>
      </c>
      <c r="M21" s="6">
        <f t="shared" si="7"/>
        <v>2.9011032677601721E-5</v>
      </c>
      <c r="X21" s="56">
        <f t="shared" si="8"/>
        <v>0.9991824476749358</v>
      </c>
    </row>
    <row r="22" spans="1:24">
      <c r="A22" s="58">
        <v>1750</v>
      </c>
      <c r="B22" s="58">
        <v>9.4993999999999996</v>
      </c>
      <c r="C22" s="58">
        <v>6.6138989999999997E-5</v>
      </c>
      <c r="D22" s="58">
        <v>2.8340500000000001E-5</v>
      </c>
      <c r="E22" s="58">
        <v>107.2654</v>
      </c>
      <c r="F22" s="6">
        <f t="shared" si="0"/>
        <v>0.91866679279899266</v>
      </c>
      <c r="G22" s="6">
        <f t="shared" si="1"/>
        <v>0.90958562205022475</v>
      </c>
      <c r="H22" s="6">
        <f t="shared" si="2"/>
        <v>9.0811707487679083E-3</v>
      </c>
      <c r="I22" s="6">
        <f t="shared" si="3"/>
        <v>8.2467662168277887E-5</v>
      </c>
      <c r="J22" s="6">
        <f t="shared" si="4"/>
        <v>0.39532516796354977</v>
      </c>
      <c r="K22" s="6">
        <f t="shared" si="5"/>
        <v>0.40338062435689587</v>
      </c>
      <c r="L22" s="6">
        <f t="shared" si="6"/>
        <v>-8.0554563933460943E-3</v>
      </c>
      <c r="M22" s="6">
        <f t="shared" si="7"/>
        <v>6.489037770510047E-5</v>
      </c>
      <c r="X22" s="56">
        <f t="shared" si="8"/>
        <v>0.92161042858632825</v>
      </c>
    </row>
    <row r="23" spans="1:24">
      <c r="A23" s="58">
        <v>1750</v>
      </c>
      <c r="B23" s="58">
        <v>9.4969009999999994</v>
      </c>
      <c r="C23" s="58">
        <v>5.8737129999999999E-5</v>
      </c>
      <c r="D23" s="58">
        <v>3.2457750000000003E-5</v>
      </c>
      <c r="E23" s="58">
        <v>143.78829999999999</v>
      </c>
      <c r="F23" s="6">
        <f t="shared" si="0"/>
        <v>0.81618382484962548</v>
      </c>
      <c r="G23" s="6">
        <f t="shared" si="1"/>
        <v>0.7997473810539395</v>
      </c>
      <c r="H23" s="6">
        <f t="shared" si="2"/>
        <v>1.6436443795685984E-2</v>
      </c>
      <c r="I23" s="6">
        <f t="shared" si="3"/>
        <v>2.7015668464874429E-4</v>
      </c>
      <c r="J23" s="6">
        <f t="shared" si="4"/>
        <v>0.45233083948253711</v>
      </c>
      <c r="K23" s="6">
        <f t="shared" si="5"/>
        <v>0.46171378847302641</v>
      </c>
      <c r="L23" s="6">
        <f t="shared" si="6"/>
        <v>-9.3829489904893038E-3</v>
      </c>
      <c r="M23" s="6">
        <f t="shared" si="7"/>
        <v>8.8039731758124244E-5</v>
      </c>
      <c r="X23" s="56">
        <f t="shared" si="8"/>
        <v>0.81912746063696096</v>
      </c>
    </row>
    <row r="24" spans="1:24">
      <c r="A24" s="58">
        <v>1750</v>
      </c>
      <c r="B24" s="58">
        <v>9.4964309999999994</v>
      </c>
      <c r="C24" s="58">
        <v>4.9763189999999997E-5</v>
      </c>
      <c r="D24" s="58">
        <v>3.5015609999999998E-5</v>
      </c>
      <c r="E24" s="58">
        <v>192.5051</v>
      </c>
      <c r="F24" s="6">
        <f t="shared" si="0"/>
        <v>0.69193451381165083</v>
      </c>
      <c r="G24" s="6">
        <f t="shared" si="1"/>
        <v>0.66649674792607105</v>
      </c>
      <c r="H24" s="6">
        <f t="shared" si="2"/>
        <v>2.5437765885579777E-2</v>
      </c>
      <c r="I24" s="6">
        <f t="shared" si="3"/>
        <v>6.4707993324956633E-4</v>
      </c>
      <c r="J24" s="6">
        <f t="shared" si="4"/>
        <v>0.48774586819139776</v>
      </c>
      <c r="K24" s="6">
        <f t="shared" si="5"/>
        <v>0.49325307995801609</v>
      </c>
      <c r="L24" s="6">
        <f t="shared" si="6"/>
        <v>-5.5072117666183362E-3</v>
      </c>
      <c r="M24" s="6">
        <f t="shared" si="7"/>
        <v>3.0329381442379456E-5</v>
      </c>
      <c r="X24" s="56">
        <f t="shared" si="8"/>
        <v>0.69487814959898631</v>
      </c>
    </row>
    <row r="25" spans="1:24">
      <c r="A25" s="58">
        <v>1750</v>
      </c>
      <c r="B25" s="58">
        <v>9.4981109999999997</v>
      </c>
      <c r="C25" s="58">
        <v>4.0182670000000002E-5</v>
      </c>
      <c r="D25" s="58">
        <v>3.5463200000000003E-5</v>
      </c>
      <c r="E25" s="58">
        <v>257.55489999999998</v>
      </c>
      <c r="F25" s="6">
        <f t="shared" si="0"/>
        <v>0.55928675715342302</v>
      </c>
      <c r="G25" s="6">
        <f t="shared" si="1"/>
        <v>0.52618923273328111</v>
      </c>
      <c r="H25" s="6">
        <f t="shared" si="2"/>
        <v>3.3097524420141911E-2</v>
      </c>
      <c r="I25" s="6">
        <f t="shared" si="3"/>
        <v>1.0954461227418901E-3</v>
      </c>
      <c r="J25" s="6">
        <f t="shared" si="4"/>
        <v>0.49394300669772695</v>
      </c>
      <c r="K25" s="6">
        <f t="shared" si="5"/>
        <v>0.48775388246052204</v>
      </c>
      <c r="L25" s="6">
        <f t="shared" si="6"/>
        <v>6.1891242372049127E-3</v>
      </c>
      <c r="M25" s="6">
        <f t="shared" si="7"/>
        <v>3.8305258823557293E-5</v>
      </c>
      <c r="X25" s="56">
        <f t="shared" si="8"/>
        <v>0.56223039294075861</v>
      </c>
    </row>
    <row r="26" spans="1:24">
      <c r="A26" s="58">
        <v>1750</v>
      </c>
      <c r="B26" s="58">
        <v>9.4985009999999992</v>
      </c>
      <c r="C26" s="58">
        <v>3.0976219999999998E-5</v>
      </c>
      <c r="D26" s="58">
        <v>3.3613079999999997E-5</v>
      </c>
      <c r="E26" s="58">
        <v>344.66910000000001</v>
      </c>
      <c r="F26" s="6">
        <f t="shared" si="0"/>
        <v>0.43181821272304333</v>
      </c>
      <c r="G26" s="6">
        <f t="shared" si="1"/>
        <v>0.39865850570413069</v>
      </c>
      <c r="H26" s="6">
        <f t="shared" si="2"/>
        <v>3.3159707018912632E-2</v>
      </c>
      <c r="I26" s="6">
        <f t="shared" si="3"/>
        <v>1.0995661695801238E-3</v>
      </c>
      <c r="J26" s="6">
        <f t="shared" si="4"/>
        <v>0.46832704143190407</v>
      </c>
      <c r="K26" s="6">
        <f t="shared" si="5"/>
        <v>0.44722655434706587</v>
      </c>
      <c r="L26" s="6">
        <f t="shared" si="6"/>
        <v>2.1100487084838193E-2</v>
      </c>
      <c r="M26" s="6">
        <f t="shared" si="7"/>
        <v>4.4523055521742338E-4</v>
      </c>
      <c r="X26" s="56">
        <f t="shared" si="8"/>
        <v>0.43476184851037886</v>
      </c>
    </row>
    <row r="27" spans="1:24">
      <c r="A27" s="58">
        <v>1750</v>
      </c>
      <c r="B27" s="58">
        <v>9.4969800000000006</v>
      </c>
      <c r="C27" s="58">
        <v>2.3017590000000001E-5</v>
      </c>
      <c r="D27" s="58">
        <v>3.0145650000000002E-5</v>
      </c>
      <c r="E27" s="58">
        <v>461.8227</v>
      </c>
      <c r="F27" s="6">
        <f t="shared" si="0"/>
        <v>0.32162644697620801</v>
      </c>
      <c r="G27" s="6">
        <f t="shared" si="1"/>
        <v>0.29729744323267115</v>
      </c>
      <c r="H27" s="6">
        <f t="shared" si="2"/>
        <v>2.4329003743536859E-2</v>
      </c>
      <c r="I27" s="6">
        <f t="shared" si="3"/>
        <v>5.9190042315303054E-4</v>
      </c>
      <c r="J27" s="6">
        <f t="shared" si="4"/>
        <v>0.42031849796354975</v>
      </c>
      <c r="K27" s="6">
        <f t="shared" si="5"/>
        <v>0.38432272128809697</v>
      </c>
      <c r="L27" s="6">
        <f t="shared" si="6"/>
        <v>3.5995776675452784E-2</v>
      </c>
      <c r="M27" s="6">
        <f t="shared" si="7"/>
        <v>1.2956959384690706E-3</v>
      </c>
      <c r="X27" s="56">
        <f t="shared" si="8"/>
        <v>0.32457008276354354</v>
      </c>
    </row>
    <row r="28" spans="1:24">
      <c r="A28" s="58">
        <v>1750</v>
      </c>
      <c r="B28" s="58">
        <v>9.4986969999999999</v>
      </c>
      <c r="C28" s="58">
        <v>1.6670209999999999E-5</v>
      </c>
      <c r="D28" s="58">
        <v>2.5690089999999999E-5</v>
      </c>
      <c r="E28" s="58">
        <v>620.86090000000002</v>
      </c>
      <c r="F28" s="6">
        <f t="shared" si="0"/>
        <v>0.23374335528000545</v>
      </c>
      <c r="G28" s="6">
        <f t="shared" si="1"/>
        <v>0.22479722976629457</v>
      </c>
      <c r="H28" s="6">
        <f t="shared" si="2"/>
        <v>8.9461255137108786E-3</v>
      </c>
      <c r="I28" s="6">
        <f t="shared" si="3"/>
        <v>8.0033161707068726E-5</v>
      </c>
      <c r="J28" s="6">
        <f t="shared" si="4"/>
        <v>0.35862873178633459</v>
      </c>
      <c r="K28" s="6">
        <f t="shared" si="5"/>
        <v>0.31388249392008144</v>
      </c>
      <c r="L28" s="6">
        <f t="shared" si="6"/>
        <v>4.4746237866253147E-2</v>
      </c>
      <c r="M28" s="6">
        <f t="shared" si="7"/>
        <v>2.002225803183307E-3</v>
      </c>
      <c r="X28" s="56">
        <f t="shared" si="8"/>
        <v>0.23668699106734098</v>
      </c>
    </row>
    <row r="29" spans="1:24">
      <c r="A29" s="58">
        <v>1750</v>
      </c>
      <c r="B29" s="58">
        <v>9.4975640000000006</v>
      </c>
      <c r="C29" s="58">
        <v>1.2245029999999999E-5</v>
      </c>
      <c r="D29" s="58">
        <v>2.1093919999999999E-5</v>
      </c>
      <c r="E29" s="58">
        <v>829.64599999999996</v>
      </c>
      <c r="F29" s="6">
        <f t="shared" si="0"/>
        <v>0.17247421750785352</v>
      </c>
      <c r="G29" s="6">
        <f t="shared" si="1"/>
        <v>0.17827981942276178</v>
      </c>
      <c r="H29" s="6">
        <f t="shared" si="2"/>
        <v>-5.8056019149082538E-3</v>
      </c>
      <c r="I29" s="6">
        <f t="shared" si="3"/>
        <v>3.3705013594386383E-5</v>
      </c>
      <c r="J29" s="6">
        <f t="shared" si="4"/>
        <v>0.29499214006481561</v>
      </c>
      <c r="K29" s="6">
        <f t="shared" si="5"/>
        <v>0.24914429061752022</v>
      </c>
      <c r="L29" s="6">
        <f t="shared" si="6"/>
        <v>4.5847849447295391E-2</v>
      </c>
      <c r="M29" s="6">
        <f t="shared" si="7"/>
        <v>2.1020252989418643E-3</v>
      </c>
      <c r="X29" s="56">
        <f t="shared" si="8"/>
        <v>0.17541785329518905</v>
      </c>
    </row>
    <row r="30" spans="1:24">
      <c r="A30" s="58">
        <v>1750</v>
      </c>
      <c r="B30" s="58">
        <v>9.4985409999999995</v>
      </c>
      <c r="C30" s="58">
        <v>9.0154130000000007E-6</v>
      </c>
      <c r="D30" s="58">
        <v>1.666127E-5</v>
      </c>
      <c r="E30" s="58">
        <v>1116.0709999999999</v>
      </c>
      <c r="F30" s="6">
        <f t="shared" si="0"/>
        <v>0.12775833048760041</v>
      </c>
      <c r="G30" s="6">
        <f t="shared" si="1"/>
        <v>0.1486221387883849</v>
      </c>
      <c r="H30" s="6">
        <f t="shared" si="2"/>
        <v>-2.0863808300784492E-2</v>
      </c>
      <c r="I30" s="6">
        <f t="shared" si="3"/>
        <v>4.3529849681188387E-4</v>
      </c>
      <c r="J30" s="6">
        <f t="shared" si="4"/>
        <v>0.23361957588760041</v>
      </c>
      <c r="K30" s="6">
        <f t="shared" si="5"/>
        <v>0.19255841156914205</v>
      </c>
      <c r="L30" s="6">
        <f t="shared" si="6"/>
        <v>4.1061164318458354E-2</v>
      </c>
      <c r="M30" s="6">
        <f t="shared" si="7"/>
        <v>1.6860192151874375E-3</v>
      </c>
      <c r="X30" s="56">
        <f t="shared" si="8"/>
        <v>0.13070196627493594</v>
      </c>
    </row>
    <row r="31" spans="1:24">
      <c r="A31" s="58">
        <v>1750</v>
      </c>
      <c r="B31" s="58">
        <v>9.4990469999999991</v>
      </c>
      <c r="C31" s="58">
        <v>7.3315349999999999E-6</v>
      </c>
      <c r="D31" s="58">
        <v>1.3342030000000001E-5</v>
      </c>
      <c r="E31" s="58">
        <v>1488.095</v>
      </c>
      <c r="F31" s="6">
        <f t="shared" si="0"/>
        <v>0.10444408040658773</v>
      </c>
      <c r="G31" s="6">
        <f t="shared" si="1"/>
        <v>0.13118384526272384</v>
      </c>
      <c r="H31" s="6">
        <f t="shared" si="2"/>
        <v>-2.6739764856136106E-2</v>
      </c>
      <c r="I31" s="6">
        <f t="shared" si="3"/>
        <v>7.1501502456145156E-4</v>
      </c>
      <c r="J31" s="6">
        <f t="shared" si="4"/>
        <v>0.18766280738127128</v>
      </c>
      <c r="K31" s="6">
        <f t="shared" si="5"/>
        <v>0.14808689058739752</v>
      </c>
      <c r="L31" s="6">
        <f t="shared" si="6"/>
        <v>3.9575916793873761E-2</v>
      </c>
      <c r="M31" s="6">
        <f t="shared" si="7"/>
        <v>1.5662531900756192E-3</v>
      </c>
      <c r="X31" s="56">
        <f t="shared" si="8"/>
        <v>0.10738771619392326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10.00159</v>
      </c>
      <c r="C6" s="58">
        <v>7.7260269999999994E-5</v>
      </c>
      <c r="D6" s="58">
        <v>1.4658470000000001E-7</v>
      </c>
      <c r="E6" s="58">
        <v>1.0005759999999999</v>
      </c>
      <c r="F6" s="6">
        <f>((C6/4)-($F$2/282548)*-0.00024306-($F$3/698124)*-0.00040896)/$B$3-$D$3</f>
        <v>1.0726472493053218</v>
      </c>
      <c r="G6" s="6">
        <f>$P$7+($P$6-$P$7)*(1+(2*PI()*E6*$P$9)^(1-$P$8)*SIN(PI()*$P$8/2))/(1+2*(2*PI()*E6*$P$9)^(1-$P$8)*SIN(PI()*$P$8/2)+(2*PI()*E6*$P$9)^(2-2*$P$8))</f>
        <v>1.0738796010474274</v>
      </c>
      <c r="H6" s="6">
        <f>F6-G6</f>
        <v>-1.2323517421055641E-3</v>
      </c>
      <c r="I6" s="6">
        <f>H6^2</f>
        <v>1.5186908162706187E-6</v>
      </c>
      <c r="J6" s="6">
        <f>((D6/4)-($F$2/282548)*-0.00024306-($F$3/698124)*-0.00040896)/$B$3-$D$3</f>
        <v>4.9643508098788933E-3</v>
      </c>
      <c r="K6" s="6">
        <f>($P$6-$P$7)*((2*PI()*E6*$P$9)^(1-$P$8)*COS(PI()*$P$8/2))/(1+2*(2*PI()*E6*$P$9)^(1-$P$8)*SIN(PI()*$P$8/2)+(2*PI()*E6*$P$9)^(2-2*$P$8))</f>
        <v>3.1995153350092083E-3</v>
      </c>
      <c r="L6" s="6">
        <f>J6-K6</f>
        <v>1.764835474869685E-3</v>
      </c>
      <c r="M6" s="6">
        <f>L6^2</f>
        <v>3.1146442533585064E-6</v>
      </c>
      <c r="N6" s="20"/>
      <c r="O6" s="4" t="s">
        <v>20</v>
      </c>
      <c r="P6" s="21">
        <v>1.0740952051510135</v>
      </c>
      <c r="Q6" s="22">
        <v>9.1745907005747504E-4</v>
      </c>
      <c r="R6" s="7">
        <f>SUM(I6:I16)</f>
        <v>3.2798644309991218E-5</v>
      </c>
      <c r="S6" s="23">
        <v>2.6043334632024993E-3</v>
      </c>
      <c r="T6" s="24" t="s">
        <v>21</v>
      </c>
      <c r="X6" s="56">
        <f>((C6/4)-(69.2/282548)*-0.00024306-(64.3/698124)*-0.00040896)/$B$3-$D$3</f>
        <v>1.0755908850926574</v>
      </c>
    </row>
    <row r="7" spans="1:24">
      <c r="A7" s="58">
        <v>1750</v>
      </c>
      <c r="B7" s="58">
        <v>9.998856</v>
      </c>
      <c r="C7" s="58">
        <v>7.726133E-5</v>
      </c>
      <c r="D7" s="58">
        <v>2.1915660000000001E-7</v>
      </c>
      <c r="E7" s="58">
        <v>1.3389800000000001</v>
      </c>
      <c r="F7" s="6">
        <f t="shared" ref="F7:F31" si="0">((C7/4)-($F$2/282548)*-0.00024306-($F$3/698124)*-0.00040896)/$B$3-$D$3</f>
        <v>1.0726619256091194</v>
      </c>
      <c r="G7" s="6">
        <f t="shared" ref="G7:G31" si="1">$P$7+($P$6-$P$7)*(1+(2*PI()*E7*$P$9)^(1-$P$8)*SIN(PI()*$P$8/2))/(1+2*(2*PI()*E7*$P$9)^(1-$P$8)*SIN(PI()*$P$8/2)+(2*PI()*E7*$P$9)^(2-2*$P$8))</f>
        <v>1.0738056081374119</v>
      </c>
      <c r="H7" s="6">
        <f t="shared" ref="H7:H31" si="2">F7-G7</f>
        <v>-1.1436825282924445E-3</v>
      </c>
      <c r="I7" s="6">
        <f t="shared" ref="I7:I31" si="3">H7^2</f>
        <v>1.3080097255213982E-6</v>
      </c>
      <c r="J7" s="6">
        <f t="shared" ref="J7:J31" si="4">((D7/4)-($F$2/282548)*-0.00024306-($F$3/698124)*-0.00040896)/$B$3-$D$3</f>
        <v>5.969150103802944E-3</v>
      </c>
      <c r="K7" s="6">
        <f t="shared" ref="K7:K31" si="5">($P$6-$P$7)*((2*PI()*E7*$P$9)^(1-$P$8)*COS(PI()*$P$8/2))/(1+2*(2*PI()*E7*$P$9)^(1-$P$8)*SIN(PI()*$P$8/2)+(2*PI()*E7*$P$9)^(2-2*$P$8))</f>
        <v>4.2304983882639688E-3</v>
      </c>
      <c r="L7" s="6">
        <f t="shared" ref="L7:L31" si="6">J7-K7</f>
        <v>1.7386517155389752E-3</v>
      </c>
      <c r="M7" s="6">
        <f t="shared" ref="M7:M31" si="7">L7^2</f>
        <v>3.0229097879466215E-6</v>
      </c>
      <c r="N7" s="20"/>
      <c r="O7" s="4" t="s">
        <v>22</v>
      </c>
      <c r="P7" s="21">
        <v>0.10388503006432818</v>
      </c>
      <c r="Q7" s="22">
        <v>2.9785372584599902E-3</v>
      </c>
      <c r="R7" s="7">
        <f>R6+R8</f>
        <v>5.2981305408744389E-5</v>
      </c>
      <c r="T7" s="24" t="s">
        <v>23</v>
      </c>
      <c r="X7" s="56">
        <f t="shared" ref="X7:X35" si="8">((C7/4)-(69.2/282548)*-0.00024306-(64.3/698124)*-0.00040896)/$B$3-$D$3</f>
        <v>1.075605561396455</v>
      </c>
    </row>
    <row r="8" spans="1:24">
      <c r="A8" s="58">
        <v>1750</v>
      </c>
      <c r="B8" s="58">
        <v>9.9990749999999995</v>
      </c>
      <c r="C8" s="58">
        <v>7.7283230000000001E-5</v>
      </c>
      <c r="D8" s="58">
        <v>2.7157030000000002E-7</v>
      </c>
      <c r="E8" s="58">
        <v>1.7948770000000001</v>
      </c>
      <c r="F8" s="6">
        <f t="shared" si="0"/>
        <v>1.072965143583803</v>
      </c>
      <c r="G8" s="6">
        <f t="shared" si="1"/>
        <v>1.0737037209220341</v>
      </c>
      <c r="H8" s="6">
        <f t="shared" si="2"/>
        <v>-7.3857733823112781E-4</v>
      </c>
      <c r="I8" s="6">
        <f t="shared" si="3"/>
        <v>5.4549648454857778E-7</v>
      </c>
      <c r="J8" s="6">
        <f t="shared" si="4"/>
        <v>6.6948476362080076E-3</v>
      </c>
      <c r="K8" s="6">
        <f t="shared" si="5"/>
        <v>5.6025167954425886E-3</v>
      </c>
      <c r="L8" s="6">
        <f t="shared" si="6"/>
        <v>1.092330840765419E-3</v>
      </c>
      <c r="M8" s="6">
        <f t="shared" si="7"/>
        <v>1.1931866656872871E-6</v>
      </c>
      <c r="N8" s="20"/>
      <c r="O8" s="4" t="s">
        <v>24</v>
      </c>
      <c r="P8" s="21">
        <v>4.0734937604687389E-2</v>
      </c>
      <c r="Q8" s="22">
        <v>1.0514418118394691E-2</v>
      </c>
      <c r="R8" s="7">
        <f>SUM(M6:M16)</f>
        <v>2.0182661098753172E-5</v>
      </c>
      <c r="S8" s="23">
        <v>4.3766489266712227E-3</v>
      </c>
      <c r="T8" s="24" t="s">
        <v>25</v>
      </c>
      <c r="X8" s="56">
        <f t="shared" si="8"/>
        <v>1.0759087793711386</v>
      </c>
    </row>
    <row r="9" spans="1:24">
      <c r="A9" s="58">
        <v>1750</v>
      </c>
      <c r="B9" s="58">
        <v>9.9987659999999998</v>
      </c>
      <c r="C9" s="58">
        <v>7.7309260000000006E-5</v>
      </c>
      <c r="D9" s="58">
        <v>3.928402E-7</v>
      </c>
      <c r="E9" s="58">
        <v>2.4038460000000001</v>
      </c>
      <c r="F9" s="6">
        <f t="shared" si="0"/>
        <v>1.0733255437610181</v>
      </c>
      <c r="G9" s="6">
        <f t="shared" si="1"/>
        <v>1.0735633245564777</v>
      </c>
      <c r="H9" s="6">
        <f t="shared" si="2"/>
        <v>-2.3778079545966335E-4</v>
      </c>
      <c r="I9" s="6">
        <f t="shared" si="3"/>
        <v>5.6539706689430259E-8</v>
      </c>
      <c r="J9" s="6">
        <f t="shared" si="4"/>
        <v>8.3738984794991447E-3</v>
      </c>
      <c r="K9" s="6">
        <f t="shared" si="5"/>
        <v>7.4126266987550645E-3</v>
      </c>
      <c r="L9" s="6">
        <f t="shared" si="6"/>
        <v>9.6127178074408015E-4</v>
      </c>
      <c r="M9" s="6">
        <f t="shared" si="7"/>
        <v>9.2404343645489489E-7</v>
      </c>
      <c r="N9" s="20"/>
      <c r="O9" s="4" t="s">
        <v>26</v>
      </c>
      <c r="P9" s="21">
        <v>4.1259501335110226E-4</v>
      </c>
      <c r="Q9" s="25">
        <v>1.6444115620463457E-5</v>
      </c>
      <c r="X9" s="56">
        <f t="shared" si="8"/>
        <v>1.0762691795483537</v>
      </c>
    </row>
    <row r="10" spans="1:24">
      <c r="A10" s="58">
        <v>1750</v>
      </c>
      <c r="B10" s="58">
        <v>9.9997830000000008</v>
      </c>
      <c r="C10" s="58">
        <v>7.7262639999999997E-5</v>
      </c>
      <c r="D10" s="58">
        <v>5.8301590000000005E-7</v>
      </c>
      <c r="E10" s="58">
        <v>3.2194370000000001</v>
      </c>
      <c r="F10" s="6">
        <f t="shared" si="0"/>
        <v>1.072680063305322</v>
      </c>
      <c r="G10" s="6">
        <f t="shared" si="1"/>
        <v>1.0733671868505532</v>
      </c>
      <c r="H10" s="6">
        <f t="shared" si="2"/>
        <v>-6.8712354523126074E-4</v>
      </c>
      <c r="I10" s="6">
        <f t="shared" si="3"/>
        <v>4.7213876641117644E-7</v>
      </c>
      <c r="J10" s="6">
        <f t="shared" si="4"/>
        <v>1.1006989373929525E-2</v>
      </c>
      <c r="K10" s="6">
        <f t="shared" si="5"/>
        <v>9.8066481125121778E-3</v>
      </c>
      <c r="L10" s="6">
        <f t="shared" si="6"/>
        <v>1.2003412614173467E-3</v>
      </c>
      <c r="M10" s="6">
        <f t="shared" si="7"/>
        <v>1.4408191438609871E-6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1.0756236990926575</v>
      </c>
    </row>
    <row r="11" spans="1:24">
      <c r="A11" s="58">
        <v>1750</v>
      </c>
      <c r="B11" s="58">
        <v>9.9994289999999992</v>
      </c>
      <c r="C11" s="58">
        <v>7.727663E-5</v>
      </c>
      <c r="D11" s="58">
        <v>7.9510870000000003E-7</v>
      </c>
      <c r="E11" s="58">
        <v>4.3131209999999998</v>
      </c>
      <c r="F11" s="6">
        <f t="shared" si="0"/>
        <v>1.0728737628243092</v>
      </c>
      <c r="G11" s="6">
        <f t="shared" si="1"/>
        <v>1.0730891891145196</v>
      </c>
      <c r="H11" s="6">
        <f t="shared" si="2"/>
        <v>-2.1542629021031878E-4</v>
      </c>
      <c r="I11" s="6">
        <f t="shared" si="3"/>
        <v>4.640848651378049E-8</v>
      </c>
      <c r="J11" s="6">
        <f t="shared" si="4"/>
        <v>1.3943535002283952E-2</v>
      </c>
      <c r="K11" s="6">
        <f t="shared" si="5"/>
        <v>1.297605839109065E-2</v>
      </c>
      <c r="L11" s="6">
        <f t="shared" si="6"/>
        <v>9.6747661119330267E-4</v>
      </c>
      <c r="M11" s="6">
        <f t="shared" si="7"/>
        <v>9.3601099320607695E-7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1.0758173986116448</v>
      </c>
    </row>
    <row r="12" spans="1:24">
      <c r="A12" s="58">
        <v>1750</v>
      </c>
      <c r="B12" s="58">
        <v>9.9993850000000002</v>
      </c>
      <c r="C12" s="58">
        <v>7.7317000000000005E-5</v>
      </c>
      <c r="D12" s="58">
        <v>9.9499430000000008E-7</v>
      </c>
      <c r="E12" s="58">
        <v>5.7756290000000003</v>
      </c>
      <c r="F12" s="6">
        <f t="shared" si="0"/>
        <v>1.0734327084698789</v>
      </c>
      <c r="G12" s="6">
        <f t="shared" si="1"/>
        <v>1.0726902819605604</v>
      </c>
      <c r="H12" s="6">
        <f t="shared" si="2"/>
        <v>7.4242650931855003E-4</v>
      </c>
      <c r="I12" s="6">
        <f t="shared" si="3"/>
        <v>5.5119712173892703E-7</v>
      </c>
      <c r="J12" s="6">
        <f t="shared" si="4"/>
        <v>1.6711064993170033E-2</v>
      </c>
      <c r="K12" s="6">
        <f t="shared" si="5"/>
        <v>1.7158753642190105E-2</v>
      </c>
      <c r="L12" s="6">
        <f t="shared" si="6"/>
        <v>-4.4768864902007197E-4</v>
      </c>
      <c r="M12" s="6">
        <f t="shared" si="7"/>
        <v>2.0042512646141718E-7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1.0763763442572145</v>
      </c>
    </row>
    <row r="13" spans="1:24">
      <c r="A13" s="58">
        <v>1750</v>
      </c>
      <c r="B13" s="58">
        <v>9.9988569999999992</v>
      </c>
      <c r="C13" s="58">
        <v>7.7376820000000002E-5</v>
      </c>
      <c r="D13" s="58">
        <v>1.3674659999999999E-6</v>
      </c>
      <c r="E13" s="58">
        <v>7.7351479999999997</v>
      </c>
      <c r="F13" s="6">
        <f t="shared" si="0"/>
        <v>1.0742609504445624</v>
      </c>
      <c r="G13" s="6">
        <f t="shared" si="1"/>
        <v>1.0721070492471256</v>
      </c>
      <c r="H13" s="6">
        <f t="shared" si="2"/>
        <v>2.1539011974367472E-3</v>
      </c>
      <c r="I13" s="6">
        <f t="shared" si="3"/>
        <v>4.6392903683194538E-6</v>
      </c>
      <c r="J13" s="6">
        <f t="shared" si="4"/>
        <v>2.1868147847094076E-2</v>
      </c>
      <c r="K13" s="6">
        <f t="shared" si="5"/>
        <v>2.2686430069382802E-2</v>
      </c>
      <c r="L13" s="6">
        <f t="shared" si="6"/>
        <v>-8.1828222228872566E-4</v>
      </c>
      <c r="M13" s="6">
        <f t="shared" si="7"/>
        <v>6.6958579531377546E-7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1.077204586231898</v>
      </c>
    </row>
    <row r="14" spans="1:24">
      <c r="A14" s="58">
        <v>1750</v>
      </c>
      <c r="B14" s="58">
        <v>10.00014</v>
      </c>
      <c r="C14" s="58">
        <v>7.7314379999999998E-5</v>
      </c>
      <c r="D14" s="58">
        <v>1.856979E-6</v>
      </c>
      <c r="E14" s="58">
        <v>10.361409999999999</v>
      </c>
      <c r="F14" s="6">
        <f t="shared" si="0"/>
        <v>1.0733964330774737</v>
      </c>
      <c r="G14" s="6">
        <f t="shared" si="1"/>
        <v>1.071238485321135</v>
      </c>
      <c r="H14" s="6">
        <f t="shared" si="2"/>
        <v>2.1579477563387073E-3</v>
      </c>
      <c r="I14" s="6">
        <f t="shared" si="3"/>
        <v>4.6567385190872608E-6</v>
      </c>
      <c r="J14" s="6">
        <f t="shared" si="4"/>
        <v>2.8645734168613067E-2</v>
      </c>
      <c r="K14" s="6">
        <f t="shared" si="5"/>
        <v>2.998778100611274E-2</v>
      </c>
      <c r="L14" s="6">
        <f t="shared" si="6"/>
        <v>-1.3420468374996733E-3</v>
      </c>
      <c r="M14" s="6">
        <f t="shared" si="7"/>
        <v>1.8010897140428744E-6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1.0763400688648093</v>
      </c>
    </row>
    <row r="15" spans="1:24">
      <c r="A15" s="58">
        <v>1750</v>
      </c>
      <c r="B15" s="58">
        <v>9.9990310000000004</v>
      </c>
      <c r="C15" s="58">
        <v>7.7256579999999993E-5</v>
      </c>
      <c r="D15" s="58">
        <v>2.508761E-6</v>
      </c>
      <c r="E15" s="58">
        <v>13.884779999999999</v>
      </c>
      <c r="F15" s="6">
        <f t="shared" si="0"/>
        <v>1.072596159153423</v>
      </c>
      <c r="G15" s="6">
        <f t="shared" si="1"/>
        <v>1.0699193625418004</v>
      </c>
      <c r="H15" s="6">
        <f t="shared" si="2"/>
        <v>2.6767966116225672E-3</v>
      </c>
      <c r="I15" s="6">
        <f t="shared" si="3"/>
        <v>7.165240099994057E-6</v>
      </c>
      <c r="J15" s="6">
        <f t="shared" si="4"/>
        <v>3.7670027226840909E-2</v>
      </c>
      <c r="K15" s="6">
        <f t="shared" si="5"/>
        <v>3.9629087654841848E-2</v>
      </c>
      <c r="L15" s="6">
        <f t="shared" si="6"/>
        <v>-1.9590604280009388E-3</v>
      </c>
      <c r="M15" s="6">
        <f t="shared" si="7"/>
        <v>3.8379177605592215E-6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1.0755397949407586</v>
      </c>
    </row>
    <row r="16" spans="1:24">
      <c r="A16" s="58">
        <v>1750</v>
      </c>
      <c r="B16" s="58">
        <v>9.9988119999999991</v>
      </c>
      <c r="C16" s="58">
        <v>7.666773E-5</v>
      </c>
      <c r="D16" s="58">
        <v>3.6918660000000001E-6</v>
      </c>
      <c r="E16" s="58">
        <v>18.601189999999999</v>
      </c>
      <c r="F16" s="6">
        <f t="shared" si="0"/>
        <v>1.0644431954825371</v>
      </c>
      <c r="G16" s="6">
        <f t="shared" si="1"/>
        <v>1.0678839649044682</v>
      </c>
      <c r="H16" s="6">
        <f t="shared" si="2"/>
        <v>-3.4407694219311669E-3</v>
      </c>
      <c r="I16" s="6">
        <f t="shared" si="3"/>
        <v>1.1838894214896536E-5</v>
      </c>
      <c r="J16" s="6">
        <f t="shared" si="4"/>
        <v>5.4050789872410535E-2</v>
      </c>
      <c r="K16" s="6">
        <f t="shared" si="5"/>
        <v>5.2306648702131732E-2</v>
      </c>
      <c r="L16" s="6">
        <f t="shared" si="6"/>
        <v>1.7441411702788026E-3</v>
      </c>
      <c r="M16" s="6">
        <f t="shared" si="7"/>
        <v>3.0420284218615112E-6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1.0673868312698727</v>
      </c>
    </row>
    <row r="17" spans="1:24">
      <c r="A17" s="58">
        <v>1750</v>
      </c>
      <c r="B17" s="58">
        <v>9.9990319999999997</v>
      </c>
      <c r="C17" s="58">
        <v>7.7012640000000005E-5</v>
      </c>
      <c r="D17" s="58">
        <v>4.6103090000000002E-6</v>
      </c>
      <c r="E17" s="58">
        <v>24.893789999999999</v>
      </c>
      <c r="F17" s="6">
        <f t="shared" si="0"/>
        <v>1.0692186709002587</v>
      </c>
      <c r="G17" s="6">
        <f t="shared" si="1"/>
        <v>1.0647028121820783</v>
      </c>
      <c r="H17" s="6">
        <f t="shared" si="2"/>
        <v>4.5158587181803878E-3</v>
      </c>
      <c r="I17" s="6">
        <f t="shared" si="3"/>
        <v>2.0392979962565814E-5</v>
      </c>
      <c r="J17" s="6">
        <f t="shared" si="4"/>
        <v>6.6767156371144706E-2</v>
      </c>
      <c r="K17" s="6">
        <f t="shared" si="5"/>
        <v>6.886998425946407E-2</v>
      </c>
      <c r="L17" s="6">
        <f t="shared" si="6"/>
        <v>-2.1028278883193641E-3</v>
      </c>
      <c r="M17" s="6">
        <f t="shared" si="7"/>
        <v>4.4218851278936756E-6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1.0721623066875943</v>
      </c>
    </row>
    <row r="18" spans="1:24">
      <c r="A18" s="58">
        <v>1750</v>
      </c>
      <c r="B18" s="58">
        <v>9.9990760000000005</v>
      </c>
      <c r="C18" s="58">
        <v>7.6755209999999994E-5</v>
      </c>
      <c r="D18" s="58">
        <v>6.1366489999999997E-6</v>
      </c>
      <c r="E18" s="58">
        <v>33.339260000000003</v>
      </c>
      <c r="F18" s="6">
        <f t="shared" si="0"/>
        <v>1.0656544059129167</v>
      </c>
      <c r="G18" s="6">
        <f t="shared" si="1"/>
        <v>1.0596321017033146</v>
      </c>
      <c r="H18" s="6">
        <f t="shared" si="2"/>
        <v>6.0223042096021473E-3</v>
      </c>
      <c r="I18" s="6">
        <f t="shared" si="3"/>
        <v>3.6268147992991741E-5</v>
      </c>
      <c r="J18" s="6">
        <f t="shared" si="4"/>
        <v>8.7900203105321914E-2</v>
      </c>
      <c r="K18" s="6">
        <f t="shared" si="5"/>
        <v>9.052831127656899E-2</v>
      </c>
      <c r="L18" s="6">
        <f t="shared" si="6"/>
        <v>-2.6281081712470761E-3</v>
      </c>
      <c r="M18" s="6">
        <f t="shared" si="7"/>
        <v>6.9069525597756506E-6</v>
      </c>
      <c r="X18" s="56">
        <f t="shared" si="8"/>
        <v>1.0685980417002523</v>
      </c>
    </row>
    <row r="19" spans="1:24">
      <c r="A19" s="58">
        <v>1750</v>
      </c>
      <c r="B19" s="58">
        <v>9.9983690000000003</v>
      </c>
      <c r="C19" s="58">
        <v>7.6326020000000002E-5</v>
      </c>
      <c r="D19" s="58">
        <v>8.1460820000000006E-6</v>
      </c>
      <c r="E19" s="58">
        <v>44.66413</v>
      </c>
      <c r="F19" s="6">
        <f t="shared" si="0"/>
        <v>1.0597120258876005</v>
      </c>
      <c r="G19" s="6">
        <f t="shared" si="1"/>
        <v>1.0514746981470204</v>
      </c>
      <c r="H19" s="6">
        <f t="shared" si="2"/>
        <v>8.2373277405800582E-3</v>
      </c>
      <c r="I19" s="6">
        <f t="shared" si="3"/>
        <v>6.7853568305729762E-5</v>
      </c>
      <c r="J19" s="6">
        <f t="shared" si="4"/>
        <v>0.11572194760405609</v>
      </c>
      <c r="K19" s="6">
        <f t="shared" si="5"/>
        <v>0.11858740017547308</v>
      </c>
      <c r="L19" s="6">
        <f t="shared" si="6"/>
        <v>-2.8654525714169876E-3</v>
      </c>
      <c r="M19" s="6">
        <f t="shared" si="7"/>
        <v>8.2108184390402263E-6</v>
      </c>
      <c r="X19" s="56">
        <f t="shared" si="8"/>
        <v>1.0626556616749361</v>
      </c>
    </row>
    <row r="20" spans="1:24">
      <c r="A20" s="58">
        <v>1750</v>
      </c>
      <c r="B20" s="58">
        <v>9.9980589999999996</v>
      </c>
      <c r="C20" s="58">
        <v>7.5423820000000003E-5</v>
      </c>
      <c r="D20" s="58">
        <v>1.083812E-5</v>
      </c>
      <c r="E20" s="58">
        <v>59.8277</v>
      </c>
      <c r="F20" s="6">
        <f t="shared" si="0"/>
        <v>1.047220552976208</v>
      </c>
      <c r="G20" s="6">
        <f t="shared" si="1"/>
        <v>1.0383161914778354</v>
      </c>
      <c r="H20" s="6">
        <f t="shared" si="2"/>
        <v>8.9043614983725927E-3</v>
      </c>
      <c r="I20" s="6">
        <f t="shared" si="3"/>
        <v>7.9287653693700205E-5</v>
      </c>
      <c r="J20" s="6">
        <f t="shared" si="4"/>
        <v>0.15299474715342318</v>
      </c>
      <c r="K20" s="6">
        <f t="shared" si="5"/>
        <v>0.15438756534564041</v>
      </c>
      <c r="L20" s="6">
        <f t="shared" si="6"/>
        <v>-1.3928181922172322E-3</v>
      </c>
      <c r="M20" s="6">
        <f t="shared" si="7"/>
        <v>1.9399425165712787E-6</v>
      </c>
      <c r="X20" s="56">
        <f t="shared" si="8"/>
        <v>1.0501641887635436</v>
      </c>
    </row>
    <row r="21" spans="1:24">
      <c r="A21" s="58">
        <v>1750</v>
      </c>
      <c r="B21" s="58">
        <v>9.9980600000000006</v>
      </c>
      <c r="C21" s="58">
        <v>7.4035649999999996E-5</v>
      </c>
      <c r="D21" s="58">
        <v>1.396235E-5</v>
      </c>
      <c r="E21" s="58">
        <v>80.128200000000007</v>
      </c>
      <c r="F21" s="6">
        <f t="shared" si="0"/>
        <v>1.0280005485964612</v>
      </c>
      <c r="G21" s="6">
        <f t="shared" si="1"/>
        <v>1.0171772686779856</v>
      </c>
      <c r="H21" s="6">
        <f t="shared" si="2"/>
        <v>1.0823279918475537E-2</v>
      </c>
      <c r="I21" s="6">
        <f t="shared" si="3"/>
        <v>1.1714338819367583E-4</v>
      </c>
      <c r="J21" s="6">
        <f t="shared" si="4"/>
        <v>0.19625149112810672</v>
      </c>
      <c r="K21" s="6">
        <f t="shared" si="5"/>
        <v>0.19902362527322759</v>
      </c>
      <c r="L21" s="6">
        <f t="shared" si="6"/>
        <v>-2.7721341451208692E-3</v>
      </c>
      <c r="M21" s="6">
        <f t="shared" si="7"/>
        <v>7.6847277185450118E-6</v>
      </c>
      <c r="X21" s="56">
        <f t="shared" si="8"/>
        <v>1.0309441843837968</v>
      </c>
    </row>
    <row r="22" spans="1:24">
      <c r="A22" s="58">
        <v>1750</v>
      </c>
      <c r="B22" s="58">
        <v>9.9992970000000003</v>
      </c>
      <c r="C22" s="58">
        <v>7.1630020000000005E-5</v>
      </c>
      <c r="D22" s="58">
        <v>1.7853160000000001E-5</v>
      </c>
      <c r="E22" s="58">
        <v>107.2654</v>
      </c>
      <c r="F22" s="6">
        <f t="shared" si="0"/>
        <v>0.99469323095089146</v>
      </c>
      <c r="G22" s="6">
        <f t="shared" si="1"/>
        <v>0.98378704057342126</v>
      </c>
      <c r="H22" s="6">
        <f t="shared" si="2"/>
        <v>1.0906190377470204E-2</v>
      </c>
      <c r="I22" s="6">
        <f t="shared" si="3"/>
        <v>1.1894498854962367E-4</v>
      </c>
      <c r="J22" s="6">
        <f t="shared" si="4"/>
        <v>0.25012197186228396</v>
      </c>
      <c r="K22" s="6">
        <f t="shared" si="5"/>
        <v>0.25251660818783606</v>
      </c>
      <c r="L22" s="6">
        <f t="shared" si="6"/>
        <v>-2.3946363255520908E-3</v>
      </c>
      <c r="M22" s="6">
        <f t="shared" si="7"/>
        <v>5.7342831316536191E-6</v>
      </c>
      <c r="X22" s="56">
        <f t="shared" si="8"/>
        <v>0.99763686673822705</v>
      </c>
    </row>
    <row r="23" spans="1:24">
      <c r="A23" s="58">
        <v>1750</v>
      </c>
      <c r="B23" s="58">
        <v>9.9980589999999996</v>
      </c>
      <c r="C23" s="58">
        <v>6.809706E-5</v>
      </c>
      <c r="D23" s="58">
        <v>2.226891E-5</v>
      </c>
      <c r="E23" s="58">
        <v>143.78829999999999</v>
      </c>
      <c r="F23" s="6">
        <f t="shared" si="0"/>
        <v>0.94577738730532179</v>
      </c>
      <c r="G23" s="6">
        <f t="shared" si="1"/>
        <v>0.93231215255447941</v>
      </c>
      <c r="H23" s="6">
        <f t="shared" si="2"/>
        <v>1.3465234750842381E-2</v>
      </c>
      <c r="I23" s="6">
        <f t="shared" si="3"/>
        <v>1.8131254689529328E-4</v>
      </c>
      <c r="J23" s="6">
        <f t="shared" si="4"/>
        <v>0.31126054591291685</v>
      </c>
      <c r="K23" s="6">
        <f t="shared" si="5"/>
        <v>0.31304399432537683</v>
      </c>
      <c r="L23" s="6">
        <f t="shared" si="6"/>
        <v>-1.7834484124599759E-3</v>
      </c>
      <c r="M23" s="6">
        <f t="shared" si="7"/>
        <v>3.1806882399060081E-6</v>
      </c>
      <c r="X23" s="56">
        <f t="shared" si="8"/>
        <v>0.94872102309265738</v>
      </c>
    </row>
    <row r="24" spans="1:24">
      <c r="A24" s="58">
        <v>1750</v>
      </c>
      <c r="B24" s="58">
        <v>9.9991649999999996</v>
      </c>
      <c r="C24" s="58">
        <v>6.2830110000000001E-5</v>
      </c>
      <c r="D24" s="58">
        <v>2.6684740000000002E-5</v>
      </c>
      <c r="E24" s="58">
        <v>192.5051</v>
      </c>
      <c r="F24" s="6">
        <f t="shared" si="0"/>
        <v>0.87285346439392941</v>
      </c>
      <c r="G24" s="6">
        <f t="shared" si="1"/>
        <v>0.85775692049859686</v>
      </c>
      <c r="H24" s="6">
        <f t="shared" si="2"/>
        <v>1.5096543895332548E-2</v>
      </c>
      <c r="I24" s="6">
        <f t="shared" si="3"/>
        <v>2.2790563758370242E-4</v>
      </c>
      <c r="J24" s="6">
        <f t="shared" si="4"/>
        <v>0.37240022760911939</v>
      </c>
      <c r="K24" s="6">
        <f t="shared" si="5"/>
        <v>0.37395758278698743</v>
      </c>
      <c r="L24" s="6">
        <f t="shared" si="6"/>
        <v>-1.5573551778680361E-3</v>
      </c>
      <c r="M24" s="6">
        <f t="shared" si="7"/>
        <v>2.4253551500323823E-6</v>
      </c>
      <c r="X24" s="56">
        <f t="shared" si="8"/>
        <v>0.875797100181265</v>
      </c>
    </row>
    <row r="25" spans="1:24">
      <c r="A25" s="58">
        <v>1750</v>
      </c>
      <c r="B25" s="58">
        <v>9.9975740000000002</v>
      </c>
      <c r="C25" s="58">
        <v>5.5931779999999997E-5</v>
      </c>
      <c r="D25" s="58">
        <v>3.0398600000000001E-5</v>
      </c>
      <c r="E25" s="58">
        <v>257.55489999999998</v>
      </c>
      <c r="F25" s="6">
        <f t="shared" si="0"/>
        <v>0.77734215611544832</v>
      </c>
      <c r="G25" s="6">
        <f t="shared" si="1"/>
        <v>0.75803817034016185</v>
      </c>
      <c r="H25" s="6">
        <f t="shared" si="2"/>
        <v>1.930398577528647E-2</v>
      </c>
      <c r="I25" s="6">
        <f t="shared" si="3"/>
        <v>3.7264386681246239E-4</v>
      </c>
      <c r="J25" s="6">
        <f t="shared" si="4"/>
        <v>0.42382073479899279</v>
      </c>
      <c r="K25" s="6">
        <f t="shared" si="5"/>
        <v>0.42467600866572519</v>
      </c>
      <c r="L25" s="6">
        <f t="shared" si="6"/>
        <v>-8.552738667323978E-4</v>
      </c>
      <c r="M25" s="6">
        <f t="shared" si="7"/>
        <v>7.3149338711538733E-7</v>
      </c>
      <c r="X25" s="56">
        <f t="shared" si="8"/>
        <v>0.7802857919027838</v>
      </c>
    </row>
    <row r="26" spans="1:24">
      <c r="A26" s="58">
        <v>1750</v>
      </c>
      <c r="B26" s="58">
        <v>9.9987209999999997</v>
      </c>
      <c r="C26" s="58">
        <v>4.7629629999999998E-5</v>
      </c>
      <c r="D26" s="58">
        <v>3.2783439999999998E-5</v>
      </c>
      <c r="E26" s="58">
        <v>344.66910000000001</v>
      </c>
      <c r="F26" s="6">
        <f t="shared" si="0"/>
        <v>0.66239416029266351</v>
      </c>
      <c r="G26" s="6">
        <f t="shared" si="1"/>
        <v>0.63805756301349237</v>
      </c>
      <c r="H26" s="6">
        <f t="shared" si="2"/>
        <v>2.4336597279171146E-2</v>
      </c>
      <c r="I26" s="6">
        <f t="shared" si="3"/>
        <v>5.9226996712856037E-4</v>
      </c>
      <c r="J26" s="6">
        <f t="shared" si="4"/>
        <v>0.45684020305215728</v>
      </c>
      <c r="K26" s="6">
        <f t="shared" si="5"/>
        <v>0.45253454663930176</v>
      </c>
      <c r="L26" s="6">
        <f t="shared" si="6"/>
        <v>4.3056564128555186E-3</v>
      </c>
      <c r="M26" s="6">
        <f t="shared" si="7"/>
        <v>1.8538677145563852E-5</v>
      </c>
      <c r="X26" s="56">
        <f t="shared" si="8"/>
        <v>0.66533779607999899</v>
      </c>
    </row>
    <row r="27" spans="1:24">
      <c r="A27" s="58">
        <v>1750</v>
      </c>
      <c r="B27" s="58">
        <v>9.9989419999999996</v>
      </c>
      <c r="C27" s="58">
        <v>3.8749599999999999E-5</v>
      </c>
      <c r="D27" s="58">
        <v>3.3185549999999999E-5</v>
      </c>
      <c r="E27" s="58">
        <v>461.8227</v>
      </c>
      <c r="F27" s="6">
        <f t="shared" si="0"/>
        <v>0.53944508669772684</v>
      </c>
      <c r="G27" s="6">
        <f t="shared" si="1"/>
        <v>0.51096034899992626</v>
      </c>
      <c r="H27" s="6">
        <f t="shared" si="2"/>
        <v>2.8484737697800577E-2</v>
      </c>
      <c r="I27" s="6">
        <f t="shared" si="3"/>
        <v>8.1138028171250131E-4</v>
      </c>
      <c r="J27" s="6">
        <f t="shared" si="4"/>
        <v>0.46240764505215731</v>
      </c>
      <c r="K27" s="6">
        <f t="shared" si="5"/>
        <v>0.44871372472305371</v>
      </c>
      <c r="L27" s="6">
        <f t="shared" si="6"/>
        <v>1.3693920329103604E-2</v>
      </c>
      <c r="M27" s="6">
        <f t="shared" si="7"/>
        <v>1.8752345397983695E-4</v>
      </c>
      <c r="X27" s="56">
        <f t="shared" si="8"/>
        <v>0.54238872248506231</v>
      </c>
    </row>
    <row r="28" spans="1:24">
      <c r="A28" s="58">
        <v>1750</v>
      </c>
      <c r="B28" s="58">
        <v>9.9984570000000001</v>
      </c>
      <c r="C28" s="58">
        <v>3.0055129999999998E-5</v>
      </c>
      <c r="D28" s="58">
        <v>3.1513239999999998E-5</v>
      </c>
      <c r="E28" s="58">
        <v>620.86090000000002</v>
      </c>
      <c r="F28" s="6">
        <f t="shared" si="0"/>
        <v>0.41906519700152439</v>
      </c>
      <c r="G28" s="6">
        <f t="shared" si="1"/>
        <v>0.3930469503096341</v>
      </c>
      <c r="H28" s="6">
        <f t="shared" si="2"/>
        <v>2.601824669189029E-2</v>
      </c>
      <c r="I28" s="6">
        <f t="shared" si="3"/>
        <v>6.7694916092005998E-4</v>
      </c>
      <c r="J28" s="6">
        <f t="shared" si="4"/>
        <v>0.43925356052051168</v>
      </c>
      <c r="K28" s="6">
        <f t="shared" si="5"/>
        <v>0.4137762839775585</v>
      </c>
      <c r="L28" s="6">
        <f t="shared" si="6"/>
        <v>2.5477276542953176E-2</v>
      </c>
      <c r="M28" s="6">
        <f t="shared" si="7"/>
        <v>6.4909162004611208E-4</v>
      </c>
      <c r="X28" s="56">
        <f t="shared" si="8"/>
        <v>0.42200883278885992</v>
      </c>
    </row>
    <row r="29" spans="1:24">
      <c r="A29" s="58">
        <v>1750</v>
      </c>
      <c r="B29" s="58">
        <v>9.9992090000000005</v>
      </c>
      <c r="C29" s="58">
        <v>2.264727E-5</v>
      </c>
      <c r="D29" s="58">
        <v>2.8591259999999999E-5</v>
      </c>
      <c r="E29" s="58">
        <v>829.64599999999996</v>
      </c>
      <c r="F29" s="6">
        <f t="shared" si="0"/>
        <v>0.31649915563443587</v>
      </c>
      <c r="G29" s="6">
        <f t="shared" si="1"/>
        <v>0.29978835781865937</v>
      </c>
      <c r="H29" s="6">
        <f t="shared" si="2"/>
        <v>1.6710797815776501E-2</v>
      </c>
      <c r="I29" s="6">
        <f t="shared" si="3"/>
        <v>2.7925076363976068E-4</v>
      </c>
      <c r="J29" s="6">
        <f t="shared" si="4"/>
        <v>0.39879708300152444</v>
      </c>
      <c r="K29" s="6">
        <f t="shared" si="5"/>
        <v>0.35962890924967694</v>
      </c>
      <c r="L29" s="6">
        <f t="shared" si="6"/>
        <v>3.9168173751847501E-2</v>
      </c>
      <c r="M29" s="6">
        <f t="shared" si="7"/>
        <v>1.5341458350549156E-3</v>
      </c>
      <c r="X29" s="56">
        <f t="shared" si="8"/>
        <v>0.3194427914217714</v>
      </c>
    </row>
    <row r="30" spans="1:24">
      <c r="A30" s="58">
        <v>1750</v>
      </c>
      <c r="B30" s="58">
        <v>9.9977499999999999</v>
      </c>
      <c r="C30" s="58">
        <v>1.6554720000000001E-5</v>
      </c>
      <c r="D30" s="58">
        <v>2.4589829999999998E-5</v>
      </c>
      <c r="E30" s="58">
        <v>1116.0709999999999</v>
      </c>
      <c r="F30" s="6">
        <f t="shared" si="0"/>
        <v>0.23214433044456242</v>
      </c>
      <c r="G30" s="6">
        <f t="shared" si="1"/>
        <v>0.23034249941729734</v>
      </c>
      <c r="H30" s="6">
        <f t="shared" si="2"/>
        <v>1.8018310272650828E-3</v>
      </c>
      <c r="I30" s="6">
        <f t="shared" si="3"/>
        <v>3.2465950508151434E-6</v>
      </c>
      <c r="J30" s="6">
        <f t="shared" si="4"/>
        <v>0.3433950053559548</v>
      </c>
      <c r="K30" s="6">
        <f t="shared" si="5"/>
        <v>0.29704087610575014</v>
      </c>
      <c r="L30" s="6">
        <f t="shared" si="6"/>
        <v>4.6354129250204656E-2</v>
      </c>
      <c r="M30" s="6">
        <f t="shared" si="7"/>
        <v>2.1487052985446789E-3</v>
      </c>
      <c r="X30" s="56">
        <f t="shared" si="8"/>
        <v>0.23508796623189795</v>
      </c>
    </row>
    <row r="31" spans="1:24">
      <c r="A31" s="58">
        <v>1750</v>
      </c>
      <c r="B31" s="58">
        <v>9.9985909999999993</v>
      </c>
      <c r="C31" s="58">
        <v>1.196178E-5</v>
      </c>
      <c r="D31" s="58">
        <v>2.0179989999999999E-5</v>
      </c>
      <c r="E31" s="58">
        <v>1488.095</v>
      </c>
      <c r="F31" s="6">
        <f t="shared" si="0"/>
        <v>0.16855245991291684</v>
      </c>
      <c r="G31" s="6">
        <f t="shared" si="1"/>
        <v>0.18475005744551556</v>
      </c>
      <c r="H31" s="6">
        <f t="shared" si="2"/>
        <v>-1.6197597532598723E-2</v>
      </c>
      <c r="I31" s="6">
        <f t="shared" si="3"/>
        <v>2.6236216582804827E-4</v>
      </c>
      <c r="J31" s="6">
        <f t="shared" si="4"/>
        <v>0.28233825862177764</v>
      </c>
      <c r="K31" s="6">
        <f t="shared" si="5"/>
        <v>0.23888608795420868</v>
      </c>
      <c r="L31" s="6">
        <f t="shared" si="6"/>
        <v>4.3452170667568957E-2</v>
      </c>
      <c r="M31" s="6">
        <f t="shared" si="7"/>
        <v>1.88809113572354E-3</v>
      </c>
      <c r="X31" s="56">
        <f t="shared" si="8"/>
        <v>0.17149609570025237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9.0008020000000002</v>
      </c>
      <c r="C6" s="58">
        <v>8.4762630000000003E-5</v>
      </c>
      <c r="D6" s="58">
        <v>2.063083E-7</v>
      </c>
      <c r="E6" s="58">
        <v>1.0005759999999999</v>
      </c>
      <c r="F6" s="6">
        <f>((C6/4)-($F$2/282548)*-0.00024306-($F$3/698124)*-0.00040896)/$B$3-$D$3</f>
        <v>1.1765216970015244</v>
      </c>
      <c r="G6" s="6">
        <f>$P$7+($P$6-$P$7)*(1+(2*PI()*E6*$P$9)^(1-$P$8)*SIN(PI()*$P$8/2))/(1+2*(2*PI()*E6*$P$9)^(1-$P$8)*SIN(PI()*$P$8/2)+(2*PI()*E6*$P$9)^(2-2*$P$8))</f>
        <v>1.1859239639260153</v>
      </c>
      <c r="H6" s="6">
        <f>F6-G6</f>
        <v>-9.4022669244908652E-3</v>
      </c>
      <c r="I6" s="6">
        <f>H6^2</f>
        <v>8.8402623319374914E-5</v>
      </c>
      <c r="J6" s="6">
        <f>((D6/4)-($F$2/282548)*-0.00024306-($F$3/698124)*-0.00040896)/$B$3-$D$3</f>
        <v>5.791258071651045E-3</v>
      </c>
      <c r="K6" s="6">
        <f>($P$6-$P$7)*((2*PI()*E6*$P$9)^(1-$P$8)*COS(PI()*$P$8/2))/(1+2*(2*PI()*E6*$P$9)^(1-$P$8)*SIN(PI()*$P$8/2)+(2*PI()*E6*$P$9)^(2-2*$P$8))</f>
        <v>8.7760573395144394E-3</v>
      </c>
      <c r="L6" s="6">
        <f>J6-K6</f>
        <v>-2.9847992678633944E-3</v>
      </c>
      <c r="M6" s="6">
        <f>L6^2</f>
        <v>8.9090266694378549E-6</v>
      </c>
      <c r="N6" s="20"/>
      <c r="O6" s="4" t="s">
        <v>20</v>
      </c>
      <c r="P6" s="21">
        <v>1.1859177331044994</v>
      </c>
      <c r="Q6" s="22">
        <v>9.1745907005747504E-4</v>
      </c>
      <c r="R6" s="7">
        <f>SUM(I6:I16)</f>
        <v>2.8413853767484765E-4</v>
      </c>
      <c r="S6" s="23">
        <v>2.6043334632024993E-3</v>
      </c>
      <c r="T6" s="24" t="s">
        <v>21</v>
      </c>
      <c r="X6" s="56">
        <f>((C6/4)-(69.2/282548)*-0.00024306-(64.3/698124)*-0.00040896)/$B$3-$D$3</f>
        <v>1.17946533278886</v>
      </c>
    </row>
    <row r="7" spans="1:24">
      <c r="A7" s="58">
        <v>1750</v>
      </c>
      <c r="B7" s="58">
        <v>8.9990799999999993</v>
      </c>
      <c r="C7" s="58">
        <v>8.5056930000000004E-5</v>
      </c>
      <c r="D7" s="58">
        <v>9.2638920000000004E-7</v>
      </c>
      <c r="E7" s="58">
        <v>1.3389800000000001</v>
      </c>
      <c r="F7" s="6">
        <f t="shared" ref="F7:F31" si="0">((C7/4)-($F$2/282548)*-0.00024306-($F$3/698124)*-0.00040896)/$B$3-$D$3</f>
        <v>1.1805964481407649</v>
      </c>
      <c r="G7" s="6">
        <f t="shared" ref="G7:G31" si="1">$P$7+($P$6-$P$7)*(1+(2*PI()*E7*$P$9)^(1-$P$8)*SIN(PI()*$P$8/2))/(1+2*(2*PI()*E7*$P$9)^(1-$P$8)*SIN(PI()*$P$8/2)+(2*PI()*E7*$P$9)^(2-2*$P$8))</f>
        <v>1.1858935615428152</v>
      </c>
      <c r="H7" s="6">
        <f t="shared" ref="H7:H31" si="2">F7-G7</f>
        <v>-5.2971134020503019E-3</v>
      </c>
      <c r="I7" s="6">
        <f t="shared" ref="I7:I31" si="3">H7^2</f>
        <v>2.8059410394180922E-5</v>
      </c>
      <c r="J7" s="6">
        <f t="shared" ref="J7:J31" si="4">((D7/4)-($F$2/282548)*-0.00024306-($F$3/698124)*-0.00040896)/$B$3-$D$3</f>
        <v>1.5761188304815602E-2</v>
      </c>
      <c r="K7" s="6">
        <f t="shared" ref="K7:K31" si="5">($P$6-$P$7)*((2*PI()*E7*$P$9)^(1-$P$8)*COS(PI()*$P$8/2))/(1+2*(2*PI()*E7*$P$9)^(1-$P$8)*SIN(PI()*$P$8/2)+(2*PI()*E7*$P$9)^(2-2*$P$8))</f>
        <v>1.1763409921949165E-2</v>
      </c>
      <c r="L7" s="6">
        <f t="shared" ref="L7:L31" si="6">J7-K7</f>
        <v>3.9977783828664369E-3</v>
      </c>
      <c r="M7" s="6">
        <f t="shared" ref="M7:M31" si="7">L7^2</f>
        <v>1.5982231998514184E-5</v>
      </c>
      <c r="N7" s="20"/>
      <c r="O7" s="4" t="s">
        <v>22</v>
      </c>
      <c r="P7" s="21">
        <v>0.10540194061347095</v>
      </c>
      <c r="Q7" s="22">
        <v>2.9785372584599902E-3</v>
      </c>
      <c r="R7" s="7">
        <f>R6+R8</f>
        <v>3.4097182222110682E-4</v>
      </c>
      <c r="T7" s="24" t="s">
        <v>23</v>
      </c>
      <c r="X7" s="56">
        <f t="shared" ref="X7:X35" si="8">((C7/4)-(69.2/282548)*-0.00024306-(64.3/698124)*-0.00040896)/$B$3-$D$3</f>
        <v>1.1835400839281005</v>
      </c>
    </row>
    <row r="8" spans="1:24">
      <c r="A8" s="58">
        <v>1750</v>
      </c>
      <c r="B8" s="58">
        <v>9.0000099999999996</v>
      </c>
      <c r="C8" s="58">
        <v>8.5489269999999999E-5</v>
      </c>
      <c r="D8" s="58">
        <v>1.080859E-6</v>
      </c>
      <c r="E8" s="58">
        <v>1.7948770000000001</v>
      </c>
      <c r="F8" s="6">
        <f t="shared" si="0"/>
        <v>1.1865824417103852</v>
      </c>
      <c r="G8" s="6">
        <f t="shared" si="1"/>
        <v>1.1858263535808689</v>
      </c>
      <c r="H8" s="6">
        <f t="shared" si="2"/>
        <v>7.560881295163302E-4</v>
      </c>
      <c r="I8" s="6">
        <f t="shared" si="3"/>
        <v>5.7166925959550286E-7</v>
      </c>
      <c r="J8" s="6">
        <f t="shared" si="4"/>
        <v>1.789991067494218E-2</v>
      </c>
      <c r="K8" s="6">
        <f t="shared" si="5"/>
        <v>1.5794164498830657E-2</v>
      </c>
      <c r="L8" s="6">
        <f t="shared" si="6"/>
        <v>2.1057461761115233E-3</v>
      </c>
      <c r="M8" s="6">
        <f t="shared" si="7"/>
        <v>4.4341669582083028E-6</v>
      </c>
      <c r="N8" s="20"/>
      <c r="O8" s="4" t="s">
        <v>24</v>
      </c>
      <c r="P8" s="21">
        <v>-5.6225329180701012E-3</v>
      </c>
      <c r="Q8" s="22">
        <v>1.0514418118394691E-2</v>
      </c>
      <c r="R8" s="7">
        <f>SUM(M6:M16)</f>
        <v>5.6833284546259164E-5</v>
      </c>
      <c r="S8" s="23">
        <v>4.3766489266712227E-3</v>
      </c>
      <c r="T8" s="24" t="s">
        <v>25</v>
      </c>
      <c r="X8" s="56">
        <f t="shared" si="8"/>
        <v>1.1895260774977208</v>
      </c>
    </row>
    <row r="9" spans="1:24">
      <c r="A9" s="58">
        <v>1750</v>
      </c>
      <c r="B9" s="58">
        <v>8.9984599999999997</v>
      </c>
      <c r="C9" s="58">
        <v>8.5511269999999994E-5</v>
      </c>
      <c r="D9" s="58">
        <v>1.4694080000000001E-6</v>
      </c>
      <c r="E9" s="58">
        <v>2.4038460000000001</v>
      </c>
      <c r="F9" s="6">
        <f t="shared" si="0"/>
        <v>1.1868870442420307</v>
      </c>
      <c r="G9" s="6">
        <f t="shared" si="1"/>
        <v>1.1856894054038496</v>
      </c>
      <c r="H9" s="6">
        <f t="shared" si="2"/>
        <v>1.1976388381811365E-3</v>
      </c>
      <c r="I9" s="6">
        <f t="shared" si="3"/>
        <v>1.4343387867198624E-6</v>
      </c>
      <c r="J9" s="6">
        <f t="shared" si="4"/>
        <v>2.3279592905321927E-2</v>
      </c>
      <c r="K9" s="6">
        <f t="shared" si="5"/>
        <v>2.1185857361024085E-2</v>
      </c>
      <c r="L9" s="6">
        <f t="shared" si="6"/>
        <v>2.0937355442978423E-3</v>
      </c>
      <c r="M9" s="6">
        <f t="shared" si="7"/>
        <v>4.383728529456182E-6</v>
      </c>
      <c r="N9" s="20"/>
      <c r="O9" s="4" t="s">
        <v>26</v>
      </c>
      <c r="P9" s="21">
        <v>1.3271163642636125E-3</v>
      </c>
      <c r="Q9" s="25">
        <v>1.6444115620463457E-5</v>
      </c>
      <c r="X9" s="56">
        <f t="shared" si="8"/>
        <v>1.1898306800293663</v>
      </c>
    </row>
    <row r="10" spans="1:24">
      <c r="A10" s="58">
        <v>1750</v>
      </c>
      <c r="B10" s="58">
        <v>9.0003189999999993</v>
      </c>
      <c r="C10" s="58">
        <v>8.5435840000000002E-5</v>
      </c>
      <c r="D10" s="58">
        <v>2.02811E-6</v>
      </c>
      <c r="E10" s="58">
        <v>3.2194370000000001</v>
      </c>
      <c r="F10" s="6">
        <f t="shared" si="0"/>
        <v>1.1858426729255751</v>
      </c>
      <c r="G10" s="6">
        <f t="shared" si="1"/>
        <v>1.1854212133185082</v>
      </c>
      <c r="H10" s="6">
        <f t="shared" si="2"/>
        <v>4.2145960706685415E-4</v>
      </c>
      <c r="I10" s="6">
        <f t="shared" si="3"/>
        <v>1.7762820038894709E-7</v>
      </c>
      <c r="J10" s="6">
        <f t="shared" si="4"/>
        <v>3.1015140343296606E-2</v>
      </c>
      <c r="K10" s="6">
        <f t="shared" si="5"/>
        <v>2.8415188406510302E-2</v>
      </c>
      <c r="L10" s="6">
        <f t="shared" si="6"/>
        <v>2.5999519367863044E-3</v>
      </c>
      <c r="M10" s="6">
        <f t="shared" si="7"/>
        <v>6.7597500735988554E-6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1.1887863087129107</v>
      </c>
    </row>
    <row r="11" spans="1:24">
      <c r="A11" s="58">
        <v>1750</v>
      </c>
      <c r="B11" s="58">
        <v>9.0006989999999991</v>
      </c>
      <c r="C11" s="58">
        <v>8.5402669999999999E-5</v>
      </c>
      <c r="D11" s="58">
        <v>2.7343650000000001E-6</v>
      </c>
      <c r="E11" s="58">
        <v>4.3131209999999998</v>
      </c>
      <c r="F11" s="6">
        <f t="shared" si="0"/>
        <v>1.1853834153812712</v>
      </c>
      <c r="G11" s="6">
        <f t="shared" si="1"/>
        <v>1.1849088780936177</v>
      </c>
      <c r="H11" s="6">
        <f t="shared" si="2"/>
        <v>4.7453728765356473E-4</v>
      </c>
      <c r="I11" s="6">
        <f t="shared" si="3"/>
        <v>2.2518563737360204E-7</v>
      </c>
      <c r="J11" s="6">
        <f t="shared" si="4"/>
        <v>4.0793643115448509E-2</v>
      </c>
      <c r="K11" s="6">
        <f t="shared" si="5"/>
        <v>3.8115780528349449E-2</v>
      </c>
      <c r="L11" s="6">
        <f t="shared" si="6"/>
        <v>2.6778625870990599E-3</v>
      </c>
      <c r="M11" s="6">
        <f t="shared" si="7"/>
        <v>7.1709480353848707E-6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1.1883270511686068</v>
      </c>
    </row>
    <row r="12" spans="1:24">
      <c r="A12" s="58">
        <v>1750</v>
      </c>
      <c r="B12" s="58">
        <v>9.0012500000000006</v>
      </c>
      <c r="C12" s="58">
        <v>8.6224510000000002E-5</v>
      </c>
      <c r="D12" s="58">
        <v>3.3949560000000002E-6</v>
      </c>
      <c r="E12" s="58">
        <v>5.7756290000000003</v>
      </c>
      <c r="F12" s="6">
        <f t="shared" si="0"/>
        <v>1.1967622583179802</v>
      </c>
      <c r="G12" s="6">
        <f t="shared" si="1"/>
        <v>1.1839501995345931</v>
      </c>
      <c r="H12" s="6">
        <f t="shared" si="2"/>
        <v>1.2812058783387092E-2</v>
      </c>
      <c r="I12" s="6">
        <f t="shared" si="3"/>
        <v>1.6414885026896635E-4</v>
      </c>
      <c r="J12" s="6">
        <f t="shared" si="4"/>
        <v>4.9939901796461163E-2</v>
      </c>
      <c r="K12" s="6">
        <f t="shared" si="5"/>
        <v>5.108410775789974E-2</v>
      </c>
      <c r="L12" s="6">
        <f t="shared" si="6"/>
        <v>-1.1442059614385769E-3</v>
      </c>
      <c r="M12" s="6">
        <f t="shared" si="7"/>
        <v>1.3092072821915781E-6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1.1997058941053158</v>
      </c>
    </row>
    <row r="13" spans="1:24">
      <c r="A13" s="58">
        <v>1750</v>
      </c>
      <c r="B13" s="58">
        <v>9.0001130000000007</v>
      </c>
      <c r="C13" s="58">
        <v>8.5189590000000001E-5</v>
      </c>
      <c r="D13" s="58">
        <v>4.8321919999999999E-6</v>
      </c>
      <c r="E13" s="58">
        <v>7.7351479999999997</v>
      </c>
      <c r="F13" s="6">
        <f t="shared" si="0"/>
        <v>1.1824332014065877</v>
      </c>
      <c r="G13" s="6">
        <f t="shared" si="1"/>
        <v>1.1821760000088417</v>
      </c>
      <c r="H13" s="6">
        <f t="shared" si="2"/>
        <v>2.5720139774598749E-4</v>
      </c>
      <c r="I13" s="6">
        <f t="shared" si="3"/>
        <v>6.6152559002489653E-8</v>
      </c>
      <c r="J13" s="6">
        <f t="shared" si="4"/>
        <v>6.9839252895195339E-2</v>
      </c>
      <c r="K13" s="6">
        <f t="shared" si="5"/>
        <v>6.8425112909828043E-2</v>
      </c>
      <c r="L13" s="6">
        <f t="shared" si="6"/>
        <v>1.4141399853672965E-3</v>
      </c>
      <c r="M13" s="6">
        <f t="shared" si="7"/>
        <v>1.9997918982146173E-6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1.1853768371939233</v>
      </c>
    </row>
    <row r="14" spans="1:24">
      <c r="A14" s="58">
        <v>1750</v>
      </c>
      <c r="B14" s="58">
        <v>8.9981150000000003</v>
      </c>
      <c r="C14" s="58">
        <v>8.4942669999999994E-5</v>
      </c>
      <c r="D14" s="58">
        <v>6.4689650000000003E-6</v>
      </c>
      <c r="E14" s="58">
        <v>10.361409999999999</v>
      </c>
      <c r="F14" s="6">
        <f t="shared" si="0"/>
        <v>1.1790144533559548</v>
      </c>
      <c r="G14" s="6">
        <f t="shared" si="1"/>
        <v>1.178924497976604</v>
      </c>
      <c r="H14" s="6">
        <f t="shared" si="2"/>
        <v>8.9955379350747933E-5</v>
      </c>
      <c r="I14" s="6">
        <f t="shared" si="3"/>
        <v>8.0919702741369684E-9</v>
      </c>
      <c r="J14" s="6">
        <f t="shared" si="4"/>
        <v>9.2501307419245962E-2</v>
      </c>
      <c r="K14" s="6">
        <f t="shared" si="5"/>
        <v>9.1548119673519793E-2</v>
      </c>
      <c r="L14" s="6">
        <f t="shared" si="6"/>
        <v>9.5318774572616949E-4</v>
      </c>
      <c r="M14" s="6">
        <f t="shared" si="7"/>
        <v>9.0856687860253677E-7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1.1819580891432904</v>
      </c>
    </row>
    <row r="15" spans="1:24">
      <c r="A15" s="58">
        <v>1750</v>
      </c>
      <c r="B15" s="58">
        <v>8.9988039999999998</v>
      </c>
      <c r="C15" s="58">
        <v>8.4484169999999998E-5</v>
      </c>
      <c r="D15" s="58">
        <v>8.6118309999999992E-6</v>
      </c>
      <c r="E15" s="58">
        <v>13.884779999999999</v>
      </c>
      <c r="F15" s="6">
        <f t="shared" si="0"/>
        <v>1.1726662596850688</v>
      </c>
      <c r="G15" s="6">
        <f t="shared" si="1"/>
        <v>1.1730150183874948</v>
      </c>
      <c r="H15" s="6">
        <f t="shared" si="2"/>
        <v>-3.4875870242601081E-4</v>
      </c>
      <c r="I15" s="6">
        <f t="shared" si="3"/>
        <v>1.2163263251787476E-7</v>
      </c>
      <c r="J15" s="6">
        <f t="shared" si="4"/>
        <v>0.12217050780911937</v>
      </c>
      <c r="K15" s="6">
        <f t="shared" si="5"/>
        <v>0.12223595995669352</v>
      </c>
      <c r="L15" s="6">
        <f t="shared" si="6"/>
        <v>-6.5452147574154851E-5</v>
      </c>
      <c r="M15" s="6">
        <f t="shared" si="7"/>
        <v>4.2839836220689449E-9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1.1756098954724044</v>
      </c>
    </row>
    <row r="16" spans="1:24">
      <c r="A16" s="58">
        <v>1750</v>
      </c>
      <c r="B16" s="58">
        <v>8.9982190000000006</v>
      </c>
      <c r="C16" s="58">
        <v>8.3674490000000006E-5</v>
      </c>
      <c r="D16" s="58">
        <v>1.136032E-5</v>
      </c>
      <c r="E16" s="58">
        <v>18.601189999999999</v>
      </c>
      <c r="F16" s="6">
        <f t="shared" si="0"/>
        <v>1.1614557788749422</v>
      </c>
      <c r="G16" s="6">
        <f t="shared" si="1"/>
        <v>1.1624164841608926</v>
      </c>
      <c r="H16" s="6">
        <f t="shared" si="2"/>
        <v>-9.6070528595038063E-4</v>
      </c>
      <c r="I16" s="6">
        <f t="shared" si="3"/>
        <v>9.2295464645300265E-7</v>
      </c>
      <c r="J16" s="6">
        <f t="shared" si="4"/>
        <v>0.16022490360911937</v>
      </c>
      <c r="K16" s="6">
        <f t="shared" si="5"/>
        <v>0.16245460812744195</v>
      </c>
      <c r="L16" s="6">
        <f t="shared" si="6"/>
        <v>-2.2297045183225783E-3</v>
      </c>
      <c r="M16" s="6">
        <f t="shared" si="7"/>
        <v>4.9715822390281211E-6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1.1643994146622778</v>
      </c>
    </row>
    <row r="17" spans="1:24">
      <c r="A17" s="58">
        <v>1750</v>
      </c>
      <c r="B17" s="58">
        <v>8.9996310000000008</v>
      </c>
      <c r="C17" s="58">
        <v>8.2282009999999997E-5</v>
      </c>
      <c r="D17" s="58">
        <v>1.501598E-5</v>
      </c>
      <c r="E17" s="58">
        <v>24.893789999999999</v>
      </c>
      <c r="F17" s="6">
        <f t="shared" si="0"/>
        <v>1.142176100090132</v>
      </c>
      <c r="G17" s="6">
        <f t="shared" si="1"/>
        <v>1.143770503005743</v>
      </c>
      <c r="H17" s="6">
        <f t="shared" si="2"/>
        <v>-1.5944029156109707E-3</v>
      </c>
      <c r="I17" s="6">
        <f t="shared" si="3"/>
        <v>2.5421206573087643E-6</v>
      </c>
      <c r="J17" s="6">
        <f t="shared" si="4"/>
        <v>0.21083959864709403</v>
      </c>
      <c r="K17" s="6">
        <f t="shared" si="5"/>
        <v>0.21402534108629853</v>
      </c>
      <c r="L17" s="6">
        <f t="shared" si="6"/>
        <v>-3.1857424392044975E-3</v>
      </c>
      <c r="M17" s="6">
        <f t="shared" si="7"/>
        <v>1.0148954888948621E-5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1.1451197358774676</v>
      </c>
    </row>
    <row r="18" spans="1:24">
      <c r="A18" s="58">
        <v>1750</v>
      </c>
      <c r="B18" s="58">
        <v>8.9994929999999993</v>
      </c>
      <c r="C18" s="58">
        <v>7.9952029999999998E-5</v>
      </c>
      <c r="D18" s="58">
        <v>1.939374E-5</v>
      </c>
      <c r="E18" s="58">
        <v>33.339260000000003</v>
      </c>
      <c r="F18" s="6">
        <f t="shared" si="0"/>
        <v>1.1099161997863345</v>
      </c>
      <c r="G18" s="6">
        <f t="shared" si="1"/>
        <v>1.1115418199750748</v>
      </c>
      <c r="H18" s="6">
        <f t="shared" si="2"/>
        <v>-1.625620188740351E-3</v>
      </c>
      <c r="I18" s="6">
        <f t="shared" si="3"/>
        <v>2.6426409980402143E-6</v>
      </c>
      <c r="J18" s="6">
        <f t="shared" si="4"/>
        <v>0.27145217950785355</v>
      </c>
      <c r="K18" s="6">
        <f t="shared" si="5"/>
        <v>0.2783686432517094</v>
      </c>
      <c r="L18" s="6">
        <f t="shared" si="6"/>
        <v>-6.9164637438558496E-3</v>
      </c>
      <c r="M18" s="6">
        <f t="shared" si="7"/>
        <v>4.7837470720072475E-5</v>
      </c>
      <c r="X18" s="56">
        <f t="shared" si="8"/>
        <v>1.1128598355736701</v>
      </c>
    </row>
    <row r="19" spans="1:24">
      <c r="A19" s="58">
        <v>1750</v>
      </c>
      <c r="B19" s="58">
        <v>8.9994589999999999</v>
      </c>
      <c r="C19" s="58">
        <v>7.6387690000000007E-5</v>
      </c>
      <c r="D19" s="58">
        <v>2.434513E-5</v>
      </c>
      <c r="E19" s="58">
        <v>44.66413</v>
      </c>
      <c r="F19" s="6">
        <f t="shared" si="0"/>
        <v>1.0605658821660815</v>
      </c>
      <c r="G19" s="6">
        <f t="shared" si="1"/>
        <v>1.0579500767372416</v>
      </c>
      <c r="H19" s="6">
        <f t="shared" si="2"/>
        <v>2.6158054288398791E-3</v>
      </c>
      <c r="I19" s="6">
        <f t="shared" si="3"/>
        <v>6.8424380415481838E-6</v>
      </c>
      <c r="J19" s="6">
        <f t="shared" si="4"/>
        <v>0.34000699446987886</v>
      </c>
      <c r="K19" s="6">
        <f t="shared" si="5"/>
        <v>0.35393935741218974</v>
      </c>
      <c r="L19" s="6">
        <f t="shared" si="6"/>
        <v>-1.3932362942310872E-2</v>
      </c>
      <c r="M19" s="6">
        <f t="shared" si="7"/>
        <v>1.9411073715627726E-4</v>
      </c>
      <c r="X19" s="56">
        <f t="shared" si="8"/>
        <v>1.0635095179534171</v>
      </c>
    </row>
    <row r="20" spans="1:24">
      <c r="A20" s="58">
        <v>1750</v>
      </c>
      <c r="B20" s="58">
        <v>8.9987349999999999</v>
      </c>
      <c r="C20" s="58">
        <v>7.0556350000000004E-5</v>
      </c>
      <c r="D20" s="58">
        <v>2.9739440000000001E-5</v>
      </c>
      <c r="E20" s="58">
        <v>59.8277</v>
      </c>
      <c r="F20" s="6">
        <f t="shared" si="0"/>
        <v>0.97982765821671425</v>
      </c>
      <c r="G20" s="6">
        <f t="shared" si="1"/>
        <v>0.9742509280547339</v>
      </c>
      <c r="H20" s="6">
        <f t="shared" si="2"/>
        <v>5.5767301619803478E-3</v>
      </c>
      <c r="I20" s="6">
        <f t="shared" si="3"/>
        <v>3.1099919299541359E-5</v>
      </c>
      <c r="J20" s="6">
        <f t="shared" si="4"/>
        <v>0.41469428912810674</v>
      </c>
      <c r="K20" s="6">
        <f t="shared" si="5"/>
        <v>0.4336413470948664</v>
      </c>
      <c r="L20" s="6">
        <f t="shared" si="6"/>
        <v>-1.8947057966759662E-2</v>
      </c>
      <c r="M20" s="6">
        <f t="shared" si="7"/>
        <v>3.5899100559575077E-4</v>
      </c>
      <c r="X20" s="56">
        <f t="shared" si="8"/>
        <v>0.98277129400404983</v>
      </c>
    </row>
    <row r="21" spans="1:24">
      <c r="A21" s="58">
        <v>1750</v>
      </c>
      <c r="B21" s="58">
        <v>8.9984249999999992</v>
      </c>
      <c r="C21" s="58">
        <v>6.2931130000000007E-5</v>
      </c>
      <c r="D21" s="58">
        <v>3.421533E-5</v>
      </c>
      <c r="E21" s="58">
        <v>80.128200000000007</v>
      </c>
      <c r="F21" s="6">
        <f t="shared" si="0"/>
        <v>0.87425214383696748</v>
      </c>
      <c r="G21" s="6">
        <f t="shared" si="1"/>
        <v>0.85517966919334554</v>
      </c>
      <c r="H21" s="6">
        <f t="shared" si="2"/>
        <v>1.9072474643621939E-2</v>
      </c>
      <c r="I21" s="6">
        <f t="shared" si="3"/>
        <v>3.6375928903160183E-4</v>
      </c>
      <c r="J21" s="6">
        <f t="shared" si="4"/>
        <v>0.47666553573570158</v>
      </c>
      <c r="K21" s="6">
        <f t="shared" si="5"/>
        <v>0.50277040065496925</v>
      </c>
      <c r="L21" s="6">
        <f t="shared" si="6"/>
        <v>-2.6104864919267667E-2</v>
      </c>
      <c r="M21" s="6">
        <f t="shared" si="7"/>
        <v>6.814639724532117E-4</v>
      </c>
      <c r="X21" s="56">
        <f t="shared" si="8"/>
        <v>0.87719577962430306</v>
      </c>
    </row>
    <row r="22" spans="1:24">
      <c r="A22" s="58">
        <v>1750</v>
      </c>
      <c r="B22" s="58">
        <v>8.9983559999999994</v>
      </c>
      <c r="C22" s="58">
        <v>5.3384999999999998E-5</v>
      </c>
      <c r="D22" s="58">
        <v>3.7205839999999998E-5</v>
      </c>
      <c r="E22" s="58">
        <v>107.2654</v>
      </c>
      <c r="F22" s="6">
        <f t="shared" si="0"/>
        <v>0.74208053631797999</v>
      </c>
      <c r="G22" s="6">
        <f t="shared" si="1"/>
        <v>0.70655325678426462</v>
      </c>
      <c r="H22" s="6">
        <f t="shared" si="2"/>
        <v>3.5527279533715372E-2</v>
      </c>
      <c r="I22" s="6">
        <f t="shared" si="3"/>
        <v>1.2621875910667512E-3</v>
      </c>
      <c r="J22" s="6">
        <f t="shared" si="4"/>
        <v>0.51807085014076482</v>
      </c>
      <c r="K22" s="6">
        <f t="shared" si="5"/>
        <v>0.5416080343397971</v>
      </c>
      <c r="L22" s="6">
        <f t="shared" si="6"/>
        <v>-2.3537184199032279E-2</v>
      </c>
      <c r="M22" s="6">
        <f t="shared" si="7"/>
        <v>5.5399904001917483E-4</v>
      </c>
      <c r="X22" s="56">
        <f t="shared" si="8"/>
        <v>0.74502417210531546</v>
      </c>
    </row>
    <row r="23" spans="1:24">
      <c r="A23" s="58">
        <v>1750</v>
      </c>
      <c r="B23" s="58">
        <v>8.9983559999999994</v>
      </c>
      <c r="C23" s="58">
        <v>4.2983250000000002E-5</v>
      </c>
      <c r="D23" s="58">
        <v>3.7901139999999998E-5</v>
      </c>
      <c r="E23" s="58">
        <v>143.78829999999999</v>
      </c>
      <c r="F23" s="6">
        <f t="shared" si="0"/>
        <v>0.59806238252051169</v>
      </c>
      <c r="G23" s="6">
        <f t="shared" si="1"/>
        <v>0.54729237274226006</v>
      </c>
      <c r="H23" s="6">
        <f t="shared" si="2"/>
        <v>5.0770009778251635E-2</v>
      </c>
      <c r="I23" s="6">
        <f t="shared" si="3"/>
        <v>2.5775938928837665E-3</v>
      </c>
      <c r="J23" s="6">
        <f t="shared" si="4"/>
        <v>0.52769767469772677</v>
      </c>
      <c r="K23" s="6">
        <f t="shared" si="5"/>
        <v>0.53602032498206231</v>
      </c>
      <c r="L23" s="6">
        <f t="shared" si="6"/>
        <v>-8.3226502843355421E-3</v>
      </c>
      <c r="M23" s="6">
        <f t="shared" si="7"/>
        <v>6.9266507755350485E-5</v>
      </c>
      <c r="X23" s="56">
        <f t="shared" si="8"/>
        <v>0.60100601830784717</v>
      </c>
    </row>
    <row r="24" spans="1:24">
      <c r="A24" s="58">
        <v>1750</v>
      </c>
      <c r="B24" s="58">
        <v>8.9979429999999994</v>
      </c>
      <c r="C24" s="58">
        <v>3.293245E-5</v>
      </c>
      <c r="D24" s="58">
        <v>3.61542E-5</v>
      </c>
      <c r="E24" s="58">
        <v>192.5051</v>
      </c>
      <c r="F24" s="6">
        <f t="shared" si="0"/>
        <v>0.45890333138127121</v>
      </c>
      <c r="G24" s="6">
        <f t="shared" si="1"/>
        <v>0.40443441437898758</v>
      </c>
      <c r="H24" s="6">
        <f t="shared" si="2"/>
        <v>5.4468917002283623E-2</v>
      </c>
      <c r="I24" s="6">
        <f t="shared" si="3"/>
        <v>2.9668629194016618E-3</v>
      </c>
      <c r="J24" s="6">
        <f t="shared" si="4"/>
        <v>0.50351029530532176</v>
      </c>
      <c r="K24" s="6">
        <f t="shared" si="5"/>
        <v>0.48820893932997672</v>
      </c>
      <c r="L24" s="6">
        <f t="shared" si="6"/>
        <v>1.5301355975345043E-2</v>
      </c>
      <c r="M24" s="6">
        <f t="shared" si="7"/>
        <v>2.3413149468422747E-4</v>
      </c>
      <c r="X24" s="56">
        <f t="shared" si="8"/>
        <v>0.46184696716860668</v>
      </c>
    </row>
    <row r="25" spans="1:24">
      <c r="A25" s="58">
        <v>1750</v>
      </c>
      <c r="B25" s="58">
        <v>8.9976330000000004</v>
      </c>
      <c r="C25" s="58">
        <v>2.435171E-5</v>
      </c>
      <c r="D25" s="58">
        <v>3.2326100000000002E-5</v>
      </c>
      <c r="E25" s="58">
        <v>257.55489999999998</v>
      </c>
      <c r="F25" s="6">
        <f t="shared" si="0"/>
        <v>0.34009809831798016</v>
      </c>
      <c r="G25" s="6">
        <f t="shared" si="1"/>
        <v>0.29420318702011006</v>
      </c>
      <c r="H25" s="6">
        <f t="shared" si="2"/>
        <v>4.58949112978701E-2</v>
      </c>
      <c r="I25" s="6">
        <f t="shared" si="3"/>
        <v>2.1063428830393645E-3</v>
      </c>
      <c r="J25" s="6">
        <f t="shared" si="4"/>
        <v>0.45050807024203077</v>
      </c>
      <c r="K25" s="6">
        <f t="shared" si="5"/>
        <v>0.41511241975949609</v>
      </c>
      <c r="L25" s="6">
        <f t="shared" si="6"/>
        <v>3.539565048253468E-2</v>
      </c>
      <c r="M25" s="6">
        <f t="shared" si="7"/>
        <v>1.2528520730817575E-3</v>
      </c>
      <c r="X25" s="56">
        <f t="shared" si="8"/>
        <v>0.34304173410531569</v>
      </c>
    </row>
    <row r="26" spans="1:24">
      <c r="A26" s="58">
        <v>1750</v>
      </c>
      <c r="B26" s="58">
        <v>8.9968070000000004</v>
      </c>
      <c r="C26" s="58">
        <v>1.7556560000000001E-5</v>
      </c>
      <c r="D26" s="58">
        <v>2.7569450000000001E-5</v>
      </c>
      <c r="E26" s="58">
        <v>344.66910000000001</v>
      </c>
      <c r="F26" s="6">
        <f t="shared" si="0"/>
        <v>0.24601537591291686</v>
      </c>
      <c r="G26" s="6">
        <f t="shared" si="1"/>
        <v>0.21852708669640386</v>
      </c>
      <c r="H26" s="6">
        <f t="shared" si="2"/>
        <v>2.7488289216513001E-2</v>
      </c>
      <c r="I26" s="6">
        <f t="shared" si="3"/>
        <v>7.5560604405066495E-4</v>
      </c>
      <c r="J26" s="6">
        <f t="shared" si="4"/>
        <v>0.38464954150785358</v>
      </c>
      <c r="K26" s="6">
        <f t="shared" si="5"/>
        <v>0.33561745284590699</v>
      </c>
      <c r="L26" s="6">
        <f t="shared" si="6"/>
        <v>4.9032088661946582E-2</v>
      </c>
      <c r="M26" s="6">
        <f t="shared" si="7"/>
        <v>2.4041457185529904E-3</v>
      </c>
      <c r="X26" s="56">
        <f t="shared" si="8"/>
        <v>0.24895901170025239</v>
      </c>
    </row>
    <row r="27" spans="1:24">
      <c r="A27" s="58">
        <v>1750</v>
      </c>
      <c r="B27" s="58">
        <v>8.9981159999999996</v>
      </c>
      <c r="C27" s="58">
        <v>1.265728E-5</v>
      </c>
      <c r="D27" s="58">
        <v>2.2549749999999999E-5</v>
      </c>
      <c r="E27" s="58">
        <v>461.8227</v>
      </c>
      <c r="F27" s="6">
        <f t="shared" si="0"/>
        <v>0.1781820535838029</v>
      </c>
      <c r="G27" s="6">
        <f t="shared" si="1"/>
        <v>0.17067057476018038</v>
      </c>
      <c r="H27" s="6">
        <f t="shared" si="2"/>
        <v>7.5114788236225194E-3</v>
      </c>
      <c r="I27" s="6">
        <f t="shared" si="3"/>
        <v>5.6422314117729545E-5</v>
      </c>
      <c r="J27" s="6">
        <f t="shared" si="4"/>
        <v>0.31514893568506874</v>
      </c>
      <c r="K27" s="6">
        <f t="shared" si="5"/>
        <v>0.26223337398534063</v>
      </c>
      <c r="L27" s="6">
        <f t="shared" si="6"/>
        <v>5.2915561699728109E-2</v>
      </c>
      <c r="M27" s="6">
        <f t="shared" si="7"/>
        <v>2.8000566699977322E-3</v>
      </c>
      <c r="X27" s="56">
        <f t="shared" si="8"/>
        <v>0.18112568937113843</v>
      </c>
    </row>
    <row r="28" spans="1:24">
      <c r="A28" s="58">
        <v>1750</v>
      </c>
      <c r="B28" s="58">
        <v>8.9981840000000002</v>
      </c>
      <c r="C28" s="58">
        <v>9.3820969999999996E-6</v>
      </c>
      <c r="D28" s="58">
        <v>1.784617E-5</v>
      </c>
      <c r="E28" s="58">
        <v>620.86090000000002</v>
      </c>
      <c r="F28" s="6">
        <f t="shared" si="0"/>
        <v>0.1328352793382333</v>
      </c>
      <c r="G28" s="6">
        <f t="shared" si="1"/>
        <v>0.14193720131615475</v>
      </c>
      <c r="H28" s="6">
        <f t="shared" si="2"/>
        <v>-9.1019219779214511E-3</v>
      </c>
      <c r="I28" s="6">
        <f t="shared" si="3"/>
        <v>8.2844983692169545E-5</v>
      </c>
      <c r="J28" s="6">
        <f t="shared" si="4"/>
        <v>0.25002519133063839</v>
      </c>
      <c r="K28" s="6">
        <f t="shared" si="5"/>
        <v>0.200129912460453</v>
      </c>
      <c r="L28" s="6">
        <f t="shared" si="6"/>
        <v>4.9895278870185383E-2</v>
      </c>
      <c r="M28" s="6">
        <f t="shared" si="7"/>
        <v>2.4895388535335679E-3</v>
      </c>
      <c r="X28" s="56">
        <f t="shared" si="8"/>
        <v>0.13577891512556883</v>
      </c>
    </row>
    <row r="29" spans="1:24">
      <c r="A29" s="58">
        <v>1750</v>
      </c>
      <c r="B29" s="58">
        <v>8.9984269999999995</v>
      </c>
      <c r="C29" s="58">
        <v>7.3742429999999998E-6</v>
      </c>
      <c r="D29" s="58">
        <v>1.395152E-5</v>
      </c>
      <c r="E29" s="58">
        <v>829.64599999999996</v>
      </c>
      <c r="F29" s="6">
        <f t="shared" si="0"/>
        <v>0.1050353969939295</v>
      </c>
      <c r="G29" s="6">
        <f t="shared" si="1"/>
        <v>0.12576390662932324</v>
      </c>
      <c r="H29" s="6">
        <f t="shared" si="2"/>
        <v>-2.0728509635393744E-2</v>
      </c>
      <c r="I29" s="6">
        <f t="shared" si="3"/>
        <v>4.2967111170461129E-4</v>
      </c>
      <c r="J29" s="6">
        <f t="shared" si="4"/>
        <v>0.19610154360911936</v>
      </c>
      <c r="K29" s="6">
        <f t="shared" si="5"/>
        <v>0.1517735906338061</v>
      </c>
      <c r="L29" s="6">
        <f t="shared" si="6"/>
        <v>4.4327952975313251E-2</v>
      </c>
      <c r="M29" s="6">
        <f t="shared" si="7"/>
        <v>1.9649674149815827E-3</v>
      </c>
      <c r="X29" s="56">
        <f t="shared" si="8"/>
        <v>0.10797903278126504</v>
      </c>
    </row>
    <row r="30" spans="1:24">
      <c r="A30" s="58">
        <v>1750</v>
      </c>
      <c r="B30" s="58">
        <v>8.9969110000000008</v>
      </c>
      <c r="C30" s="58">
        <v>6.0750850000000003E-6</v>
      </c>
      <c r="D30" s="58">
        <v>1.071757E-5</v>
      </c>
      <c r="E30" s="58">
        <v>1116.0709999999999</v>
      </c>
      <c r="F30" s="6">
        <f t="shared" si="0"/>
        <v>8.7047814457220651E-2</v>
      </c>
      <c r="G30" s="6">
        <f t="shared" si="1"/>
        <v>0.11645237774466172</v>
      </c>
      <c r="H30" s="6">
        <f t="shared" si="2"/>
        <v>-2.9404563287441066E-2</v>
      </c>
      <c r="I30" s="6">
        <f t="shared" si="3"/>
        <v>8.6462834212512694E-4</v>
      </c>
      <c r="J30" s="6">
        <f t="shared" si="4"/>
        <v>0.15132566373570167</v>
      </c>
      <c r="K30" s="6">
        <f t="shared" si="5"/>
        <v>0.1135871710899049</v>
      </c>
      <c r="L30" s="6">
        <f t="shared" si="6"/>
        <v>3.7738492645796762E-2</v>
      </c>
      <c r="M30" s="6">
        <f t="shared" si="7"/>
        <v>1.4241938271768563E-3</v>
      </c>
      <c r="X30" s="56">
        <f t="shared" si="8"/>
        <v>8.9991450244556181E-2</v>
      </c>
    </row>
    <row r="31" spans="1:24">
      <c r="A31" s="58">
        <v>1750</v>
      </c>
      <c r="B31" s="58">
        <v>8.9991470000000007</v>
      </c>
      <c r="C31" s="58">
        <v>5.5294370000000003E-6</v>
      </c>
      <c r="D31" s="58">
        <v>8.3295119999999999E-6</v>
      </c>
      <c r="E31" s="58">
        <v>1488.095</v>
      </c>
      <c r="F31" s="6">
        <f t="shared" si="0"/>
        <v>7.9493007085068762E-2</v>
      </c>
      <c r="G31" s="6">
        <f t="shared" si="1"/>
        <v>0.11143577993816409</v>
      </c>
      <c r="H31" s="6">
        <f t="shared" si="2"/>
        <v>-3.1942772853095325E-2</v>
      </c>
      <c r="I31" s="6">
        <f t="shared" si="3"/>
        <v>1.0203407375444437E-3</v>
      </c>
      <c r="J31" s="6">
        <f t="shared" si="4"/>
        <v>0.11826164043949912</v>
      </c>
      <c r="K31" s="6">
        <f t="shared" si="5"/>
        <v>8.5431504131034786E-2</v>
      </c>
      <c r="L31" s="6">
        <f t="shared" si="6"/>
        <v>3.2830136308464333E-2</v>
      </c>
      <c r="M31" s="6">
        <f t="shared" si="7"/>
        <v>1.0778178500323481E-3</v>
      </c>
      <c r="X31" s="56">
        <f t="shared" si="8"/>
        <v>8.2436642872404292E-2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1"/>
  <dimension ref="A2:I24"/>
  <sheetViews>
    <sheetView zoomScale="130" zoomScaleNormal="130" workbookViewId="0">
      <selection activeCell="H20" sqref="H20"/>
    </sheetView>
  </sheetViews>
  <sheetFormatPr defaultRowHeight="18.75"/>
  <cols>
    <col min="2" max="2" width="18.5" customWidth="1"/>
    <col min="8" max="8" width="12" bestFit="1" customWidth="1"/>
    <col min="9" max="9" width="12.125" bestFit="1" customWidth="1"/>
    <col min="10" max="10" width="12.875" bestFit="1" customWidth="1"/>
  </cols>
  <sheetData>
    <row r="2" spans="1:8">
      <c r="A2" s="8"/>
      <c r="B2" s="8" t="s">
        <v>31</v>
      </c>
      <c r="C2" s="8" t="s">
        <v>32</v>
      </c>
      <c r="D2" s="8" t="s">
        <v>33</v>
      </c>
      <c r="E2" s="8" t="s">
        <v>30</v>
      </c>
    </row>
    <row r="3" spans="1:8">
      <c r="B3" s="21">
        <f>'ac-varT-5K'!$P$9</f>
        <v>9.5319183289406237E-2</v>
      </c>
      <c r="C3" s="8">
        <v>5</v>
      </c>
      <c r="D3" s="8">
        <f>LN(B3)</f>
        <v>-2.3505241948809767</v>
      </c>
      <c r="E3" s="8">
        <f>1/C3</f>
        <v>0.2</v>
      </c>
      <c r="F3">
        <f>EXP(105.03*E3 - 18.283)</f>
        <v>15.225931591501558</v>
      </c>
    </row>
    <row r="4" spans="1:8">
      <c r="B4" s="21">
        <f>'ac-varT-5.5K'!$P$9</f>
        <v>4.9102723882905576E-2</v>
      </c>
      <c r="C4" s="8">
        <f>C3+0.5</f>
        <v>5.5</v>
      </c>
      <c r="D4" s="8">
        <f t="shared" ref="D4:D11" si="0">LN(B4)</f>
        <v>-3.0138407694901552</v>
      </c>
      <c r="E4" s="8">
        <f t="shared" ref="E4:E11" si="1">1/C4</f>
        <v>0.18181818181818182</v>
      </c>
      <c r="F4" s="56">
        <f t="shared" ref="F4:F13" si="2">EXP(105.03*E4 - 18.283)</f>
        <v>2.2554818624636379</v>
      </c>
    </row>
    <row r="5" spans="1:8">
      <c r="B5" s="21">
        <f>'ac-varT-6K'!$P$9</f>
        <v>2.5133671713964332E-2</v>
      </c>
      <c r="C5" s="8">
        <f t="shared" ref="C5:C11" si="3">C4+0.5</f>
        <v>6</v>
      </c>
      <c r="D5" s="8">
        <f t="shared" si="0"/>
        <v>-3.683546829306636</v>
      </c>
      <c r="E5" s="8">
        <f t="shared" si="1"/>
        <v>0.16666666666666666</v>
      </c>
      <c r="F5" s="56">
        <f t="shared" si="2"/>
        <v>0.45932374075136934</v>
      </c>
    </row>
    <row r="6" spans="1:8">
      <c r="B6" s="21">
        <f>'ac-varT-6.5K'!$P$9</f>
        <v>1.344671230366525E-2</v>
      </c>
      <c r="C6" s="8">
        <f t="shared" si="3"/>
        <v>6.5</v>
      </c>
      <c r="D6" s="8">
        <f t="shared" si="0"/>
        <v>-4.3090206412034222</v>
      </c>
      <c r="E6" s="8">
        <f t="shared" si="1"/>
        <v>0.15384615384615385</v>
      </c>
      <c r="F6" s="56">
        <f t="shared" si="2"/>
        <v>0.119488103897779</v>
      </c>
    </row>
    <row r="7" spans="1:8">
      <c r="B7" s="21">
        <f>'ac-varT-7K'!$P$9</f>
        <v>8.5424923686746781E-3</v>
      </c>
      <c r="C7" s="8">
        <f t="shared" si="3"/>
        <v>7</v>
      </c>
      <c r="D7" s="8">
        <f t="shared" si="0"/>
        <v>-4.7627024673115237</v>
      </c>
      <c r="E7" s="8">
        <f t="shared" si="1"/>
        <v>0.14285714285714285</v>
      </c>
      <c r="F7" s="56">
        <f t="shared" si="2"/>
        <v>3.7676667108739063E-2</v>
      </c>
    </row>
    <row r="8" spans="1:8">
      <c r="B8" s="21">
        <f>'ac-varT-7.5K'!$P$9</f>
        <v>5.3109790818832905E-3</v>
      </c>
      <c r="C8" s="8">
        <f t="shared" si="3"/>
        <v>7.5</v>
      </c>
      <c r="D8" s="8">
        <f t="shared" si="0"/>
        <v>-5.2379790761895695</v>
      </c>
      <c r="E8" s="8">
        <f t="shared" si="1"/>
        <v>0.13333333333333333</v>
      </c>
      <c r="F8" s="56">
        <f t="shared" si="2"/>
        <v>1.3856511672204691E-2</v>
      </c>
    </row>
    <row r="9" spans="1:8">
      <c r="B9" s="21">
        <f>'ac-varT-8K'!$P$9</f>
        <v>3.3024842557550049E-3</v>
      </c>
      <c r="C9" s="8">
        <f t="shared" si="3"/>
        <v>8</v>
      </c>
      <c r="D9" s="8">
        <f t="shared" si="0"/>
        <v>-5.7130802889508443</v>
      </c>
      <c r="E9" s="8">
        <f t="shared" si="1"/>
        <v>0.125</v>
      </c>
      <c r="F9" s="56">
        <f t="shared" si="2"/>
        <v>5.7748095585066122E-3</v>
      </c>
      <c r="H9">
        <f>EXP(-12.16)</f>
        <v>5.2357523949781018E-6</v>
      </c>
    </row>
    <row r="10" spans="1:8">
      <c r="B10" s="21">
        <f>'ac-varT-8.5K'!$P$9</f>
        <v>1.9969987054487674E-3</v>
      </c>
      <c r="C10" s="8">
        <f t="shared" si="3"/>
        <v>8.5</v>
      </c>
      <c r="D10" s="8">
        <f t="shared" si="0"/>
        <v>-6.2161098727966575</v>
      </c>
      <c r="E10" s="8">
        <f t="shared" si="1"/>
        <v>0.11764705882352941</v>
      </c>
      <c r="F10" s="56">
        <f t="shared" si="2"/>
        <v>2.667724514313376E-3</v>
      </c>
    </row>
    <row r="11" spans="1:8" s="52" customFormat="1">
      <c r="B11" s="21">
        <f>'ac-varT-9K'!$P$9</f>
        <v>1.3271163642636125E-3</v>
      </c>
      <c r="C11" s="8">
        <f t="shared" si="3"/>
        <v>9</v>
      </c>
      <c r="D11" s="8">
        <f t="shared" si="0"/>
        <v>-6.6247468377526877</v>
      </c>
      <c r="E11" s="8">
        <f t="shared" si="1"/>
        <v>0.1111111111111111</v>
      </c>
      <c r="F11" s="56">
        <f t="shared" si="2"/>
        <v>1.3427977076522068E-3</v>
      </c>
    </row>
    <row r="12" spans="1:8">
      <c r="B12" s="21">
        <v>7.4521385583421903E-4</v>
      </c>
      <c r="C12" s="8">
        <v>9.5</v>
      </c>
      <c r="D12" s="8">
        <f t="shared" ref="D12:D13" si="4">LN(B12)</f>
        <v>-7.2018393259660316</v>
      </c>
      <c r="E12" s="8">
        <f t="shared" ref="E12:E13" si="5">1/C12</f>
        <v>0.10526315789473684</v>
      </c>
      <c r="F12" s="56">
        <f t="shared" si="2"/>
        <v>7.2654471646171773E-4</v>
      </c>
    </row>
    <row r="13" spans="1:8">
      <c r="B13" s="21">
        <v>4.1259501335110226E-4</v>
      </c>
      <c r="C13" s="8">
        <v>10</v>
      </c>
      <c r="D13" s="8">
        <f t="shared" si="4"/>
        <v>-7.7930440433160513</v>
      </c>
      <c r="E13" s="8">
        <f t="shared" si="5"/>
        <v>0.1</v>
      </c>
      <c r="F13" s="56">
        <f t="shared" si="2"/>
        <v>4.1801217461101255E-4</v>
      </c>
    </row>
    <row r="14" spans="1:8">
      <c r="A14" s="51"/>
      <c r="B14" s="21"/>
      <c r="C14" s="8"/>
      <c r="D14" s="8"/>
      <c r="E14" s="8"/>
      <c r="F14" s="56"/>
    </row>
    <row r="15" spans="1:8">
      <c r="A15" s="51"/>
      <c r="B15" s="21"/>
      <c r="C15" s="8"/>
      <c r="D15" s="8"/>
      <c r="E15" s="8"/>
    </row>
    <row r="16" spans="1:8">
      <c r="B16" s="21"/>
      <c r="C16" s="8"/>
      <c r="D16" s="8"/>
      <c r="E16" s="8"/>
    </row>
    <row r="17" spans="2:9">
      <c r="B17" s="21"/>
      <c r="C17" s="8"/>
      <c r="D17" s="8"/>
      <c r="E17" s="8"/>
    </row>
    <row r="18" spans="2:9">
      <c r="G18" t="s">
        <v>36</v>
      </c>
      <c r="H18">
        <f>EXP(-18.283)</f>
        <v>1.1476091106343635E-8</v>
      </c>
      <c r="I18" s="56">
        <f>EXP(-11.513)</f>
        <v>9.9992546774789488E-6</v>
      </c>
    </row>
    <row r="19" spans="2:9">
      <c r="G19" t="s">
        <v>37</v>
      </c>
      <c r="H19">
        <v>52.572000000000003</v>
      </c>
    </row>
    <row r="20" spans="2:9">
      <c r="H20">
        <f>H19*0.695</f>
        <v>36.53754</v>
      </c>
    </row>
    <row r="24" spans="2:9">
      <c r="B24" s="21"/>
    </row>
  </sheetData>
  <phoneticPr fontId="2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2"/>
  <dimension ref="A1:X286"/>
  <sheetViews>
    <sheetView zoomScale="80" zoomScaleNormal="8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2" customWidth="1"/>
    <col min="4" max="4" width="9.5" style="52" bestFit="1" customWidth="1"/>
    <col min="5" max="5" width="20.125" style="50" bestFit="1" customWidth="1"/>
    <col min="6" max="6" width="10.125" style="52" customWidth="1"/>
    <col min="7" max="9" width="9.125" style="52" customWidth="1"/>
    <col min="10" max="10" width="9.5" style="52" bestFit="1" customWidth="1"/>
    <col min="11" max="13" width="9.5" style="52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2" customWidth="1"/>
    <col min="21" max="21" width="15.5" style="52" customWidth="1"/>
    <col min="22" max="23" width="13.5" style="52" bestFit="1" customWidth="1"/>
    <col min="24" max="24" width="23" style="52" customWidth="1"/>
    <col min="25" max="16384" width="8.875" style="52"/>
  </cols>
  <sheetData>
    <row r="1" spans="1:24">
      <c r="A1" s="4" t="s">
        <v>29</v>
      </c>
      <c r="B1" s="5"/>
    </row>
    <row r="2" spans="1:24">
      <c r="A2" s="1" t="s">
        <v>0</v>
      </c>
      <c r="B2" s="2">
        <v>4.4400000000000002E-2</v>
      </c>
      <c r="C2" s="1" t="s">
        <v>1</v>
      </c>
      <c r="D2" s="3">
        <v>735.13599999999997</v>
      </c>
      <c r="E2" s="4" t="s">
        <v>2</v>
      </c>
      <c r="F2" s="52">
        <v>48.9</v>
      </c>
    </row>
    <row r="3" spans="1:24">
      <c r="A3" s="1" t="s">
        <v>3</v>
      </c>
      <c r="B3" s="8">
        <f>B2/D2</f>
        <v>6.039698776824969E-5</v>
      </c>
      <c r="C3" s="1" t="s">
        <v>4</v>
      </c>
      <c r="D3" s="9">
        <v>-4.0284000000000001E-4</v>
      </c>
      <c r="E3" s="4" t="s">
        <v>5</v>
      </c>
      <c r="F3" s="52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6">
        <v>1000</v>
      </c>
      <c r="B6" s="6">
        <v>2.0004650000000002</v>
      </c>
      <c r="C6" s="6">
        <v>1.378889E-5</v>
      </c>
      <c r="D6" s="6">
        <v>5.0364900000000001E-6</v>
      </c>
      <c r="E6" s="6">
        <v>1.0005759999999999</v>
      </c>
      <c r="F6" s="6">
        <f>((C6/4)-($F$2/282548)*-0.00024306-($F$3/698124)*-0.00040896)/$B$3-$D$3</f>
        <v>5.8175396582086002E-2</v>
      </c>
      <c r="G6" s="6">
        <f>$P$7+($P$6-$P$7)*(1+(2*PI()*E6*$P$9)^(1-$P$8)*SIN(PI()*$P$8/2))/(1+2*(2*PI()*E6*$P$9)^(1-$P$8)*SIN(PI()*$P$8/2)+(2*PI()*E6*$P$9)^(2-2*$P$8))</f>
        <v>5.713394151547424E-2</v>
      </c>
      <c r="H6" s="6">
        <f>F6-G6</f>
        <v>1.0414550666117614E-3</v>
      </c>
      <c r="I6" s="6">
        <f>H6^2</f>
        <v>1.0846286557713084E-6</v>
      </c>
      <c r="J6" s="6">
        <f>((D6/4)-($F$2/282548)*-0.00024306-($F$3/698124)*-0.00040896)/$B$3-$D$3</f>
        <v>2.1946768618122042E-2</v>
      </c>
      <c r="K6" s="6">
        <f>($P$6-$P$7)*((2*PI()*E6*$P$9)^(1-$P$8)*COS(PI()*$P$8/2))/(1+2*(2*PI()*E6*$P$9)^(1-$P$8)*SIN(PI()*$P$8/2)+(2*PI()*E6*$P$9)^(2-2*$P$8))</f>
        <v>2.4057937129279304E-2</v>
      </c>
      <c r="L6" s="6">
        <f>J6-K6</f>
        <v>-2.1111685111572624E-3</v>
      </c>
      <c r="M6" s="6">
        <f>L6^2</f>
        <v>4.4570324825019718E-6</v>
      </c>
      <c r="N6" s="20"/>
      <c r="O6" s="4" t="s">
        <v>20</v>
      </c>
      <c r="P6" s="21">
        <v>9.7669729388584231E-2</v>
      </c>
      <c r="Q6" s="22">
        <v>9.1745907005747504E-4</v>
      </c>
      <c r="R6" s="7">
        <f>SUM(I6:I31)</f>
        <v>2.5249307473925046E-5</v>
      </c>
      <c r="S6" s="23">
        <v>2.6043334632024993E-3</v>
      </c>
      <c r="T6" s="24" t="s">
        <v>21</v>
      </c>
      <c r="X6" s="52">
        <f>((C6/4)-(69.2/282548)*-0.00024306-(64.3/698124)*-0.00040896)/$B$3-$D$3</f>
        <v>5.9088186831956033E-2</v>
      </c>
    </row>
    <row r="7" spans="1:24">
      <c r="A7" s="6">
        <v>1000</v>
      </c>
      <c r="B7" s="6">
        <v>1.9999929999999999</v>
      </c>
      <c r="C7" s="6">
        <v>1.240175E-5</v>
      </c>
      <c r="D7" s="6">
        <v>5.3514960000000002E-6</v>
      </c>
      <c r="E7" s="6">
        <v>1.3389800000000001</v>
      </c>
      <c r="F7" s="6">
        <f t="shared" ref="F7:F31" si="0">((C7/4)-($F$2/282548)*-0.00024306-($F$3/698124)*-0.00040896)/$B$3-$D$3</f>
        <v>5.2433636722626541E-2</v>
      </c>
      <c r="G7" s="6">
        <f t="shared" ref="G7:G31" si="1">$P$7+($P$6-$P$7)*(1+(2*PI()*E7*$P$9)^(1-$P$8)*SIN(PI()*$P$8/2))/(1+2*(2*PI()*E7*$P$9)^(1-$P$8)*SIN(PI()*$P$8/2)+(2*PI()*E7*$P$9)^(2-2*$P$8))</f>
        <v>5.172252128764071E-2</v>
      </c>
      <c r="H7" s="6">
        <f t="shared" ref="H7:H31" si="2">F7-G7</f>
        <v>7.1111543498583035E-4</v>
      </c>
      <c r="I7" s="6">
        <f t="shared" ref="I7:I31" si="3">H7^2</f>
        <v>5.0568516187508672E-7</v>
      </c>
      <c r="J7" s="6">
        <f t="shared" ref="J7:J31" si="4">((D7/4)-($F$2/282548)*-0.00024306-($F$3/698124)*-0.00040896)/$B$3-$D$3</f>
        <v>2.3250666426770688E-2</v>
      </c>
      <c r="K7" s="6">
        <f t="shared" ref="K7:K31" si="5">($P$6-$P$7)*((2*PI()*E7*$P$9)^(1-$P$8)*COS(PI()*$P$8/2))/(1+2*(2*PI()*E7*$P$9)^(1-$P$8)*SIN(PI()*$P$8/2)+(2*PI()*E7*$P$9)^(2-2*$P$8))</f>
        <v>2.3724870048642887E-2</v>
      </c>
      <c r="L7" s="6">
        <f t="shared" ref="L7:L31" si="6">J7-K7</f>
        <v>-4.74203621872199E-4</v>
      </c>
      <c r="M7" s="6">
        <f t="shared" ref="M7:M31" si="7">L7^2</f>
        <v>2.2486907499671148E-7</v>
      </c>
      <c r="N7" s="20"/>
      <c r="O7" s="4" t="s">
        <v>22</v>
      </c>
      <c r="P7" s="21">
        <v>1.6827013097077893E-2</v>
      </c>
      <c r="Q7" s="22">
        <v>2.9785372584599902E-3</v>
      </c>
      <c r="R7" s="7">
        <f>R6+R8</f>
        <v>8.7291938729833424E-5</v>
      </c>
      <c r="T7" s="24" t="s">
        <v>23</v>
      </c>
      <c r="X7" s="52">
        <f t="shared" ref="X7:X35" si="8">((C7/4)-(69.2/282548)*-0.00024306-(64.3/698124)*-0.00040896)/$B$3-$D$3</f>
        <v>5.3346426972496572E-2</v>
      </c>
    </row>
    <row r="8" spans="1:24">
      <c r="A8" s="6">
        <v>1000</v>
      </c>
      <c r="B8" s="6">
        <v>1.9997130000000001</v>
      </c>
      <c r="C8" s="6">
        <v>1.0969670000000001E-5</v>
      </c>
      <c r="D8" s="6">
        <v>5.4110039999999996E-6</v>
      </c>
      <c r="E8" s="6">
        <v>1.7948770000000001</v>
      </c>
      <c r="F8" s="6">
        <f t="shared" si="0"/>
        <v>4.6505857652356271E-2</v>
      </c>
      <c r="G8" s="6">
        <f t="shared" si="1"/>
        <v>4.6499544315149938E-2</v>
      </c>
      <c r="H8" s="6">
        <f t="shared" si="2"/>
        <v>6.3133372063331472E-6</v>
      </c>
      <c r="I8" s="6">
        <f t="shared" si="3"/>
        <v>3.9858226680870426E-11</v>
      </c>
      <c r="J8" s="6">
        <f t="shared" si="4"/>
        <v>2.3496986658122037E-2</v>
      </c>
      <c r="K8" s="6">
        <f t="shared" si="5"/>
        <v>2.2784217932236107E-2</v>
      </c>
      <c r="L8" s="6">
        <f t="shared" si="6"/>
        <v>7.1276872588593027E-4</v>
      </c>
      <c r="M8" s="6">
        <f t="shared" si="7"/>
        <v>5.080392566010524E-7</v>
      </c>
      <c r="N8" s="20"/>
      <c r="O8" s="4" t="s">
        <v>24</v>
      </c>
      <c r="P8" s="21">
        <v>0.31643640673445245</v>
      </c>
      <c r="Q8" s="22">
        <v>1.0514418118394691E-2</v>
      </c>
      <c r="R8" s="7">
        <f>SUM(M6:M31)</f>
        <v>6.2042631255908372E-5</v>
      </c>
      <c r="S8" s="23">
        <v>4.3766489266712227E-3</v>
      </c>
      <c r="T8" s="24" t="s">
        <v>25</v>
      </c>
      <c r="X8" s="52">
        <f t="shared" si="8"/>
        <v>4.7418647902226302E-2</v>
      </c>
    </row>
    <row r="9" spans="1:24">
      <c r="A9" s="6">
        <v>1000</v>
      </c>
      <c r="B9" s="6">
        <v>1.999838</v>
      </c>
      <c r="C9" s="6">
        <v>9.6213019999999993E-6</v>
      </c>
      <c r="D9" s="6">
        <v>5.1834689999999998E-6</v>
      </c>
      <c r="E9" s="6">
        <v>2.4038460000000001</v>
      </c>
      <c r="F9" s="6">
        <f t="shared" si="0"/>
        <v>4.0924585929113022E-2</v>
      </c>
      <c r="G9" s="6">
        <f t="shared" si="1"/>
        <v>4.169127261808464E-2</v>
      </c>
      <c r="H9" s="6">
        <f t="shared" si="2"/>
        <v>-7.666866889716184E-4</v>
      </c>
      <c r="I9" s="6">
        <f t="shared" si="3"/>
        <v>5.878084790462631E-7</v>
      </c>
      <c r="J9" s="6">
        <f t="shared" si="4"/>
        <v>2.2555155747311227E-2</v>
      </c>
      <c r="K9" s="6">
        <f t="shared" si="5"/>
        <v>2.1346664948438159E-2</v>
      </c>
      <c r="L9" s="6">
        <f t="shared" si="6"/>
        <v>1.208490798873068E-3</v>
      </c>
      <c r="M9" s="6">
        <f t="shared" si="7"/>
        <v>1.4604500109608661E-6</v>
      </c>
      <c r="N9" s="20"/>
      <c r="O9" s="4" t="s">
        <v>26</v>
      </c>
      <c r="P9" s="21">
        <v>0.16003917223187092</v>
      </c>
      <c r="Q9" s="25">
        <v>1.6444115620463457E-5</v>
      </c>
      <c r="X9" s="52">
        <f t="shared" si="8"/>
        <v>4.1837376178983053E-2</v>
      </c>
    </row>
    <row r="10" spans="1:24">
      <c r="A10" s="6">
        <v>1000</v>
      </c>
      <c r="B10" s="6">
        <v>2.0004089999999999</v>
      </c>
      <c r="C10" s="6">
        <v>8.4366940000000003E-6</v>
      </c>
      <c r="D10" s="6">
        <v>4.7102890000000004E-6</v>
      </c>
      <c r="E10" s="6">
        <v>3.2194370000000001</v>
      </c>
      <c r="F10" s="6">
        <f t="shared" si="0"/>
        <v>3.6021162580644556E-2</v>
      </c>
      <c r="G10" s="6">
        <f t="shared" si="1"/>
        <v>3.7401160771033837E-2</v>
      </c>
      <c r="H10" s="6">
        <f t="shared" si="2"/>
        <v>-1.3799981903892811E-3</v>
      </c>
      <c r="I10" s="6">
        <f t="shared" si="3"/>
        <v>1.9043950054776905E-6</v>
      </c>
      <c r="J10" s="6">
        <f t="shared" si="4"/>
        <v>2.0596531577941862E-2</v>
      </c>
      <c r="K10" s="6">
        <f t="shared" si="5"/>
        <v>1.9554628518659019E-2</v>
      </c>
      <c r="L10" s="6">
        <f t="shared" si="6"/>
        <v>1.0419030592828428E-3</v>
      </c>
      <c r="M10" s="6">
        <f t="shared" si="7"/>
        <v>1.0855619849429471E-6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2">
        <f t="shared" si="8"/>
        <v>3.6933952830514587E-2</v>
      </c>
    </row>
    <row r="11" spans="1:24">
      <c r="A11" s="6">
        <v>1000</v>
      </c>
      <c r="B11" s="6">
        <v>2.0001829999999998</v>
      </c>
      <c r="C11" s="6">
        <v>7.4763230000000003E-6</v>
      </c>
      <c r="D11" s="6">
        <v>4.1350019999999999E-6</v>
      </c>
      <c r="E11" s="6">
        <v>4.3131209999999998</v>
      </c>
      <c r="F11" s="6">
        <f t="shared" si="0"/>
        <v>3.2045918799923842E-2</v>
      </c>
      <c r="G11" s="6">
        <f t="shared" si="1"/>
        <v>3.3680752522024168E-2</v>
      </c>
      <c r="H11" s="6">
        <f t="shared" si="2"/>
        <v>-1.6348337221003262E-3</v>
      </c>
      <c r="I11" s="6">
        <f t="shared" si="3"/>
        <v>2.6726812989164066E-6</v>
      </c>
      <c r="J11" s="6">
        <f t="shared" si="4"/>
        <v>1.821525801920312E-2</v>
      </c>
      <c r="K11" s="6">
        <f t="shared" si="5"/>
        <v>1.7559819654819078E-2</v>
      </c>
      <c r="L11" s="6">
        <f t="shared" si="6"/>
        <v>6.5543836438404154E-4</v>
      </c>
      <c r="M11" s="6">
        <f t="shared" si="7"/>
        <v>4.295994495064276E-7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2">
        <f t="shared" si="8"/>
        <v>3.2958709049793873E-2</v>
      </c>
    </row>
    <row r="12" spans="1:24">
      <c r="A12" s="6">
        <v>1000</v>
      </c>
      <c r="B12" s="6">
        <v>2.000156</v>
      </c>
      <c r="C12" s="6">
        <v>6.7154430000000002E-6</v>
      </c>
      <c r="D12" s="6">
        <v>3.5303919999999999E-6</v>
      </c>
      <c r="E12" s="6">
        <v>5.7756290000000003</v>
      </c>
      <c r="F12" s="6">
        <f t="shared" si="0"/>
        <v>2.8896423981905825E-2</v>
      </c>
      <c r="G12" s="6">
        <f t="shared" si="1"/>
        <v>3.053915164930561E-2</v>
      </c>
      <c r="H12" s="6">
        <f t="shared" si="2"/>
        <v>-1.6427276673997848E-3</v>
      </c>
      <c r="I12" s="6">
        <f t="shared" si="3"/>
        <v>2.6985541892407382E-6</v>
      </c>
      <c r="J12" s="6">
        <f t="shared" si="4"/>
        <v>1.5712608374158072E-2</v>
      </c>
      <c r="K12" s="6">
        <f t="shared" si="5"/>
        <v>1.5506455683476915E-2</v>
      </c>
      <c r="L12" s="6">
        <f t="shared" si="6"/>
        <v>2.0615269068115748E-4</v>
      </c>
      <c r="M12" s="6">
        <f t="shared" si="7"/>
        <v>4.2498931875080991E-8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2">
        <f t="shared" si="8"/>
        <v>2.9809214231775853E-2</v>
      </c>
    </row>
    <row r="13" spans="1:24">
      <c r="A13" s="6">
        <v>1000</v>
      </c>
      <c r="B13" s="6">
        <v>2.0003069999999998</v>
      </c>
      <c r="C13" s="6">
        <v>6.1685679999999997E-6</v>
      </c>
      <c r="D13" s="6">
        <v>2.9448479999999998E-6</v>
      </c>
      <c r="E13" s="6">
        <v>7.7351479999999997</v>
      </c>
      <c r="F13" s="6">
        <f t="shared" si="0"/>
        <v>2.6632755626049966E-2</v>
      </c>
      <c r="G13" s="6">
        <f t="shared" si="1"/>
        <v>2.7929229891788941E-2</v>
      </c>
      <c r="H13" s="6">
        <f t="shared" si="2"/>
        <v>-1.2964742657389748E-3</v>
      </c>
      <c r="I13" s="6">
        <f t="shared" si="3"/>
        <v>1.6808455217234139E-6</v>
      </c>
      <c r="J13" s="6">
        <f t="shared" si="4"/>
        <v>1.3288878227851766E-2</v>
      </c>
      <c r="K13" s="6">
        <f t="shared" si="5"/>
        <v>1.3499519768309777E-2</v>
      </c>
      <c r="L13" s="6">
        <f t="shared" si="6"/>
        <v>-2.1064154045801094E-4</v>
      </c>
      <c r="M13" s="6">
        <f t="shared" si="7"/>
        <v>4.4369858566523859E-8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2">
        <f t="shared" si="8"/>
        <v>2.7545545875919994E-2</v>
      </c>
    </row>
    <row r="14" spans="1:24">
      <c r="A14" s="6">
        <v>1000</v>
      </c>
      <c r="B14" s="6">
        <v>2.0000810000000002</v>
      </c>
      <c r="C14" s="6">
        <v>5.8127320000000003E-6</v>
      </c>
      <c r="D14" s="6">
        <v>2.4255229999999999E-6</v>
      </c>
      <c r="E14" s="6">
        <v>10.361409999999999</v>
      </c>
      <c r="F14" s="6">
        <f t="shared" si="0"/>
        <v>2.5159851044428347E-2</v>
      </c>
      <c r="G14" s="6">
        <f t="shared" si="1"/>
        <v>2.5790092777105297E-2</v>
      </c>
      <c r="H14" s="6">
        <f t="shared" si="2"/>
        <v>-6.3024173267695049E-4</v>
      </c>
      <c r="I14" s="6">
        <f t="shared" si="3"/>
        <v>3.9720464160764474E-7</v>
      </c>
      <c r="J14" s="6">
        <f t="shared" si="4"/>
        <v>1.1139247016140054E-2</v>
      </c>
      <c r="K14" s="6">
        <f t="shared" si="5"/>
        <v>1.1614483893422619E-2</v>
      </c>
      <c r="L14" s="6">
        <f t="shared" si="6"/>
        <v>-4.7523687728256471E-4</v>
      </c>
      <c r="M14" s="6">
        <f t="shared" si="7"/>
        <v>2.2585008952928347E-7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2">
        <f t="shared" si="8"/>
        <v>2.6072641294298374E-2</v>
      </c>
    </row>
    <row r="15" spans="1:24">
      <c r="A15" s="6">
        <v>1000</v>
      </c>
      <c r="B15" s="6">
        <v>2.0000550000000001</v>
      </c>
      <c r="C15" s="6">
        <v>5.4681579999999997E-6</v>
      </c>
      <c r="D15" s="6">
        <v>1.9830630000000002E-6</v>
      </c>
      <c r="E15" s="6">
        <v>13.884779999999999</v>
      </c>
      <c r="F15" s="6">
        <f t="shared" si="0"/>
        <v>2.3733563026049967E-2</v>
      </c>
      <c r="G15" s="6">
        <f t="shared" si="1"/>
        <v>2.4052218546252658E-2</v>
      </c>
      <c r="H15" s="6">
        <f t="shared" si="2"/>
        <v>-3.1865552020269097E-4</v>
      </c>
      <c r="I15" s="6">
        <f t="shared" si="3"/>
        <v>1.0154134055564759E-7</v>
      </c>
      <c r="J15" s="6">
        <f t="shared" si="4"/>
        <v>9.3077815062301457E-3</v>
      </c>
      <c r="K15" s="6">
        <f t="shared" si="5"/>
        <v>9.8955326835992799E-3</v>
      </c>
      <c r="L15" s="6">
        <f t="shared" si="6"/>
        <v>-5.8775117736913421E-4</v>
      </c>
      <c r="M15" s="6">
        <f t="shared" si="7"/>
        <v>3.4545144649880348E-7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2">
        <f t="shared" si="8"/>
        <v>2.4646353275919995E-2</v>
      </c>
    </row>
    <row r="16" spans="1:24">
      <c r="A16" s="6">
        <v>1000</v>
      </c>
      <c r="B16" s="6">
        <v>2.0004810000000002</v>
      </c>
      <c r="C16" s="6">
        <v>5.2467190000000004E-6</v>
      </c>
      <c r="D16" s="6">
        <v>1.6344519999999999E-6</v>
      </c>
      <c r="E16" s="6">
        <v>18.601189999999999</v>
      </c>
      <c r="F16" s="6">
        <f t="shared" si="0"/>
        <v>2.2816965161725645E-2</v>
      </c>
      <c r="G16" s="6">
        <f t="shared" si="1"/>
        <v>2.265188024902743E-2</v>
      </c>
      <c r="H16" s="6">
        <f t="shared" si="2"/>
        <v>1.6508491269821499E-4</v>
      </c>
      <c r="I16" s="6">
        <f t="shared" si="3"/>
        <v>2.7253028400577265E-8</v>
      </c>
      <c r="J16" s="6">
        <f t="shared" si="4"/>
        <v>7.8647832174013176E-3</v>
      </c>
      <c r="K16" s="6">
        <f t="shared" si="5"/>
        <v>8.3672940751992452E-3</v>
      </c>
      <c r="L16" s="6">
        <f t="shared" si="6"/>
        <v>-5.0251085779792759E-4</v>
      </c>
      <c r="M16" s="6">
        <f t="shared" si="7"/>
        <v>2.5251716220480898E-7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2">
        <f t="shared" si="8"/>
        <v>2.3729755411595672E-2</v>
      </c>
    </row>
    <row r="17" spans="1:24">
      <c r="A17" s="6">
        <v>1000</v>
      </c>
      <c r="B17" s="6">
        <v>1.9995130000000001</v>
      </c>
      <c r="C17" s="6">
        <v>5.0924889999999999E-6</v>
      </c>
      <c r="D17" s="6">
        <v>1.377189E-6</v>
      </c>
      <c r="E17" s="6">
        <v>24.893789999999999</v>
      </c>
      <c r="F17" s="6">
        <f t="shared" si="0"/>
        <v>2.2178564118482399E-2</v>
      </c>
      <c r="G17" s="6">
        <f t="shared" si="1"/>
        <v>2.1529577135650214E-2</v>
      </c>
      <c r="H17" s="6">
        <f t="shared" si="2"/>
        <v>6.4898698283218439E-4</v>
      </c>
      <c r="I17" s="6">
        <f t="shared" si="3"/>
        <v>4.2118410388562199E-7</v>
      </c>
      <c r="J17" s="6">
        <f t="shared" si="4"/>
        <v>6.7998998121760927E-3</v>
      </c>
      <c r="K17" s="6">
        <f t="shared" si="5"/>
        <v>7.0355977386100371E-3</v>
      </c>
      <c r="L17" s="6">
        <f t="shared" si="6"/>
        <v>-2.3569792643394431E-4</v>
      </c>
      <c r="M17" s="6">
        <f t="shared" si="7"/>
        <v>5.5553512525261025E-8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2">
        <f t="shared" si="8"/>
        <v>2.3091354368352426E-2</v>
      </c>
    </row>
    <row r="18" spans="1:24">
      <c r="A18" s="6">
        <v>1000</v>
      </c>
      <c r="B18" s="6">
        <v>2.0001859999999998</v>
      </c>
      <c r="C18" s="6">
        <v>4.9269420000000001E-6</v>
      </c>
      <c r="D18" s="6">
        <v>1.1835340000000001E-6</v>
      </c>
      <c r="E18" s="6">
        <v>33.339260000000003</v>
      </c>
      <c r="F18" s="6">
        <f t="shared" si="0"/>
        <v>2.1493318851635555E-2</v>
      </c>
      <c r="G18" s="6">
        <f t="shared" si="1"/>
        <v>2.0625685115280804E-2</v>
      </c>
      <c r="H18" s="6">
        <f t="shared" si="2"/>
        <v>8.6763373635475108E-4</v>
      </c>
      <c r="I18" s="6">
        <f t="shared" si="3"/>
        <v>7.5278830046090571E-7</v>
      </c>
      <c r="J18" s="6">
        <f t="shared" si="4"/>
        <v>5.9983076833472638E-3</v>
      </c>
      <c r="K18" s="6">
        <f t="shared" si="5"/>
        <v>5.8838912073376475E-3</v>
      </c>
      <c r="L18" s="6">
        <f t="shared" si="6"/>
        <v>1.1441647600961627E-4</v>
      </c>
      <c r="M18" s="6">
        <f t="shared" si="7"/>
        <v>1.3091129982459095E-8</v>
      </c>
      <c r="X18" s="52">
        <f t="shared" si="8"/>
        <v>2.2406109101505582E-2</v>
      </c>
    </row>
    <row r="19" spans="1:24">
      <c r="A19" s="6">
        <v>1000</v>
      </c>
      <c r="B19" s="6">
        <v>1.999717</v>
      </c>
      <c r="C19" s="6">
        <v>4.826527E-6</v>
      </c>
      <c r="D19" s="6">
        <v>1.032582E-6</v>
      </c>
      <c r="E19" s="6">
        <v>44.66413</v>
      </c>
      <c r="F19" s="6">
        <f t="shared" si="0"/>
        <v>2.1077673122806725E-2</v>
      </c>
      <c r="G19" s="6">
        <f t="shared" si="1"/>
        <v>1.9898956420250982E-2</v>
      </c>
      <c r="H19" s="6">
        <f t="shared" si="2"/>
        <v>1.1787167025557425E-3</v>
      </c>
      <c r="I19" s="6">
        <f t="shared" si="3"/>
        <v>1.3893730648838828E-6</v>
      </c>
      <c r="J19" s="6">
        <f t="shared" si="4"/>
        <v>5.373475197581498E-3</v>
      </c>
      <c r="K19" s="6">
        <f t="shared" si="5"/>
        <v>4.9000413452409313E-3</v>
      </c>
      <c r="L19" s="6">
        <f t="shared" si="6"/>
        <v>4.7343385234056672E-4</v>
      </c>
      <c r="M19" s="6">
        <f t="shared" si="7"/>
        <v>2.2413961254202953E-7</v>
      </c>
      <c r="X19" s="52">
        <f t="shared" si="8"/>
        <v>2.1990463372676752E-2</v>
      </c>
    </row>
    <row r="20" spans="1:24">
      <c r="A20" s="6">
        <v>1000</v>
      </c>
      <c r="B20" s="6">
        <v>2.000607</v>
      </c>
      <c r="C20" s="6">
        <v>4.6566929999999998E-6</v>
      </c>
      <c r="D20" s="6">
        <v>9.13622E-7</v>
      </c>
      <c r="E20" s="6">
        <v>59.8277</v>
      </c>
      <c r="F20" s="6">
        <f t="shared" si="0"/>
        <v>2.0374682765689607E-2</v>
      </c>
      <c r="G20" s="6">
        <f t="shared" si="1"/>
        <v>1.931506752854505E-2</v>
      </c>
      <c r="H20" s="6">
        <f t="shared" si="2"/>
        <v>1.0596152371445573E-3</v>
      </c>
      <c r="I20" s="6">
        <f t="shared" si="3"/>
        <v>1.1227844507889165E-6</v>
      </c>
      <c r="J20" s="6">
        <f t="shared" si="4"/>
        <v>4.8810665345184355E-3</v>
      </c>
      <c r="K20" s="6">
        <f t="shared" si="5"/>
        <v>4.0679072395552046E-3</v>
      </c>
      <c r="L20" s="6">
        <f t="shared" si="6"/>
        <v>8.1315929496323085E-4</v>
      </c>
      <c r="M20" s="6">
        <f t="shared" si="7"/>
        <v>6.6122803898509866E-7</v>
      </c>
      <c r="X20" s="52">
        <f t="shared" si="8"/>
        <v>2.1287473015559635E-2</v>
      </c>
    </row>
    <row r="21" spans="1:24">
      <c r="A21" s="6">
        <v>1000</v>
      </c>
      <c r="B21" s="6">
        <v>1.9991730000000001</v>
      </c>
      <c r="C21" s="6">
        <v>4.5818080000000001E-6</v>
      </c>
      <c r="D21" s="6">
        <v>8.3248519999999996E-7</v>
      </c>
      <c r="E21" s="6">
        <v>80.128200000000007</v>
      </c>
      <c r="F21" s="6">
        <f t="shared" si="0"/>
        <v>2.006471283686078E-2</v>
      </c>
      <c r="G21" s="6">
        <f t="shared" si="1"/>
        <v>1.8845210523772683E-2</v>
      </c>
      <c r="H21" s="6">
        <f t="shared" si="2"/>
        <v>1.2195023130880979E-3</v>
      </c>
      <c r="I21" s="6">
        <f t="shared" si="3"/>
        <v>1.4871858916272212E-6</v>
      </c>
      <c r="J21" s="6">
        <f t="shared" si="4"/>
        <v>4.5452186594914078E-3</v>
      </c>
      <c r="K21" s="6">
        <f t="shared" si="5"/>
        <v>3.3686417370828625E-3</v>
      </c>
      <c r="L21" s="6">
        <f t="shared" si="6"/>
        <v>1.1765769224085453E-3</v>
      </c>
      <c r="M21" s="6">
        <f t="shared" si="7"/>
        <v>1.384333254344364E-6</v>
      </c>
      <c r="X21" s="52">
        <f t="shared" si="8"/>
        <v>2.0977503086730808E-2</v>
      </c>
    </row>
    <row r="22" spans="1:24">
      <c r="A22" s="6">
        <v>1000</v>
      </c>
      <c r="B22" s="6">
        <v>2.0000990000000001</v>
      </c>
      <c r="C22" s="6">
        <v>4.4903129999999997E-6</v>
      </c>
      <c r="D22" s="6">
        <v>7.6485329999999998E-7</v>
      </c>
      <c r="E22" s="6">
        <v>107.2654</v>
      </c>
      <c r="F22" s="6">
        <f t="shared" si="0"/>
        <v>1.9685989479203119E-2</v>
      </c>
      <c r="G22" s="6">
        <f t="shared" si="1"/>
        <v>1.8466822543590364E-2</v>
      </c>
      <c r="H22" s="6">
        <f t="shared" si="2"/>
        <v>1.2191669356127546E-3</v>
      </c>
      <c r="I22" s="6">
        <f t="shared" si="3"/>
        <v>1.4863680168913947E-6</v>
      </c>
      <c r="J22" s="6">
        <f t="shared" si="4"/>
        <v>4.2652713372031198E-3</v>
      </c>
      <c r="K22" s="6">
        <f t="shared" si="5"/>
        <v>2.7846366629178661E-3</v>
      </c>
      <c r="L22" s="6">
        <f t="shared" si="6"/>
        <v>1.4806346742852537E-3</v>
      </c>
      <c r="M22" s="6">
        <f t="shared" si="7"/>
        <v>2.1922790386957992E-6</v>
      </c>
      <c r="O22" s="50"/>
      <c r="X22" s="52">
        <f t="shared" si="8"/>
        <v>2.0598779729073147E-2</v>
      </c>
    </row>
    <row r="23" spans="1:24">
      <c r="A23" s="6">
        <v>1000</v>
      </c>
      <c r="B23" s="6">
        <v>1.999879</v>
      </c>
      <c r="C23" s="6">
        <v>4.3861490000000001E-6</v>
      </c>
      <c r="D23" s="6">
        <v>7.2189519999999998E-7</v>
      </c>
      <c r="E23" s="6">
        <v>143.78829999999999</v>
      </c>
      <c r="F23" s="6">
        <f t="shared" si="0"/>
        <v>1.9254825592356275E-2</v>
      </c>
      <c r="G23" s="6">
        <f t="shared" si="1"/>
        <v>1.8159712576598562E-2</v>
      </c>
      <c r="H23" s="6">
        <f t="shared" si="2"/>
        <v>1.0951130157577128E-3</v>
      </c>
      <c r="I23" s="6">
        <f t="shared" si="3"/>
        <v>1.1992725172819525E-6</v>
      </c>
      <c r="J23" s="6">
        <f t="shared" si="4"/>
        <v>4.0874557639959128E-3</v>
      </c>
      <c r="K23" s="6">
        <f t="shared" si="5"/>
        <v>2.2959503929752666E-3</v>
      </c>
      <c r="L23" s="6">
        <f t="shared" si="6"/>
        <v>1.7915053710206462E-3</v>
      </c>
      <c r="M23" s="6">
        <f t="shared" si="7"/>
        <v>3.2094914943958229E-6</v>
      </c>
      <c r="X23" s="52">
        <f t="shared" si="8"/>
        <v>2.0167615842226302E-2</v>
      </c>
    </row>
    <row r="24" spans="1:24">
      <c r="A24" s="6">
        <v>1000</v>
      </c>
      <c r="B24" s="6">
        <v>1.999895</v>
      </c>
      <c r="C24" s="6">
        <v>4.209344E-6</v>
      </c>
      <c r="D24" s="6">
        <v>6.2958020000000004E-7</v>
      </c>
      <c r="E24" s="6">
        <v>192.5051</v>
      </c>
      <c r="F24" s="6">
        <f t="shared" si="0"/>
        <v>1.8522980319383302E-2</v>
      </c>
      <c r="G24" s="6">
        <f t="shared" si="1"/>
        <v>1.7912253654412909E-2</v>
      </c>
      <c r="H24" s="6">
        <f t="shared" si="2"/>
        <v>6.1072666497039366E-4</v>
      </c>
      <c r="I24" s="6">
        <f t="shared" si="3"/>
        <v>3.7298705930585945E-7</v>
      </c>
      <c r="J24" s="6">
        <f t="shared" si="4"/>
        <v>3.7053381973292466E-3</v>
      </c>
      <c r="K24" s="6">
        <f t="shared" si="5"/>
        <v>1.8920110626317614E-3</v>
      </c>
      <c r="L24" s="6">
        <f t="shared" si="6"/>
        <v>1.8133271346974851E-3</v>
      </c>
      <c r="M24" s="6">
        <f t="shared" si="7"/>
        <v>3.2881552974301916E-6</v>
      </c>
      <c r="X24" s="52">
        <f t="shared" si="8"/>
        <v>1.943577056925333E-2</v>
      </c>
    </row>
    <row r="25" spans="1:24">
      <c r="A25" s="6">
        <v>1000</v>
      </c>
      <c r="B25" s="6">
        <v>1.99884</v>
      </c>
      <c r="C25" s="6">
        <v>4.2059130000000004E-6</v>
      </c>
      <c r="D25" s="6">
        <v>6.6489280000000001E-7</v>
      </c>
      <c r="E25" s="6">
        <v>257.55489999999998</v>
      </c>
      <c r="F25" s="6">
        <f t="shared" si="0"/>
        <v>1.8508778452176095E-2</v>
      </c>
      <c r="G25" s="6">
        <f t="shared" si="1"/>
        <v>1.7711992345009898E-2</v>
      </c>
      <c r="H25" s="6">
        <f t="shared" si="2"/>
        <v>7.9678610716619677E-4</v>
      </c>
      <c r="I25" s="6">
        <f t="shared" si="3"/>
        <v>6.34868100573062E-7</v>
      </c>
      <c r="J25" s="6">
        <f t="shared" si="4"/>
        <v>3.8515069108067236E-3</v>
      </c>
      <c r="K25" s="6">
        <f t="shared" si="5"/>
        <v>1.5581208231400664E-3</v>
      </c>
      <c r="L25" s="6">
        <f t="shared" si="6"/>
        <v>2.2933860876666575E-3</v>
      </c>
      <c r="M25" s="6">
        <f t="shared" si="7"/>
        <v>5.2596197471029774E-6</v>
      </c>
      <c r="X25" s="52">
        <f t="shared" si="8"/>
        <v>1.9421568702046123E-2</v>
      </c>
    </row>
    <row r="26" spans="1:24">
      <c r="A26" s="6">
        <v>1000</v>
      </c>
      <c r="B26" s="6">
        <v>1.99935</v>
      </c>
      <c r="C26" s="6">
        <v>4.0429209999999998E-6</v>
      </c>
      <c r="D26" s="6">
        <v>6.2710450000000002E-7</v>
      </c>
      <c r="E26" s="6">
        <v>344.66910000000001</v>
      </c>
      <c r="F26" s="6">
        <f t="shared" si="0"/>
        <v>1.7834109043887804E-2</v>
      </c>
      <c r="G26" s="6">
        <f t="shared" si="1"/>
        <v>1.754914980475419E-2</v>
      </c>
      <c r="H26" s="6">
        <f t="shared" si="2"/>
        <v>2.8495923913361351E-4</v>
      </c>
      <c r="I26" s="6">
        <f t="shared" si="3"/>
        <v>8.1201767967607932E-8</v>
      </c>
      <c r="J26" s="6">
        <f t="shared" si="4"/>
        <v>3.6950905836175343E-3</v>
      </c>
      <c r="K26" s="6">
        <f t="shared" si="5"/>
        <v>1.2818037332638442E-3</v>
      </c>
      <c r="L26" s="6">
        <f t="shared" si="6"/>
        <v>2.41328685035369E-3</v>
      </c>
      <c r="M26" s="6">
        <f t="shared" si="7"/>
        <v>5.8239534220900331E-6</v>
      </c>
      <c r="X26" s="52">
        <f t="shared" si="8"/>
        <v>1.8746899293757831E-2</v>
      </c>
    </row>
    <row r="27" spans="1:24">
      <c r="A27" s="6">
        <v>1000</v>
      </c>
      <c r="B27" s="6">
        <v>2.0003259999999998</v>
      </c>
      <c r="C27" s="6">
        <v>3.9229589999999999E-6</v>
      </c>
      <c r="D27" s="6">
        <v>6.2463290000000004E-7</v>
      </c>
      <c r="E27" s="6">
        <v>461.8227</v>
      </c>
      <c r="F27" s="6">
        <f t="shared" si="0"/>
        <v>1.7337552822986903E-2</v>
      </c>
      <c r="G27" s="6">
        <f t="shared" si="1"/>
        <v>1.7416171724262665E-2</v>
      </c>
      <c r="H27" s="6">
        <f t="shared" si="2"/>
        <v>-7.8618901275761405E-5</v>
      </c>
      <c r="I27" s="6">
        <f t="shared" si="3"/>
        <v>6.1809316378079184E-9</v>
      </c>
      <c r="J27" s="6">
        <f t="shared" si="4"/>
        <v>3.684859940950868E-3</v>
      </c>
      <c r="K27" s="6">
        <f t="shared" si="5"/>
        <v>1.0528418138949006E-3</v>
      </c>
      <c r="L27" s="6">
        <f t="shared" si="6"/>
        <v>2.6320181270559672E-3</v>
      </c>
      <c r="M27" s="6">
        <f t="shared" si="7"/>
        <v>6.9275194211512015E-6</v>
      </c>
      <c r="X27" s="52">
        <f t="shared" si="8"/>
        <v>1.8250343072856931E-2</v>
      </c>
    </row>
    <row r="28" spans="1:24">
      <c r="A28" s="6">
        <v>1000</v>
      </c>
      <c r="B28" s="6">
        <v>1.9999739999999999</v>
      </c>
      <c r="C28" s="6">
        <v>3.942479E-6</v>
      </c>
      <c r="D28" s="6">
        <v>5.6144810000000003E-7</v>
      </c>
      <c r="E28" s="6">
        <v>620.86090000000002</v>
      </c>
      <c r="F28" s="6">
        <f t="shared" si="0"/>
        <v>1.7418351554518437E-2</v>
      </c>
      <c r="G28" s="6">
        <f t="shared" si="1"/>
        <v>1.7306858543001288E-2</v>
      </c>
      <c r="H28" s="6">
        <f t="shared" si="2"/>
        <v>1.1149301151714905E-4</v>
      </c>
      <c r="I28" s="6">
        <f t="shared" si="3"/>
        <v>1.2430691617163131E-8</v>
      </c>
      <c r="J28" s="6">
        <f t="shared" si="4"/>
        <v>3.4233204075454623E-3</v>
      </c>
      <c r="K28" s="6">
        <f t="shared" si="5"/>
        <v>8.6232257040370929E-4</v>
      </c>
      <c r="L28" s="6">
        <f t="shared" si="6"/>
        <v>2.5609978371417532E-3</v>
      </c>
      <c r="M28" s="6">
        <f t="shared" si="7"/>
        <v>6.5587099218447378E-6</v>
      </c>
      <c r="X28" s="52">
        <f t="shared" si="8"/>
        <v>1.8331141804388464E-2</v>
      </c>
    </row>
    <row r="29" spans="1:24">
      <c r="A29" s="6">
        <v>1000</v>
      </c>
      <c r="B29" s="6">
        <v>2.0014880000000002</v>
      </c>
      <c r="C29" s="6">
        <v>3.8105990000000002E-6</v>
      </c>
      <c r="D29" s="6">
        <v>5.2346710000000003E-7</v>
      </c>
      <c r="E29" s="6">
        <v>829.64599999999996</v>
      </c>
      <c r="F29" s="6">
        <f t="shared" si="0"/>
        <v>1.6872463403167087E-2</v>
      </c>
      <c r="G29" s="6">
        <f t="shared" si="1"/>
        <v>1.7219660814974017E-2</v>
      </c>
      <c r="H29" s="6">
        <f t="shared" si="2"/>
        <v>-3.4719741180692931E-4</v>
      </c>
      <c r="I29" s="6">
        <f t="shared" si="3"/>
        <v>1.2054604276543045E-7</v>
      </c>
      <c r="J29" s="6">
        <f t="shared" si="4"/>
        <v>3.2661064412391567E-3</v>
      </c>
      <c r="K29" s="6">
        <f t="shared" si="5"/>
        <v>7.0881969254018001E-4</v>
      </c>
      <c r="L29" s="6">
        <f t="shared" si="6"/>
        <v>2.5572867486989767E-3</v>
      </c>
      <c r="M29" s="6">
        <f t="shared" si="7"/>
        <v>6.5397155150713836E-6</v>
      </c>
      <c r="X29" s="52">
        <f t="shared" si="8"/>
        <v>1.7785253653037115E-2</v>
      </c>
    </row>
    <row r="30" spans="1:24">
      <c r="A30" s="6">
        <v>1000</v>
      </c>
      <c r="B30" s="6">
        <v>2.0006430000000002</v>
      </c>
      <c r="C30" s="6">
        <v>3.614097E-6</v>
      </c>
      <c r="D30" s="6">
        <v>4.8052299999999999E-7</v>
      </c>
      <c r="E30" s="6">
        <v>1116.0709999999999</v>
      </c>
      <c r="F30" s="6">
        <f t="shared" si="0"/>
        <v>1.6059086746230147E-2</v>
      </c>
      <c r="G30" s="6">
        <f t="shared" si="1"/>
        <v>1.7146963413866411E-2</v>
      </c>
      <c r="H30" s="6">
        <f t="shared" si="2"/>
        <v>-1.0878766676362638E-3</v>
      </c>
      <c r="I30" s="6">
        <f t="shared" si="3"/>
        <v>1.1834756439873819E-6</v>
      </c>
      <c r="J30" s="6">
        <f t="shared" si="4"/>
        <v>3.0883488179418586E-3</v>
      </c>
      <c r="K30" s="6">
        <f t="shared" si="5"/>
        <v>5.7978476892956256E-4</v>
      </c>
      <c r="L30" s="6">
        <f t="shared" si="6"/>
        <v>2.508564049012296E-3</v>
      </c>
      <c r="M30" s="6">
        <f t="shared" si="7"/>
        <v>6.2928935879969646E-6</v>
      </c>
      <c r="X30" s="52">
        <f t="shared" si="8"/>
        <v>1.6971876996100175E-2</v>
      </c>
    </row>
    <row r="31" spans="1:24">
      <c r="A31" s="6">
        <v>1000</v>
      </c>
      <c r="B31" s="6">
        <v>2.0017200000000002</v>
      </c>
      <c r="C31" s="6">
        <v>3.42295E-6</v>
      </c>
      <c r="D31" s="6">
        <v>3.6415619999999998E-7</v>
      </c>
      <c r="E31" s="6">
        <v>1488.095</v>
      </c>
      <c r="F31" s="6">
        <f t="shared" si="0"/>
        <v>1.5267875929833748E-2</v>
      </c>
      <c r="G31" s="6">
        <f t="shared" si="1"/>
        <v>1.7089420249747318E-2</v>
      </c>
      <c r="H31" s="6">
        <f t="shared" si="2"/>
        <v>-1.8215443199135692E-3</v>
      </c>
      <c r="I31" s="6">
        <f t="shared" si="3"/>
        <v>3.3180237094093873E-6</v>
      </c>
      <c r="J31" s="6">
        <f t="shared" si="4"/>
        <v>2.6066741339058229E-3</v>
      </c>
      <c r="K31" s="6">
        <f t="shared" si="5"/>
        <v>4.7695384392275396E-4</v>
      </c>
      <c r="L31" s="6">
        <f t="shared" si="6"/>
        <v>2.1297202899830687E-3</v>
      </c>
      <c r="M31" s="6">
        <f t="shared" si="7"/>
        <v>4.5357085135655659E-6</v>
      </c>
      <c r="X31" s="52">
        <f t="shared" si="8"/>
        <v>1.6180666179703783E-2</v>
      </c>
    </row>
    <row r="32" spans="1:24">
      <c r="A32" s="6">
        <v>1000</v>
      </c>
      <c r="B32" s="6">
        <v>2.198817</v>
      </c>
      <c r="C32" s="6">
        <v>1.445897E-5</v>
      </c>
      <c r="D32" s="6">
        <v>3.8269230000000002E-6</v>
      </c>
      <c r="E32" s="6">
        <v>1.0005759999999999</v>
      </c>
      <c r="F32" s="6">
        <f>((C32/4)-($F$2/282548)*-0.00024306-($F$3/698124)*-0.00040896)/$B$3-$D$3</f>
        <v>6.0949044841545452E-2</v>
      </c>
      <c r="G32" s="6">
        <f>$P$7+($P$6-$P$7)*(1+(2*PI()*E32*$P$9)^(1-$P$8)*SIN(PI()*$P$8/2))/(1+2*(2*PI()*E32*$P$9)^(1-$P$8)*SIN(PI()*$P$8/2)+(2*PI()*E32*$P$9)^(2-2*$P$8))</f>
        <v>5.713394151547424E-2</v>
      </c>
      <c r="H32" s="6">
        <f>F32-G32</f>
        <v>3.8151033260712119E-3</v>
      </c>
      <c r="I32" s="6">
        <f>H32^2</f>
        <v>1.4555013388599623E-5</v>
      </c>
      <c r="J32" s="6">
        <f>((D32/4)-($F$2/282548)*-0.00024306-($F$3/698124)*-0.00040896)/$B$3-$D$3</f>
        <v>1.6940032998122041E-2</v>
      </c>
      <c r="K32" s="6">
        <f>($P$6-$P$7)*((2*PI()*E32*$P$9)^(1-$P$8)*COS(PI()*$P$8/2))/(1+2*(2*PI()*E32*$P$9)^(1-$P$8)*SIN(PI()*$P$8/2)+(2*PI()*E32*$P$9)^(2-2*$P$8))</f>
        <v>2.4057937129279304E-2</v>
      </c>
      <c r="L32" s="6">
        <f>J32-K32</f>
        <v>-7.1179041311572634E-3</v>
      </c>
      <c r="M32" s="6">
        <f>L32^2</f>
        <v>5.0664559220345637E-5</v>
      </c>
      <c r="X32" s="52">
        <f t="shared" si="8"/>
        <v>6.1861835091415483E-2</v>
      </c>
    </row>
    <row r="33" spans="1:24">
      <c r="A33" s="6">
        <v>1000</v>
      </c>
      <c r="B33" s="6">
        <v>2.1992569999999998</v>
      </c>
      <c r="C33" s="6">
        <v>1.3456740000000001E-5</v>
      </c>
      <c r="D33" s="6">
        <v>4.4939320000000003E-6</v>
      </c>
      <c r="E33" s="6">
        <v>1.3389800000000001</v>
      </c>
      <c r="F33" s="6">
        <f t="shared" ref="F33:F57" si="9">((C33/4)-($F$2/282548)*-0.00024306-($F$3/698124)*-0.00040896)/$B$3-$D$3</f>
        <v>5.6800534969473383E-2</v>
      </c>
      <c r="G33" s="6">
        <f t="shared" ref="G33:G57" si="10">$P$7+($P$6-$P$7)*(1+(2*PI()*E33*$P$9)^(1-$P$8)*SIN(PI()*$P$8/2))/(1+2*(2*PI()*E33*$P$9)^(1-$P$8)*SIN(PI()*$P$8/2)+(2*PI()*E33*$P$9)^(2-2*$P$8))</f>
        <v>5.172252128764071E-2</v>
      </c>
      <c r="H33" s="6">
        <f t="shared" ref="H33:H57" si="11">F33-G33</f>
        <v>5.0780136818326729E-3</v>
      </c>
      <c r="I33" s="6">
        <f t="shared" ref="I33:I57" si="12">H33^2</f>
        <v>2.5786222952879818E-5</v>
      </c>
      <c r="J33" s="6">
        <f t="shared" ref="J33:J57" si="13">((D33/4)-($F$2/282548)*-0.00024306-($F$3/698124)*-0.00040896)/$B$3-$D$3</f>
        <v>1.9700969530914835E-2</v>
      </c>
      <c r="K33" s="6">
        <f t="shared" ref="K33:K57" si="14">($P$6-$P$7)*((2*PI()*E33*$P$9)^(1-$P$8)*COS(PI()*$P$8/2))/(1+2*(2*PI()*E33*$P$9)^(1-$P$8)*SIN(PI()*$P$8/2)+(2*PI()*E33*$P$9)^(2-2*$P$8))</f>
        <v>2.3724870048642887E-2</v>
      </c>
      <c r="L33" s="6">
        <f t="shared" ref="L33:L57" si="15">J33-K33</f>
        <v>-4.0239005177280518E-3</v>
      </c>
      <c r="M33" s="6">
        <f t="shared" ref="M33:M57" si="16">L33^2</f>
        <v>1.6191775376572083E-5</v>
      </c>
      <c r="X33" s="52">
        <f t="shared" si="8"/>
        <v>5.7713325219343421E-2</v>
      </c>
    </row>
    <row r="34" spans="1:24">
      <c r="A34" s="6">
        <v>1000</v>
      </c>
      <c r="B34" s="6">
        <v>2.1996370000000001</v>
      </c>
      <c r="C34" s="6">
        <v>1.222448E-5</v>
      </c>
      <c r="D34" s="6">
        <v>4.9724180000000001E-6</v>
      </c>
      <c r="E34" s="6">
        <v>1.7948770000000001</v>
      </c>
      <c r="F34" s="6">
        <f t="shared" si="9"/>
        <v>5.1699866684788702E-2</v>
      </c>
      <c r="G34" s="6">
        <f t="shared" si="10"/>
        <v>4.6499544315149938E-2</v>
      </c>
      <c r="H34" s="6">
        <f t="shared" si="11"/>
        <v>5.2003223696387643E-3</v>
      </c>
      <c r="I34" s="6">
        <f t="shared" si="12"/>
        <v>2.7043352748165332E-5</v>
      </c>
      <c r="J34" s="6">
        <f t="shared" si="13"/>
        <v>2.1681556716140058E-2</v>
      </c>
      <c r="K34" s="6">
        <f t="shared" si="14"/>
        <v>2.2784217932236107E-2</v>
      </c>
      <c r="L34" s="6">
        <f t="shared" si="15"/>
        <v>-1.1026612160960486E-3</v>
      </c>
      <c r="M34" s="6">
        <f t="shared" si="16"/>
        <v>1.2158617574824168E-6</v>
      </c>
      <c r="X34" s="52">
        <f t="shared" si="8"/>
        <v>5.2612656934658733E-2</v>
      </c>
    </row>
    <row r="35" spans="1:24">
      <c r="A35" s="6">
        <v>1000</v>
      </c>
      <c r="B35" s="6">
        <v>2.1995269999999998</v>
      </c>
      <c r="C35" s="6">
        <v>1.087769E-5</v>
      </c>
      <c r="D35" s="6">
        <v>5.1693260000000001E-6</v>
      </c>
      <c r="E35" s="6">
        <v>2.4038460000000001</v>
      </c>
      <c r="F35" s="6">
        <f t="shared" si="9"/>
        <v>4.6125126744248159E-2</v>
      </c>
      <c r="G35" s="6">
        <f t="shared" si="10"/>
        <v>4.169127261808464E-2</v>
      </c>
      <c r="H35" s="6">
        <f t="shared" si="11"/>
        <v>4.4338541261635181E-3</v>
      </c>
      <c r="I35" s="6">
        <f t="shared" si="12"/>
        <v>1.9659062412097255E-5</v>
      </c>
      <c r="J35" s="6">
        <f t="shared" si="13"/>
        <v>2.2496613920464384E-2</v>
      </c>
      <c r="K35" s="6">
        <f t="shared" si="14"/>
        <v>2.1346664948438159E-2</v>
      </c>
      <c r="L35" s="6">
        <f t="shared" si="15"/>
        <v>1.1499489720262247E-3</v>
      </c>
      <c r="M35" s="6">
        <f t="shared" si="16"/>
        <v>1.3223826382641709E-6</v>
      </c>
      <c r="X35" s="52">
        <f t="shared" si="8"/>
        <v>4.703791699411819E-2</v>
      </c>
    </row>
    <row r="36" spans="1:24">
      <c r="A36" s="6">
        <v>1000</v>
      </c>
      <c r="B36" s="6">
        <v>2.1993909999999999</v>
      </c>
      <c r="C36" s="6">
        <v>9.5097020000000002E-6</v>
      </c>
      <c r="D36" s="6">
        <v>5.0589E-6</v>
      </c>
      <c r="E36" s="6">
        <v>3.2194370000000001</v>
      </c>
      <c r="F36" s="6">
        <f t="shared" si="9"/>
        <v>4.046264236154546E-2</v>
      </c>
      <c r="G36" s="6">
        <f t="shared" si="10"/>
        <v>3.7401160771033837E-2</v>
      </c>
      <c r="H36" s="6">
        <f t="shared" si="11"/>
        <v>3.0614815905116236E-3</v>
      </c>
      <c r="I36" s="6">
        <f t="shared" si="12"/>
        <v>9.3726695290415808E-6</v>
      </c>
      <c r="J36" s="6">
        <f t="shared" si="13"/>
        <v>2.2039529866770689E-2</v>
      </c>
      <c r="K36" s="6">
        <f t="shared" si="14"/>
        <v>1.9554628518659019E-2</v>
      </c>
      <c r="L36" s="6">
        <f t="shared" si="15"/>
        <v>2.4849013481116691E-3</v>
      </c>
      <c r="M36" s="6">
        <f t="shared" si="16"/>
        <v>6.1747347098471904E-6</v>
      </c>
    </row>
    <row r="37" spans="1:24">
      <c r="A37" s="6">
        <v>1000</v>
      </c>
      <c r="B37" s="6">
        <v>2.2003789999999999</v>
      </c>
      <c r="C37" s="6">
        <v>8.2935820000000004E-6</v>
      </c>
      <c r="D37" s="6">
        <v>4.6774079999999997E-6</v>
      </c>
      <c r="E37" s="6">
        <v>4.3131209999999998</v>
      </c>
      <c r="F37" s="6">
        <f t="shared" si="9"/>
        <v>3.5428782044428342E-2</v>
      </c>
      <c r="G37" s="6">
        <f t="shared" si="10"/>
        <v>3.3680752522024168E-2</v>
      </c>
      <c r="H37" s="6">
        <f t="shared" si="11"/>
        <v>1.7480295224041736E-3</v>
      </c>
      <c r="I37" s="6">
        <f t="shared" si="12"/>
        <v>3.0556072111965633E-6</v>
      </c>
      <c r="J37" s="6">
        <f t="shared" si="13"/>
        <v>2.0460427935959875E-2</v>
      </c>
      <c r="K37" s="6">
        <f t="shared" si="14"/>
        <v>1.7559819654819078E-2</v>
      </c>
      <c r="L37" s="6">
        <f t="shared" si="15"/>
        <v>2.9006082811407971E-3</v>
      </c>
      <c r="M37" s="6">
        <f t="shared" si="16"/>
        <v>8.4135284006225689E-6</v>
      </c>
    </row>
    <row r="38" spans="1:24">
      <c r="A38" s="6">
        <v>1000</v>
      </c>
      <c r="B38" s="6">
        <v>2.199138</v>
      </c>
      <c r="C38" s="6">
        <v>7.2553520000000004E-6</v>
      </c>
      <c r="D38" s="6">
        <v>4.1376260000000003E-6</v>
      </c>
      <c r="E38" s="6">
        <v>5.7756290000000003</v>
      </c>
      <c r="F38" s="6">
        <f t="shared" si="9"/>
        <v>3.1131258118302221E-2</v>
      </c>
      <c r="G38" s="6">
        <f t="shared" si="10"/>
        <v>3.053915164930561E-2</v>
      </c>
      <c r="H38" s="6">
        <f t="shared" si="11"/>
        <v>5.9210646899661087E-4</v>
      </c>
      <c r="I38" s="6">
        <f t="shared" si="12"/>
        <v>3.5059007062763453E-7</v>
      </c>
      <c r="J38" s="6">
        <f t="shared" si="13"/>
        <v>1.8226119488031951E-2</v>
      </c>
      <c r="K38" s="6">
        <f t="shared" si="14"/>
        <v>1.5506455683476915E-2</v>
      </c>
      <c r="L38" s="6">
        <f t="shared" si="15"/>
        <v>2.7196638045550361E-3</v>
      </c>
      <c r="M38" s="6">
        <f t="shared" si="16"/>
        <v>7.3965712098067732E-6</v>
      </c>
    </row>
    <row r="39" spans="1:24">
      <c r="A39" s="6">
        <v>1000</v>
      </c>
      <c r="B39" s="6">
        <v>2.1997260000000001</v>
      </c>
      <c r="C39" s="6">
        <v>6.4922089999999999E-6</v>
      </c>
      <c r="D39" s="6">
        <v>3.5281440000000001E-6</v>
      </c>
      <c r="E39" s="6">
        <v>7.7351479999999997</v>
      </c>
      <c r="F39" s="6">
        <f t="shared" si="9"/>
        <v>2.7972396111275191E-2</v>
      </c>
      <c r="G39" s="6">
        <f t="shared" si="10"/>
        <v>2.7929229891788941E-2</v>
      </c>
      <c r="H39" s="6">
        <f t="shared" si="11"/>
        <v>4.3166219486249352E-5</v>
      </c>
      <c r="I39" s="6">
        <f t="shared" si="12"/>
        <v>1.8633225047350532E-9</v>
      </c>
      <c r="J39" s="6">
        <f t="shared" si="13"/>
        <v>1.5703303274338255E-2</v>
      </c>
      <c r="K39" s="6">
        <f t="shared" si="14"/>
        <v>1.3499519768309777E-2</v>
      </c>
      <c r="L39" s="6">
        <f t="shared" si="15"/>
        <v>2.2037835060284786E-3</v>
      </c>
      <c r="M39" s="6">
        <f t="shared" si="16"/>
        <v>4.8566617414431732E-6</v>
      </c>
      <c r="O39" s="50" t="s">
        <v>17</v>
      </c>
      <c r="Q39" s="6" t="s">
        <v>34</v>
      </c>
      <c r="R39" s="7" t="s">
        <v>14</v>
      </c>
      <c r="S39" s="7" t="s">
        <v>18</v>
      </c>
    </row>
    <row r="40" spans="1:24">
      <c r="A40" s="6">
        <v>1000</v>
      </c>
      <c r="B40" s="6">
        <v>2.2002790000000001</v>
      </c>
      <c r="C40" s="6">
        <v>5.927346E-6</v>
      </c>
      <c r="D40" s="6">
        <v>2.9355730000000002E-6</v>
      </c>
      <c r="E40" s="6">
        <v>10.361409999999999</v>
      </c>
      <c r="F40" s="6">
        <f t="shared" si="9"/>
        <v>2.5634270399743662E-2</v>
      </c>
      <c r="G40" s="6">
        <f t="shared" si="10"/>
        <v>2.5790092777105297E-2</v>
      </c>
      <c r="H40" s="6">
        <f t="shared" si="11"/>
        <v>-1.558223773616349E-4</v>
      </c>
      <c r="I40" s="6">
        <f t="shared" si="12"/>
        <v>2.4280613286631747E-8</v>
      </c>
      <c r="J40" s="6">
        <f t="shared" si="13"/>
        <v>1.3250486412536452E-2</v>
      </c>
      <c r="K40" s="6">
        <f t="shared" si="14"/>
        <v>1.1614483893422619E-2</v>
      </c>
      <c r="L40" s="6">
        <f t="shared" si="15"/>
        <v>1.6360025191138328E-3</v>
      </c>
      <c r="M40" s="6">
        <f t="shared" si="16"/>
        <v>2.6765042425468068E-6</v>
      </c>
      <c r="R40" s="7">
        <f>SUM(I32:I57)</f>
        <v>1.1196869222199428E-4</v>
      </c>
      <c r="T40" s="24" t="s">
        <v>21</v>
      </c>
    </row>
    <row r="41" spans="1:24">
      <c r="A41" s="6">
        <v>1000</v>
      </c>
      <c r="B41" s="6">
        <v>2.200701</v>
      </c>
      <c r="C41" s="6">
        <v>5.5159790000000003E-6</v>
      </c>
      <c r="D41" s="6">
        <v>2.4036639999999998E-6</v>
      </c>
      <c r="E41" s="6">
        <v>13.884779999999999</v>
      </c>
      <c r="F41" s="6">
        <f t="shared" si="9"/>
        <v>2.3931507500464383E-2</v>
      </c>
      <c r="G41" s="6">
        <f t="shared" si="10"/>
        <v>2.4052218546252658E-2</v>
      </c>
      <c r="H41" s="6">
        <f t="shared" si="11"/>
        <v>-1.2071104578827499E-4</v>
      </c>
      <c r="I41" s="6">
        <f t="shared" si="12"/>
        <v>1.4571156575299021E-8</v>
      </c>
      <c r="J41" s="6">
        <f t="shared" si="13"/>
        <v>1.104876651037429E-2</v>
      </c>
      <c r="K41" s="6">
        <f t="shared" si="14"/>
        <v>9.8955326835992799E-3</v>
      </c>
      <c r="L41" s="6">
        <f t="shared" si="15"/>
        <v>1.1532338267750096E-3</v>
      </c>
      <c r="M41" s="6">
        <f t="shared" si="16"/>
        <v>1.3299482592181328E-6</v>
      </c>
      <c r="R41" s="7">
        <f>R40+R42</f>
        <v>2.7332750754240358E-4</v>
      </c>
      <c r="T41" s="24" t="s">
        <v>23</v>
      </c>
    </row>
    <row r="42" spans="1:24">
      <c r="A42" s="6">
        <v>1000</v>
      </c>
      <c r="B42" s="6">
        <v>2.2007219999999998</v>
      </c>
      <c r="C42" s="6">
        <v>5.2227939999999996E-6</v>
      </c>
      <c r="D42" s="6">
        <v>1.9526530000000001E-6</v>
      </c>
      <c r="E42" s="6">
        <v>18.601189999999999</v>
      </c>
      <c r="F42" s="6">
        <f t="shared" si="9"/>
        <v>2.2717932904968884E-2</v>
      </c>
      <c r="G42" s="6">
        <f t="shared" si="10"/>
        <v>2.265188024902743E-2</v>
      </c>
      <c r="H42" s="6">
        <f t="shared" si="11"/>
        <v>6.6052655941454402E-5</v>
      </c>
      <c r="I42" s="6">
        <f t="shared" si="12"/>
        <v>4.3629533569201516E-9</v>
      </c>
      <c r="J42" s="6">
        <f t="shared" si="13"/>
        <v>9.1819060233472635E-3</v>
      </c>
      <c r="K42" s="6">
        <f t="shared" si="14"/>
        <v>8.3672940751992452E-3</v>
      </c>
      <c r="L42" s="6">
        <f t="shared" si="15"/>
        <v>8.1461194814801824E-4</v>
      </c>
      <c r="M42" s="6">
        <f t="shared" si="16"/>
        <v>6.6359262606550955E-7</v>
      </c>
      <c r="R42" s="7">
        <f>SUM(M32:M57)</f>
        <v>1.6135881532040929E-4</v>
      </c>
      <c r="T42" s="24" t="s">
        <v>25</v>
      </c>
    </row>
    <row r="43" spans="1:24">
      <c r="A43" s="6">
        <v>1000</v>
      </c>
      <c r="B43" s="6">
        <v>2.1999580000000001</v>
      </c>
      <c r="C43" s="6">
        <v>5.0881109999999997E-6</v>
      </c>
      <c r="D43" s="6">
        <v>1.5816090000000001E-6</v>
      </c>
      <c r="E43" s="6">
        <v>24.893789999999999</v>
      </c>
      <c r="F43" s="6">
        <f t="shared" si="9"/>
        <v>2.2160442353797716E-2</v>
      </c>
      <c r="G43" s="6">
        <f t="shared" si="10"/>
        <v>2.1529577135650214E-2</v>
      </c>
      <c r="H43" s="6">
        <f t="shared" si="11"/>
        <v>6.3086521814750135E-4</v>
      </c>
      <c r="I43" s="6">
        <f t="shared" si="12"/>
        <v>3.9799092346829449E-7</v>
      </c>
      <c r="J43" s="6">
        <f t="shared" si="13"/>
        <v>7.6460512824463632E-3</v>
      </c>
      <c r="K43" s="6">
        <f t="shared" si="14"/>
        <v>7.0355977386100371E-3</v>
      </c>
      <c r="L43" s="6">
        <f t="shared" si="15"/>
        <v>6.1045354383632618E-4</v>
      </c>
      <c r="M43" s="6">
        <f t="shared" si="16"/>
        <v>3.7265352918232944E-7</v>
      </c>
    </row>
    <row r="44" spans="1:24">
      <c r="A44" s="6">
        <v>1000</v>
      </c>
      <c r="B44" s="6">
        <v>2.199805</v>
      </c>
      <c r="C44" s="6">
        <v>4.892227E-6</v>
      </c>
      <c r="D44" s="6">
        <v>1.3070970000000001E-6</v>
      </c>
      <c r="E44" s="6">
        <v>33.339260000000003</v>
      </c>
      <c r="F44" s="6">
        <f t="shared" si="9"/>
        <v>2.1349623771455373E-2</v>
      </c>
      <c r="G44" s="6">
        <f t="shared" si="10"/>
        <v>2.0625685115280804E-2</v>
      </c>
      <c r="H44" s="6">
        <f t="shared" si="11"/>
        <v>7.239386561745699E-4</v>
      </c>
      <c r="I44" s="6">
        <f t="shared" si="12"/>
        <v>5.2408717790384213E-7</v>
      </c>
      <c r="J44" s="6">
        <f t="shared" si="13"/>
        <v>6.5097694489328495E-3</v>
      </c>
      <c r="K44" s="6">
        <f t="shared" si="14"/>
        <v>5.8838912073376475E-3</v>
      </c>
      <c r="L44" s="6">
        <f t="shared" si="15"/>
        <v>6.2587824159520203E-4</v>
      </c>
      <c r="M44" s="6">
        <f t="shared" si="16"/>
        <v>3.917235733023021E-7</v>
      </c>
    </row>
    <row r="45" spans="1:24">
      <c r="A45" s="6">
        <v>1000</v>
      </c>
      <c r="B45" s="6">
        <v>2.200148</v>
      </c>
      <c r="C45" s="6">
        <v>4.7294370000000004E-6</v>
      </c>
      <c r="D45" s="6">
        <v>1.1367259999999999E-6</v>
      </c>
      <c r="E45" s="6">
        <v>44.66413</v>
      </c>
      <c r="F45" s="6">
        <f t="shared" si="9"/>
        <v>2.06757904975815E-2</v>
      </c>
      <c r="G45" s="6">
        <f t="shared" si="10"/>
        <v>1.9898956420250982E-2</v>
      </c>
      <c r="H45" s="6">
        <f t="shared" si="11"/>
        <v>7.7683407733051754E-4</v>
      </c>
      <c r="I45" s="6">
        <f t="shared" si="12"/>
        <v>6.0347118370195653E-7</v>
      </c>
      <c r="J45" s="6">
        <f t="shared" si="13"/>
        <v>5.8045562988427593E-3</v>
      </c>
      <c r="K45" s="6">
        <f t="shared" si="14"/>
        <v>4.9000413452409313E-3</v>
      </c>
      <c r="L45" s="6">
        <f t="shared" si="15"/>
        <v>9.0451495360182807E-4</v>
      </c>
      <c r="M45" s="6">
        <f t="shared" si="16"/>
        <v>8.1814730128931724E-7</v>
      </c>
    </row>
    <row r="46" spans="1:24">
      <c r="A46" s="6">
        <v>1000</v>
      </c>
      <c r="B46" s="6">
        <v>2.2001949999999999</v>
      </c>
      <c r="C46" s="6">
        <v>4.5991069999999997E-6</v>
      </c>
      <c r="D46" s="6">
        <v>9.43406E-7</v>
      </c>
      <c r="E46" s="6">
        <v>59.8277</v>
      </c>
      <c r="F46" s="6">
        <f t="shared" si="9"/>
        <v>2.0136318229113031E-2</v>
      </c>
      <c r="G46" s="6">
        <f t="shared" si="10"/>
        <v>1.931506752854505E-2</v>
      </c>
      <c r="H46" s="6">
        <f t="shared" si="11"/>
        <v>8.2125070056798116E-4</v>
      </c>
      <c r="I46" s="6">
        <f t="shared" si="12"/>
        <v>6.7445271318339984E-7</v>
      </c>
      <c r="J46" s="6">
        <f t="shared" si="13"/>
        <v>5.0043508285724887E-3</v>
      </c>
      <c r="K46" s="6">
        <f t="shared" si="14"/>
        <v>4.0679072395552046E-3</v>
      </c>
      <c r="L46" s="6">
        <f t="shared" si="15"/>
        <v>9.3644358901728408E-4</v>
      </c>
      <c r="M46" s="6">
        <f t="shared" si="16"/>
        <v>8.7692659541157208E-7</v>
      </c>
      <c r="N46" s="52"/>
      <c r="O46" s="52"/>
      <c r="P46" s="52"/>
      <c r="Q46" s="52"/>
      <c r="R46" s="52"/>
      <c r="S46" s="52"/>
    </row>
    <row r="47" spans="1:24">
      <c r="A47" s="6">
        <v>1000</v>
      </c>
      <c r="B47" s="6">
        <v>2.2006410000000001</v>
      </c>
      <c r="C47" s="6">
        <v>4.5244560000000001E-6</v>
      </c>
      <c r="D47" s="6">
        <v>8.3614699999999995E-7</v>
      </c>
      <c r="E47" s="6">
        <v>80.128200000000007</v>
      </c>
      <c r="F47" s="6">
        <f t="shared" si="9"/>
        <v>1.9827316891635555E-2</v>
      </c>
      <c r="G47" s="6">
        <f t="shared" si="10"/>
        <v>1.8845210523772683E-2</v>
      </c>
      <c r="H47" s="6">
        <f t="shared" si="11"/>
        <v>9.8210636786287206E-4</v>
      </c>
      <c r="I47" s="6">
        <f t="shared" si="12"/>
        <v>9.6453291779680296E-7</v>
      </c>
      <c r="J47" s="6">
        <f t="shared" si="13"/>
        <v>4.5603758723562725E-3</v>
      </c>
      <c r="K47" s="6">
        <f t="shared" si="14"/>
        <v>3.3686417370828625E-3</v>
      </c>
      <c r="L47" s="6">
        <f t="shared" si="15"/>
        <v>1.1917341352734099E-3</v>
      </c>
      <c r="M47" s="6">
        <f t="shared" si="16"/>
        <v>1.4202302491758622E-6</v>
      </c>
      <c r="N47" s="52"/>
      <c r="O47" s="52"/>
      <c r="P47" s="52"/>
      <c r="Q47" s="52"/>
      <c r="R47" s="52"/>
      <c r="S47" s="52"/>
    </row>
    <row r="48" spans="1:24">
      <c r="A48" s="6">
        <v>1000</v>
      </c>
      <c r="B48" s="6">
        <v>2.200437</v>
      </c>
      <c r="C48" s="6">
        <v>4.4261919999999999E-6</v>
      </c>
      <c r="D48" s="6">
        <v>7.507029E-7</v>
      </c>
      <c r="E48" s="6">
        <v>107.2654</v>
      </c>
      <c r="F48" s="6">
        <f t="shared" si="9"/>
        <v>1.9420574752536453E-2</v>
      </c>
      <c r="G48" s="6">
        <f t="shared" si="10"/>
        <v>1.8466822543590364E-2</v>
      </c>
      <c r="H48" s="6">
        <f t="shared" si="11"/>
        <v>9.5375220894608828E-4</v>
      </c>
      <c r="I48" s="6">
        <f t="shared" si="12"/>
        <v>9.0964327606954279E-7</v>
      </c>
      <c r="J48" s="6">
        <f t="shared" si="13"/>
        <v>4.2066988796896068E-3</v>
      </c>
      <c r="K48" s="6">
        <f t="shared" si="14"/>
        <v>2.7846366629178661E-3</v>
      </c>
      <c r="L48" s="6">
        <f t="shared" si="15"/>
        <v>1.4220622167717407E-3</v>
      </c>
      <c r="M48" s="6">
        <f t="shared" si="16"/>
        <v>2.0222609483697573E-6</v>
      </c>
      <c r="N48" s="52"/>
      <c r="O48" s="52"/>
      <c r="P48" s="52"/>
      <c r="Q48" s="52"/>
      <c r="R48" s="52"/>
      <c r="S48" s="52"/>
    </row>
    <row r="49" spans="1:19">
      <c r="A49" s="6">
        <v>1000</v>
      </c>
      <c r="B49" s="6">
        <v>2.1997550000000001</v>
      </c>
      <c r="C49" s="6">
        <v>4.3439370000000004E-6</v>
      </c>
      <c r="D49" s="6">
        <v>7.3704280000000003E-7</v>
      </c>
      <c r="E49" s="6">
        <v>143.78829999999999</v>
      </c>
      <c r="F49" s="6">
        <f t="shared" si="9"/>
        <v>1.9080098335419338E-2</v>
      </c>
      <c r="G49" s="6">
        <f t="shared" si="10"/>
        <v>1.8159712576598562E-2</v>
      </c>
      <c r="H49" s="6">
        <f t="shared" si="11"/>
        <v>9.2038575882077631E-4</v>
      </c>
      <c r="I49" s="6">
        <f t="shared" si="12"/>
        <v>8.4710994504009619E-7</v>
      </c>
      <c r="J49" s="6">
        <f t="shared" si="13"/>
        <v>4.1501559108067234E-3</v>
      </c>
      <c r="K49" s="6">
        <f t="shared" si="14"/>
        <v>2.2959503929752666E-3</v>
      </c>
      <c r="L49" s="6">
        <f t="shared" si="15"/>
        <v>1.8542055178314568E-3</v>
      </c>
      <c r="M49" s="6">
        <f t="shared" si="16"/>
        <v>3.4380781023566209E-6</v>
      </c>
      <c r="N49" s="52"/>
      <c r="O49" s="52"/>
      <c r="P49" s="52"/>
      <c r="Q49" s="52"/>
      <c r="R49" s="52"/>
      <c r="S49" s="52"/>
    </row>
    <row r="50" spans="1:19">
      <c r="A50" s="6">
        <v>1000</v>
      </c>
      <c r="B50" s="6">
        <v>2.200475</v>
      </c>
      <c r="C50" s="6">
        <v>4.2818299999999998E-6</v>
      </c>
      <c r="D50" s="6">
        <v>7.3396790000000001E-7</v>
      </c>
      <c r="E50" s="6">
        <v>192.5051</v>
      </c>
      <c r="F50" s="6">
        <f t="shared" si="9"/>
        <v>1.8823020117221138E-2</v>
      </c>
      <c r="G50" s="6">
        <f t="shared" si="10"/>
        <v>1.7912253654412909E-2</v>
      </c>
      <c r="H50" s="6">
        <f t="shared" si="11"/>
        <v>9.1076646280822959E-4</v>
      </c>
      <c r="I50" s="6">
        <f t="shared" si="12"/>
        <v>8.2949554977621423E-7</v>
      </c>
      <c r="J50" s="6">
        <f t="shared" si="13"/>
        <v>4.137428040950868E-3</v>
      </c>
      <c r="K50" s="6">
        <f t="shared" si="14"/>
        <v>1.8920110626317614E-3</v>
      </c>
      <c r="L50" s="6">
        <f t="shared" si="15"/>
        <v>2.2454169783191064E-3</v>
      </c>
      <c r="M50" s="6">
        <f t="shared" si="16"/>
        <v>5.0418974065237061E-6</v>
      </c>
      <c r="N50" s="52"/>
      <c r="O50" s="52"/>
      <c r="P50" s="52"/>
      <c r="Q50" s="52"/>
      <c r="R50" s="52"/>
      <c r="S50" s="52"/>
    </row>
    <row r="51" spans="1:19">
      <c r="A51" s="6">
        <v>1000</v>
      </c>
      <c r="B51" s="6">
        <v>2.2012360000000002</v>
      </c>
      <c r="C51" s="6">
        <v>4.1137549999999997E-6</v>
      </c>
      <c r="D51" s="6">
        <v>6.5179859999999995E-7</v>
      </c>
      <c r="E51" s="6">
        <v>257.55489999999998</v>
      </c>
      <c r="F51" s="6">
        <f t="shared" si="9"/>
        <v>1.8127310752356272E-2</v>
      </c>
      <c r="G51" s="6">
        <f t="shared" si="10"/>
        <v>1.7711992345009898E-2</v>
      </c>
      <c r="H51" s="6">
        <f t="shared" si="11"/>
        <v>4.1531840734637324E-4</v>
      </c>
      <c r="I51" s="6">
        <f t="shared" si="12"/>
        <v>1.7248937948072802E-7</v>
      </c>
      <c r="J51" s="6">
        <f t="shared" si="13"/>
        <v>3.7973063600679844E-3</v>
      </c>
      <c r="K51" s="6">
        <f t="shared" si="14"/>
        <v>1.5581208231400664E-3</v>
      </c>
      <c r="L51" s="6">
        <f t="shared" si="15"/>
        <v>2.2391855369279182E-3</v>
      </c>
      <c r="M51" s="6">
        <f t="shared" si="16"/>
        <v>5.0139518687871698E-6</v>
      </c>
      <c r="N51" s="52"/>
      <c r="O51" s="52"/>
      <c r="P51" s="52"/>
      <c r="Q51" s="52"/>
      <c r="R51" s="52"/>
      <c r="S51" s="52"/>
    </row>
    <row r="52" spans="1:19">
      <c r="A52" s="6">
        <v>1000</v>
      </c>
      <c r="B52" s="6">
        <v>2.2000359999999999</v>
      </c>
      <c r="C52" s="6">
        <v>4.0815370000000002E-6</v>
      </c>
      <c r="D52" s="6">
        <v>6.188995E-7</v>
      </c>
      <c r="E52" s="6">
        <v>344.66910000000001</v>
      </c>
      <c r="F52" s="6">
        <f t="shared" si="9"/>
        <v>1.7993951452536454E-2</v>
      </c>
      <c r="G52" s="6">
        <f t="shared" si="10"/>
        <v>1.754914980475419E-2</v>
      </c>
      <c r="H52" s="6">
        <f t="shared" si="11"/>
        <v>4.4480164778226347E-4</v>
      </c>
      <c r="I52" s="6">
        <f t="shared" si="12"/>
        <v>1.9784850586981678E-7</v>
      </c>
      <c r="J52" s="6">
        <f t="shared" si="13"/>
        <v>3.6611277971310479E-3</v>
      </c>
      <c r="K52" s="6">
        <f t="shared" si="14"/>
        <v>1.2818037332638442E-3</v>
      </c>
      <c r="L52" s="6">
        <f t="shared" si="15"/>
        <v>2.3793240638672036E-3</v>
      </c>
      <c r="M52" s="6">
        <f t="shared" si="16"/>
        <v>5.6611830008975443E-6</v>
      </c>
      <c r="N52" s="52"/>
      <c r="O52" s="52"/>
      <c r="P52" s="52"/>
      <c r="Q52" s="52"/>
      <c r="R52" s="52"/>
      <c r="S52" s="52"/>
    </row>
    <row r="53" spans="1:19">
      <c r="A53" s="6">
        <v>1000</v>
      </c>
      <c r="B53" s="6">
        <v>2.1977679999999999</v>
      </c>
      <c r="C53" s="6">
        <v>3.9716320000000003E-6</v>
      </c>
      <c r="D53" s="6">
        <v>5.6995799999999995E-7</v>
      </c>
      <c r="E53" s="6">
        <v>461.8227</v>
      </c>
      <c r="F53" s="6">
        <f t="shared" si="9"/>
        <v>1.7539023963347267E-2</v>
      </c>
      <c r="G53" s="6">
        <f t="shared" si="10"/>
        <v>1.7416171724262665E-2</v>
      </c>
      <c r="H53" s="6">
        <f t="shared" si="11"/>
        <v>1.2285223908460249E-4</v>
      </c>
      <c r="I53" s="6">
        <f t="shared" si="12"/>
        <v>1.5092672648100334E-8</v>
      </c>
      <c r="J53" s="6">
        <f t="shared" si="13"/>
        <v>3.4585452602842008E-3</v>
      </c>
      <c r="K53" s="6">
        <f t="shared" si="14"/>
        <v>1.0528418138949006E-3</v>
      </c>
      <c r="L53" s="6">
        <f t="shared" si="15"/>
        <v>2.4057034463893E-3</v>
      </c>
      <c r="M53" s="6">
        <f t="shared" si="16"/>
        <v>5.7874090719693558E-6</v>
      </c>
      <c r="N53" s="52"/>
      <c r="O53" s="52"/>
      <c r="P53" s="52"/>
      <c r="Q53" s="52"/>
      <c r="R53" s="52"/>
      <c r="S53" s="52"/>
    </row>
    <row r="54" spans="1:19">
      <c r="A54" s="6">
        <v>1000</v>
      </c>
      <c r="B54" s="6">
        <v>2.198102</v>
      </c>
      <c r="C54" s="6">
        <v>3.802153E-6</v>
      </c>
      <c r="D54" s="6">
        <v>5.2829059999999998E-7</v>
      </c>
      <c r="E54" s="6">
        <v>620.86090000000002</v>
      </c>
      <c r="F54" s="6">
        <f t="shared" si="9"/>
        <v>1.6837503050374292E-2</v>
      </c>
      <c r="G54" s="6">
        <f t="shared" si="10"/>
        <v>1.7306858543001288E-2</v>
      </c>
      <c r="H54" s="6">
        <f t="shared" si="11"/>
        <v>-4.6935549262699591E-4</v>
      </c>
      <c r="I54" s="6">
        <f t="shared" si="12"/>
        <v>2.2029457845913001E-7</v>
      </c>
      <c r="J54" s="6">
        <f t="shared" si="13"/>
        <v>3.2860722548427599E-3</v>
      </c>
      <c r="K54" s="6">
        <f t="shared" si="14"/>
        <v>8.6232257040370929E-4</v>
      </c>
      <c r="L54" s="6">
        <f t="shared" si="15"/>
        <v>2.4237496844390508E-3</v>
      </c>
      <c r="M54" s="6">
        <f t="shared" si="16"/>
        <v>5.8745625328183987E-6</v>
      </c>
      <c r="N54" s="52"/>
      <c r="O54" s="52"/>
      <c r="P54" s="52"/>
      <c r="Q54" s="52"/>
      <c r="R54" s="52"/>
      <c r="S54" s="52"/>
    </row>
    <row r="55" spans="1:19">
      <c r="A55" s="6">
        <v>1000</v>
      </c>
      <c r="B55" s="6">
        <v>2.2016900000000001</v>
      </c>
      <c r="C55" s="6">
        <v>3.6334319999999998E-6</v>
      </c>
      <c r="D55" s="6">
        <v>5.5884789999999996E-7</v>
      </c>
      <c r="E55" s="6">
        <v>829.64599999999996</v>
      </c>
      <c r="F55" s="6">
        <f t="shared" si="9"/>
        <v>1.613911971109501E-2</v>
      </c>
      <c r="G55" s="6">
        <f t="shared" si="10"/>
        <v>1.7219660814974017E-2</v>
      </c>
      <c r="H55" s="6">
        <f t="shared" si="11"/>
        <v>-1.0805411038790069E-3</v>
      </c>
      <c r="I55" s="6">
        <f t="shared" si="12"/>
        <v>1.1675690771720629E-6</v>
      </c>
      <c r="J55" s="6">
        <f t="shared" si="13"/>
        <v>3.4125574535634803E-3</v>
      </c>
      <c r="K55" s="6">
        <f t="shared" si="14"/>
        <v>7.0881969254018001E-4</v>
      </c>
      <c r="L55" s="6">
        <f t="shared" si="15"/>
        <v>2.7037377610233003E-3</v>
      </c>
      <c r="M55" s="6">
        <f t="shared" si="16"/>
        <v>7.310197880383289E-6</v>
      </c>
      <c r="N55" s="52"/>
      <c r="O55" s="52"/>
      <c r="P55" s="52"/>
      <c r="Q55" s="52"/>
      <c r="R55" s="52"/>
      <c r="S55" s="52"/>
    </row>
    <row r="56" spans="1:19">
      <c r="A56" s="6">
        <v>1000</v>
      </c>
      <c r="B56" s="6">
        <v>2.2070889999999999</v>
      </c>
      <c r="C56" s="6">
        <v>3.6587170000000001E-6</v>
      </c>
      <c r="D56" s="6">
        <v>5.6665100000000004E-7</v>
      </c>
      <c r="E56" s="6">
        <v>1116.0709999999999</v>
      </c>
      <c r="F56" s="6">
        <f t="shared" si="9"/>
        <v>1.6243781387671592E-2</v>
      </c>
      <c r="G56" s="6">
        <f t="shared" si="10"/>
        <v>1.7146963413866411E-2</v>
      </c>
      <c r="H56" s="6">
        <f t="shared" si="11"/>
        <v>-9.0318202619481952E-4</v>
      </c>
      <c r="I56" s="6">
        <f t="shared" si="12"/>
        <v>8.1573777244137965E-7</v>
      </c>
      <c r="J56" s="6">
        <f t="shared" si="13"/>
        <v>3.4448566637076249E-3</v>
      </c>
      <c r="K56" s="6">
        <f t="shared" si="14"/>
        <v>5.7978476892956256E-4</v>
      </c>
      <c r="L56" s="6">
        <f t="shared" si="15"/>
        <v>2.8650718947780623E-3</v>
      </c>
      <c r="M56" s="6">
        <f t="shared" si="16"/>
        <v>8.2086369622471563E-6</v>
      </c>
      <c r="N56" s="52"/>
      <c r="O56" s="52"/>
      <c r="P56" s="52"/>
      <c r="Q56" s="52"/>
      <c r="R56" s="52"/>
      <c r="S56" s="52"/>
    </row>
    <row r="57" spans="1:19">
      <c r="A57" s="6">
        <v>1000</v>
      </c>
      <c r="B57" s="6">
        <v>2.2081469999999999</v>
      </c>
      <c r="C57" s="6">
        <v>3.3944769999999999E-6</v>
      </c>
      <c r="D57" s="6">
        <v>5.4206960000000001E-7</v>
      </c>
      <c r="E57" s="6">
        <v>1488.095</v>
      </c>
      <c r="F57" s="6">
        <f t="shared" si="9"/>
        <v>1.5150018230914828E-2</v>
      </c>
      <c r="G57" s="6">
        <f t="shared" si="10"/>
        <v>1.7089420249747318E-2</v>
      </c>
      <c r="H57" s="6">
        <f t="shared" si="11"/>
        <v>-1.9394020188324892E-3</v>
      </c>
      <c r="I57" s="6">
        <f t="shared" si="12"/>
        <v>3.7612801906515346E-6</v>
      </c>
      <c r="J57" s="6">
        <f t="shared" si="13"/>
        <v>3.3431073840319491E-3</v>
      </c>
      <c r="K57" s="6">
        <f t="shared" si="14"/>
        <v>4.7695384392275396E-4</v>
      </c>
      <c r="L57" s="6">
        <f t="shared" si="15"/>
        <v>2.866153540109195E-3</v>
      </c>
      <c r="M57" s="6">
        <f t="shared" si="16"/>
        <v>8.2148361154804705E-6</v>
      </c>
      <c r="N57" s="52"/>
      <c r="O57" s="52"/>
      <c r="P57" s="52"/>
      <c r="Q57" s="52"/>
      <c r="R57" s="52"/>
      <c r="S57" s="52"/>
    </row>
    <row r="58" spans="1:19">
      <c r="A58" s="52"/>
      <c r="B58" s="52"/>
      <c r="E58" s="52"/>
      <c r="I58" s="5"/>
      <c r="J58" s="5"/>
      <c r="K58" s="6"/>
      <c r="L58" s="7"/>
      <c r="N58" s="52"/>
      <c r="O58" s="52"/>
      <c r="P58" s="52"/>
      <c r="Q58" s="52"/>
      <c r="R58" s="52"/>
      <c r="S58" s="52"/>
    </row>
    <row r="59" spans="1:19">
      <c r="A59" s="52"/>
      <c r="B59" s="52"/>
      <c r="E59" s="52"/>
      <c r="I59" s="5"/>
      <c r="J59" s="5"/>
      <c r="K59" s="6"/>
      <c r="L59" s="7"/>
      <c r="N59" s="52"/>
      <c r="O59" s="52"/>
      <c r="P59" s="52"/>
      <c r="Q59" s="52"/>
      <c r="R59" s="52"/>
      <c r="S59" s="52"/>
    </row>
    <row r="60" spans="1:19">
      <c r="A60" s="52"/>
      <c r="B60" s="52"/>
      <c r="E60" s="52"/>
      <c r="I60" s="5"/>
      <c r="J60" s="5"/>
      <c r="K60" s="6"/>
      <c r="L60" s="7"/>
      <c r="N60" s="52"/>
      <c r="O60" s="52"/>
      <c r="P60" s="52"/>
      <c r="Q60" s="52"/>
      <c r="R60" s="52"/>
      <c r="S60" s="52"/>
    </row>
    <row r="61" spans="1:19">
      <c r="A61" s="52"/>
      <c r="B61" s="52"/>
      <c r="E61" s="52"/>
      <c r="I61" s="5"/>
      <c r="J61" s="5"/>
      <c r="K61" s="6"/>
      <c r="L61" s="7"/>
      <c r="N61" s="52"/>
      <c r="O61" s="52"/>
      <c r="P61" s="52"/>
      <c r="Q61" s="52"/>
      <c r="R61" s="52"/>
      <c r="S61" s="52"/>
    </row>
    <row r="62" spans="1:19">
      <c r="A62" s="52"/>
      <c r="B62" s="52"/>
      <c r="E62" s="52"/>
      <c r="I62" s="5"/>
      <c r="J62" s="5"/>
      <c r="K62" s="6"/>
      <c r="L62" s="7"/>
      <c r="N62" s="52"/>
      <c r="O62" s="52"/>
      <c r="P62" s="52"/>
      <c r="Q62" s="52"/>
      <c r="R62" s="52"/>
      <c r="S62" s="52"/>
    </row>
    <row r="63" spans="1:19">
      <c r="A63" s="52"/>
      <c r="B63" s="52"/>
      <c r="E63" s="52"/>
      <c r="I63" s="5"/>
      <c r="J63" s="5"/>
      <c r="K63" s="6"/>
      <c r="L63" s="7"/>
      <c r="N63" s="52"/>
      <c r="O63" s="52"/>
      <c r="P63" s="52"/>
      <c r="Q63" s="52"/>
      <c r="R63" s="52"/>
      <c r="S63" s="52"/>
    </row>
    <row r="64" spans="1:19">
      <c r="A64" s="52"/>
      <c r="B64" s="52"/>
      <c r="E64" s="52"/>
      <c r="I64" s="5"/>
      <c r="J64" s="5"/>
      <c r="K64" s="6"/>
      <c r="L64" s="7"/>
      <c r="N64" s="52"/>
      <c r="O64" s="52"/>
      <c r="P64" s="52"/>
      <c r="Q64" s="52"/>
      <c r="R64" s="52"/>
      <c r="S64" s="52"/>
    </row>
    <row r="65" spans="1:19">
      <c r="A65" s="52"/>
      <c r="B65" s="52"/>
      <c r="E65" s="52"/>
      <c r="I65" s="5"/>
      <c r="J65" s="5"/>
      <c r="K65" s="6"/>
      <c r="L65" s="7"/>
      <c r="N65" s="52"/>
      <c r="O65" s="52"/>
      <c r="P65" s="52"/>
      <c r="Q65" s="52"/>
      <c r="R65" s="52"/>
      <c r="S65" s="52"/>
    </row>
    <row r="66" spans="1:19">
      <c r="A66" s="52"/>
      <c r="B66" s="52"/>
      <c r="E66" s="52"/>
      <c r="I66" s="5"/>
      <c r="J66" s="5"/>
      <c r="K66" s="6"/>
      <c r="L66" s="7"/>
      <c r="N66" s="52"/>
      <c r="O66" s="52"/>
      <c r="P66" s="52"/>
      <c r="Q66" s="52"/>
      <c r="R66" s="52"/>
      <c r="S66" s="52"/>
    </row>
    <row r="67" spans="1:19">
      <c r="A67" s="52"/>
      <c r="B67" s="52"/>
      <c r="E67" s="52"/>
      <c r="I67" s="5"/>
      <c r="J67" s="5"/>
      <c r="K67" s="6"/>
      <c r="L67" s="7"/>
      <c r="N67" s="52"/>
      <c r="O67" s="52"/>
      <c r="P67" s="52"/>
      <c r="Q67" s="52"/>
      <c r="R67" s="52"/>
      <c r="S67" s="52"/>
    </row>
    <row r="68" spans="1:19">
      <c r="A68" s="52"/>
      <c r="B68" s="52"/>
      <c r="E68" s="52"/>
      <c r="I68" s="5"/>
      <c r="J68" s="5"/>
      <c r="K68" s="6"/>
      <c r="L68" s="7"/>
      <c r="N68" s="52"/>
      <c r="O68" s="52"/>
      <c r="P68" s="52"/>
      <c r="Q68" s="52"/>
      <c r="R68" s="52"/>
      <c r="S68" s="52"/>
    </row>
    <row r="69" spans="1:19">
      <c r="A69" s="52"/>
      <c r="B69" s="52"/>
      <c r="E69" s="52"/>
      <c r="I69" s="5"/>
      <c r="J69" s="5"/>
      <c r="K69" s="6"/>
      <c r="L69" s="7"/>
      <c r="N69" s="52"/>
      <c r="O69" s="52"/>
      <c r="P69" s="52"/>
      <c r="Q69" s="52"/>
      <c r="R69" s="52"/>
      <c r="S69" s="52"/>
    </row>
    <row r="70" spans="1:19">
      <c r="A70" s="52"/>
      <c r="B70" s="52"/>
      <c r="E70" s="52"/>
      <c r="I70" s="5"/>
      <c r="J70" s="5"/>
      <c r="K70" s="6"/>
      <c r="L70" s="7"/>
      <c r="N70" s="52"/>
      <c r="O70" s="52"/>
      <c r="P70" s="52"/>
      <c r="Q70" s="52"/>
      <c r="R70" s="52"/>
      <c r="S70" s="52"/>
    </row>
    <row r="71" spans="1:19">
      <c r="A71" s="52"/>
      <c r="B71" s="52"/>
      <c r="E71" s="52"/>
      <c r="I71" s="5"/>
      <c r="J71" s="5"/>
      <c r="K71" s="6"/>
      <c r="L71" s="7"/>
      <c r="N71" s="52"/>
      <c r="O71" s="52"/>
      <c r="P71" s="52"/>
      <c r="Q71" s="52"/>
      <c r="R71" s="52"/>
      <c r="S71" s="52"/>
    </row>
    <row r="72" spans="1:19">
      <c r="A72" s="52"/>
      <c r="B72" s="52"/>
      <c r="E72" s="52"/>
      <c r="I72" s="5"/>
      <c r="J72" s="5"/>
      <c r="K72" s="6"/>
      <c r="L72" s="7"/>
      <c r="N72" s="52"/>
      <c r="O72" s="52"/>
      <c r="P72" s="52"/>
      <c r="Q72" s="52"/>
      <c r="R72" s="52"/>
      <c r="S72" s="52"/>
    </row>
    <row r="73" spans="1:19">
      <c r="A73" s="52"/>
      <c r="B73" s="52"/>
      <c r="E73" s="52"/>
      <c r="I73" s="5"/>
      <c r="J73" s="5"/>
      <c r="K73" s="6"/>
      <c r="L73" s="7"/>
      <c r="N73" s="52"/>
      <c r="O73" s="52"/>
      <c r="P73" s="52"/>
      <c r="Q73" s="52"/>
      <c r="R73" s="52"/>
      <c r="S73" s="52"/>
    </row>
    <row r="74" spans="1:19">
      <c r="A74" s="52"/>
      <c r="B74" s="52"/>
      <c r="E74" s="52"/>
      <c r="I74" s="5"/>
      <c r="J74" s="5"/>
      <c r="K74" s="6"/>
      <c r="L74" s="7"/>
      <c r="N74" s="52"/>
      <c r="O74" s="52"/>
      <c r="P74" s="52"/>
      <c r="Q74" s="52"/>
      <c r="R74" s="52"/>
      <c r="S74" s="52"/>
    </row>
    <row r="75" spans="1:19">
      <c r="A75" s="52"/>
      <c r="B75" s="52"/>
      <c r="E75" s="52"/>
      <c r="I75" s="5"/>
      <c r="J75" s="5"/>
      <c r="K75" s="6"/>
      <c r="L75" s="7"/>
      <c r="N75" s="52"/>
      <c r="O75" s="52"/>
      <c r="P75" s="52"/>
      <c r="Q75" s="52"/>
      <c r="R75" s="52"/>
      <c r="S75" s="52"/>
    </row>
    <row r="76" spans="1:19">
      <c r="A76" s="52"/>
      <c r="B76" s="52"/>
      <c r="E76" s="52"/>
      <c r="I76" s="5"/>
      <c r="J76" s="5"/>
      <c r="K76" s="6"/>
      <c r="L76" s="7"/>
      <c r="N76" s="52"/>
      <c r="O76" s="52"/>
      <c r="P76" s="52"/>
      <c r="Q76" s="52"/>
      <c r="R76" s="52"/>
      <c r="S76" s="52"/>
    </row>
    <row r="77" spans="1:19">
      <c r="A77" s="52"/>
      <c r="B77" s="52"/>
      <c r="E77" s="52"/>
      <c r="I77" s="5"/>
      <c r="J77" s="5"/>
      <c r="K77" s="6"/>
      <c r="L77" s="7"/>
      <c r="N77" s="52"/>
      <c r="O77" s="52"/>
      <c r="P77" s="52"/>
      <c r="Q77" s="52"/>
      <c r="R77" s="52"/>
      <c r="S77" s="52"/>
    </row>
    <row r="78" spans="1:19">
      <c r="A78" s="52"/>
      <c r="B78" s="52"/>
      <c r="E78" s="52"/>
      <c r="I78" s="5"/>
      <c r="J78" s="5"/>
      <c r="K78" s="6"/>
      <c r="L78" s="7"/>
      <c r="N78" s="52"/>
      <c r="O78" s="52"/>
      <c r="P78" s="52"/>
      <c r="Q78" s="52"/>
      <c r="R78" s="52"/>
      <c r="S78" s="52"/>
    </row>
    <row r="79" spans="1:19">
      <c r="A79" s="52"/>
      <c r="B79" s="52"/>
      <c r="E79" s="52"/>
      <c r="I79" s="5"/>
      <c r="J79" s="5"/>
      <c r="K79" s="6"/>
      <c r="L79" s="7"/>
      <c r="N79" s="52"/>
      <c r="O79" s="52"/>
      <c r="P79" s="52"/>
      <c r="Q79" s="52"/>
      <c r="R79" s="52"/>
      <c r="S79" s="52"/>
    </row>
    <row r="80" spans="1:19">
      <c r="A80" s="52"/>
      <c r="B80" s="52"/>
      <c r="E80" s="52"/>
      <c r="I80" s="5"/>
      <c r="J80" s="5"/>
      <c r="K80" s="6"/>
      <c r="L80" s="7"/>
      <c r="N80" s="52"/>
      <c r="O80" s="52"/>
      <c r="P80" s="52"/>
      <c r="Q80" s="52"/>
      <c r="R80" s="52"/>
      <c r="S80" s="52"/>
    </row>
    <row r="81" spans="1:19">
      <c r="A81" s="52"/>
      <c r="B81" s="52"/>
      <c r="E81" s="52"/>
      <c r="I81" s="5"/>
      <c r="J81" s="5"/>
      <c r="K81" s="6"/>
      <c r="L81" s="7"/>
      <c r="N81" s="52"/>
      <c r="O81" s="52"/>
      <c r="P81" s="52"/>
      <c r="Q81" s="52"/>
      <c r="R81" s="52"/>
      <c r="S81" s="52"/>
    </row>
    <row r="82" spans="1:19">
      <c r="A82" s="52"/>
      <c r="B82" s="52"/>
      <c r="E82" s="52"/>
      <c r="I82" s="5"/>
      <c r="J82" s="5"/>
      <c r="K82" s="6"/>
      <c r="L82" s="7"/>
      <c r="N82" s="52"/>
      <c r="O82" s="52"/>
      <c r="P82" s="52"/>
      <c r="Q82" s="52"/>
      <c r="R82" s="52"/>
      <c r="S82" s="52"/>
    </row>
    <row r="83" spans="1:19">
      <c r="A83" s="52"/>
      <c r="B83" s="52"/>
      <c r="E83" s="52"/>
      <c r="I83" s="5"/>
      <c r="J83" s="5"/>
      <c r="K83" s="6"/>
      <c r="L83" s="7"/>
      <c r="N83" s="52"/>
      <c r="O83" s="52"/>
      <c r="P83" s="52"/>
      <c r="Q83" s="52"/>
      <c r="R83" s="52"/>
      <c r="S83" s="52"/>
    </row>
    <row r="84" spans="1:19">
      <c r="A84" s="52"/>
      <c r="B84" s="52"/>
      <c r="E84" s="52"/>
      <c r="I84" s="5"/>
      <c r="J84" s="5"/>
      <c r="K84" s="6"/>
      <c r="L84" s="7"/>
      <c r="N84" s="52"/>
      <c r="O84" s="52"/>
      <c r="P84" s="52"/>
      <c r="Q84" s="52"/>
      <c r="R84" s="52"/>
      <c r="S84" s="52"/>
    </row>
    <row r="85" spans="1:19">
      <c r="A85" s="52"/>
      <c r="B85" s="52"/>
      <c r="E85" s="52"/>
      <c r="I85" s="5"/>
      <c r="J85" s="5"/>
      <c r="K85" s="6"/>
      <c r="L85" s="7"/>
      <c r="N85" s="52"/>
      <c r="O85" s="52"/>
      <c r="P85" s="52"/>
      <c r="Q85" s="52"/>
      <c r="R85" s="52"/>
      <c r="S85" s="52"/>
    </row>
    <row r="86" spans="1:19">
      <c r="A86" s="52"/>
      <c r="B86" s="52"/>
      <c r="E86" s="52"/>
      <c r="I86" s="5"/>
      <c r="J86" s="5"/>
      <c r="K86" s="6"/>
      <c r="L86" s="7"/>
      <c r="N86" s="52"/>
      <c r="O86" s="52"/>
      <c r="P86" s="52"/>
      <c r="Q86" s="52"/>
      <c r="R86" s="52"/>
      <c r="S86" s="52"/>
    </row>
    <row r="87" spans="1:19">
      <c r="A87" s="52"/>
      <c r="B87" s="52"/>
      <c r="E87" s="52"/>
      <c r="I87" s="5"/>
      <c r="J87" s="5"/>
      <c r="K87" s="6"/>
      <c r="L87" s="7"/>
      <c r="N87" s="52"/>
      <c r="O87" s="52"/>
      <c r="P87" s="52"/>
      <c r="Q87" s="52"/>
      <c r="R87" s="52"/>
      <c r="S87" s="52"/>
    </row>
    <row r="88" spans="1:19">
      <c r="A88" s="52"/>
      <c r="B88" s="52"/>
      <c r="E88" s="52"/>
      <c r="I88" s="5"/>
      <c r="J88" s="5"/>
      <c r="K88" s="6"/>
      <c r="L88" s="7"/>
      <c r="N88" s="52"/>
      <c r="O88" s="52"/>
      <c r="P88" s="52"/>
      <c r="Q88" s="52"/>
      <c r="R88" s="52"/>
      <c r="S88" s="52"/>
    </row>
    <row r="89" spans="1:19">
      <c r="A89" s="52"/>
      <c r="B89" s="52"/>
      <c r="E89" s="52"/>
      <c r="I89" s="5"/>
      <c r="J89" s="5"/>
      <c r="K89" s="6"/>
      <c r="L89" s="7"/>
      <c r="N89" s="52"/>
      <c r="O89" s="52"/>
      <c r="P89" s="52"/>
      <c r="Q89" s="52"/>
      <c r="R89" s="52"/>
      <c r="S89" s="52"/>
    </row>
    <row r="90" spans="1:19">
      <c r="A90" s="52"/>
      <c r="B90" s="52"/>
      <c r="E90" s="52"/>
      <c r="I90" s="5"/>
      <c r="J90" s="5"/>
      <c r="K90" s="6"/>
      <c r="L90" s="7"/>
      <c r="N90" s="52"/>
      <c r="O90" s="52"/>
      <c r="P90" s="52"/>
      <c r="Q90" s="52"/>
      <c r="R90" s="52"/>
      <c r="S90" s="52"/>
    </row>
    <row r="91" spans="1:19">
      <c r="A91" s="52"/>
      <c r="B91" s="52"/>
      <c r="E91" s="52"/>
      <c r="I91" s="5"/>
      <c r="J91" s="5"/>
      <c r="K91" s="6"/>
      <c r="L91" s="7"/>
      <c r="N91" s="52"/>
      <c r="O91" s="52"/>
      <c r="P91" s="52"/>
      <c r="Q91" s="52"/>
      <c r="R91" s="52"/>
      <c r="S91" s="52"/>
    </row>
    <row r="92" spans="1:19">
      <c r="A92" s="52"/>
      <c r="B92" s="52"/>
      <c r="E92" s="52"/>
      <c r="I92" s="5"/>
      <c r="J92" s="5"/>
      <c r="K92" s="6"/>
      <c r="L92" s="7"/>
      <c r="N92" s="52"/>
      <c r="O92" s="52"/>
      <c r="P92" s="52"/>
      <c r="Q92" s="52"/>
      <c r="R92" s="52"/>
      <c r="S92" s="52"/>
    </row>
    <row r="93" spans="1:19">
      <c r="A93" s="52"/>
      <c r="B93" s="52"/>
      <c r="E93" s="52"/>
      <c r="I93" s="5"/>
      <c r="J93" s="5"/>
      <c r="K93" s="6"/>
      <c r="L93" s="7"/>
      <c r="N93" s="52"/>
      <c r="O93" s="52"/>
      <c r="P93" s="52"/>
      <c r="Q93" s="52"/>
      <c r="R93" s="52"/>
      <c r="S93" s="52"/>
    </row>
    <row r="94" spans="1:19">
      <c r="A94" s="52"/>
      <c r="B94" s="52"/>
      <c r="E94" s="52"/>
      <c r="I94" s="5"/>
      <c r="J94" s="5"/>
      <c r="K94" s="6"/>
      <c r="L94" s="7"/>
      <c r="N94" s="52"/>
      <c r="O94" s="52"/>
      <c r="P94" s="52"/>
      <c r="Q94" s="52"/>
      <c r="R94" s="52"/>
      <c r="S94" s="52"/>
    </row>
    <row r="95" spans="1:19">
      <c r="A95" s="52"/>
      <c r="B95" s="52"/>
      <c r="E95" s="52"/>
      <c r="I95" s="5"/>
      <c r="J95" s="5"/>
      <c r="K95" s="6"/>
      <c r="L95" s="7"/>
      <c r="N95" s="52"/>
      <c r="O95" s="52"/>
      <c r="P95" s="52"/>
      <c r="Q95" s="52"/>
      <c r="R95" s="52"/>
      <c r="S95" s="52"/>
    </row>
    <row r="96" spans="1:19">
      <c r="A96" s="52"/>
      <c r="B96" s="52"/>
      <c r="E96" s="52"/>
      <c r="I96" s="5"/>
      <c r="J96" s="5"/>
      <c r="K96" s="6"/>
      <c r="L96" s="7"/>
      <c r="N96" s="52"/>
      <c r="O96" s="52"/>
      <c r="P96" s="52"/>
      <c r="Q96" s="52"/>
      <c r="R96" s="52"/>
      <c r="S96" s="52"/>
    </row>
    <row r="97" spans="1:19">
      <c r="A97" s="52"/>
      <c r="B97" s="52"/>
      <c r="E97" s="52"/>
      <c r="I97" s="5"/>
      <c r="J97" s="5"/>
      <c r="K97" s="6"/>
      <c r="L97" s="7"/>
      <c r="N97" s="52"/>
      <c r="O97" s="52"/>
      <c r="P97" s="52"/>
      <c r="Q97" s="52"/>
      <c r="R97" s="52"/>
      <c r="S97" s="52"/>
    </row>
    <row r="98" spans="1:19">
      <c r="A98" s="52"/>
      <c r="B98" s="52"/>
      <c r="E98" s="52"/>
      <c r="I98" s="5"/>
      <c r="J98" s="5"/>
      <c r="K98" s="6"/>
      <c r="L98" s="7"/>
      <c r="N98" s="52"/>
      <c r="O98" s="52"/>
      <c r="P98" s="52"/>
      <c r="Q98" s="52"/>
      <c r="R98" s="52"/>
      <c r="S98" s="52"/>
    </row>
    <row r="99" spans="1:19">
      <c r="A99" s="52"/>
      <c r="B99" s="52"/>
      <c r="E99" s="52"/>
      <c r="I99" s="5"/>
      <c r="J99" s="5"/>
      <c r="K99" s="6"/>
      <c r="L99" s="7"/>
      <c r="N99" s="52"/>
      <c r="O99" s="52"/>
      <c r="P99" s="52"/>
      <c r="Q99" s="52"/>
      <c r="R99" s="52"/>
      <c r="S99" s="52"/>
    </row>
    <row r="100" spans="1:19">
      <c r="A100" s="52"/>
      <c r="B100" s="52"/>
      <c r="E100" s="52"/>
      <c r="I100" s="5"/>
      <c r="J100" s="5"/>
      <c r="K100" s="6"/>
      <c r="L100" s="7"/>
      <c r="N100" s="52"/>
      <c r="O100" s="52"/>
      <c r="P100" s="52"/>
      <c r="Q100" s="52"/>
      <c r="R100" s="52"/>
      <c r="S100" s="52"/>
    </row>
    <row r="101" spans="1:19">
      <c r="A101" s="52"/>
      <c r="B101" s="52"/>
      <c r="E101" s="52"/>
      <c r="I101" s="5"/>
      <c r="J101" s="5"/>
      <c r="K101" s="6"/>
      <c r="L101" s="7"/>
      <c r="N101" s="52"/>
      <c r="O101" s="52"/>
      <c r="P101" s="52"/>
      <c r="Q101" s="52"/>
      <c r="R101" s="52"/>
      <c r="S101" s="52"/>
    </row>
    <row r="102" spans="1:19">
      <c r="A102" s="52"/>
      <c r="B102" s="52"/>
      <c r="E102" s="52"/>
      <c r="I102" s="5"/>
      <c r="J102" s="5"/>
      <c r="K102" s="6"/>
      <c r="L102" s="7"/>
      <c r="N102" s="52"/>
      <c r="O102" s="52"/>
      <c r="P102" s="52"/>
      <c r="Q102" s="52"/>
      <c r="R102" s="52"/>
      <c r="S102" s="52"/>
    </row>
    <row r="103" spans="1:19">
      <c r="A103" s="52"/>
      <c r="B103" s="52"/>
      <c r="E103" s="52"/>
      <c r="I103" s="5"/>
      <c r="J103" s="5"/>
      <c r="K103" s="6"/>
      <c r="L103" s="7"/>
      <c r="N103" s="52"/>
      <c r="O103" s="52"/>
      <c r="P103" s="52"/>
      <c r="Q103" s="52"/>
      <c r="R103" s="52"/>
      <c r="S103" s="52"/>
    </row>
    <row r="104" spans="1:19">
      <c r="A104" s="52"/>
      <c r="B104" s="52"/>
      <c r="E104" s="52"/>
      <c r="I104" s="5"/>
      <c r="J104" s="5"/>
      <c r="K104" s="6"/>
      <c r="L104" s="7"/>
      <c r="N104" s="52"/>
      <c r="O104" s="52"/>
      <c r="P104" s="52"/>
      <c r="Q104" s="52"/>
      <c r="R104" s="52"/>
      <c r="S104" s="52"/>
    </row>
    <row r="105" spans="1:19">
      <c r="A105" s="52"/>
      <c r="B105" s="52"/>
      <c r="E105" s="52"/>
      <c r="I105" s="5"/>
      <c r="J105" s="5"/>
      <c r="K105" s="6"/>
      <c r="L105" s="7"/>
      <c r="N105" s="52"/>
      <c r="O105" s="52"/>
      <c r="P105" s="52"/>
      <c r="Q105" s="52"/>
      <c r="R105" s="52"/>
      <c r="S105" s="52"/>
    </row>
    <row r="106" spans="1:19">
      <c r="A106" s="52"/>
      <c r="B106" s="52"/>
      <c r="E106" s="52"/>
      <c r="I106" s="5"/>
      <c r="J106" s="5"/>
      <c r="K106" s="6"/>
      <c r="L106" s="7"/>
      <c r="N106" s="52"/>
      <c r="O106" s="52"/>
      <c r="P106" s="52"/>
      <c r="Q106" s="52"/>
      <c r="R106" s="52"/>
      <c r="S106" s="52"/>
    </row>
    <row r="107" spans="1:19">
      <c r="A107" s="52"/>
      <c r="B107" s="52"/>
      <c r="E107" s="52"/>
      <c r="I107" s="5"/>
      <c r="J107" s="5"/>
      <c r="K107" s="6"/>
      <c r="L107" s="7"/>
      <c r="N107" s="52"/>
      <c r="O107" s="52"/>
      <c r="P107" s="52"/>
      <c r="Q107" s="52"/>
      <c r="R107" s="52"/>
      <c r="S107" s="52"/>
    </row>
    <row r="108" spans="1:19">
      <c r="A108" s="52"/>
      <c r="B108" s="52"/>
      <c r="E108" s="52"/>
      <c r="I108" s="5"/>
      <c r="J108" s="5"/>
      <c r="K108" s="6"/>
      <c r="L108" s="7"/>
      <c r="N108" s="52"/>
      <c r="O108" s="52"/>
      <c r="P108" s="52"/>
      <c r="Q108" s="52"/>
      <c r="R108" s="52"/>
      <c r="S108" s="52"/>
    </row>
    <row r="109" spans="1:19">
      <c r="A109" s="52"/>
      <c r="B109" s="52"/>
      <c r="E109" s="52"/>
      <c r="I109" s="5"/>
      <c r="J109" s="5"/>
      <c r="K109" s="6"/>
      <c r="L109" s="7"/>
      <c r="N109" s="52"/>
      <c r="O109" s="52"/>
      <c r="P109" s="52"/>
      <c r="Q109" s="52"/>
      <c r="R109" s="52"/>
      <c r="S109" s="52"/>
    </row>
    <row r="110" spans="1:19">
      <c r="A110" s="52"/>
      <c r="B110" s="52"/>
      <c r="E110" s="52"/>
      <c r="I110" s="5"/>
      <c r="J110" s="5"/>
      <c r="K110" s="6"/>
      <c r="L110" s="7"/>
      <c r="N110" s="52"/>
      <c r="O110" s="52"/>
      <c r="P110" s="52"/>
      <c r="Q110" s="52"/>
      <c r="R110" s="52"/>
      <c r="S110" s="52"/>
    </row>
    <row r="111" spans="1:19">
      <c r="A111" s="52"/>
      <c r="B111" s="52"/>
      <c r="E111" s="52"/>
      <c r="I111" s="5"/>
      <c r="J111" s="5"/>
      <c r="K111" s="6"/>
      <c r="L111" s="7"/>
      <c r="N111" s="52"/>
      <c r="O111" s="52"/>
      <c r="P111" s="52"/>
      <c r="Q111" s="52"/>
      <c r="R111" s="52"/>
      <c r="S111" s="52"/>
    </row>
    <row r="112" spans="1:19">
      <c r="A112" s="52"/>
      <c r="B112" s="52"/>
      <c r="E112" s="52"/>
      <c r="I112" s="5"/>
      <c r="J112" s="5"/>
      <c r="K112" s="6"/>
      <c r="L112" s="7"/>
      <c r="N112" s="52"/>
      <c r="O112" s="52"/>
      <c r="P112" s="52"/>
      <c r="Q112" s="52"/>
      <c r="R112" s="52"/>
      <c r="S112" s="52"/>
    </row>
    <row r="113" spans="1:19">
      <c r="A113" s="52"/>
      <c r="B113" s="52"/>
      <c r="E113" s="52"/>
      <c r="I113" s="5"/>
      <c r="J113" s="5"/>
      <c r="K113" s="6"/>
      <c r="L113" s="7"/>
      <c r="N113" s="52"/>
      <c r="O113" s="52"/>
      <c r="P113" s="52"/>
      <c r="Q113" s="52"/>
      <c r="R113" s="52"/>
      <c r="S113" s="52"/>
    </row>
    <row r="114" spans="1:19">
      <c r="A114" s="52"/>
      <c r="B114" s="52"/>
      <c r="E114" s="52"/>
      <c r="I114" s="5"/>
      <c r="J114" s="5"/>
      <c r="K114" s="6"/>
      <c r="L114" s="7"/>
      <c r="N114" s="52"/>
      <c r="O114" s="52"/>
      <c r="P114" s="52"/>
      <c r="Q114" s="52"/>
      <c r="R114" s="52"/>
      <c r="S114" s="52"/>
    </row>
    <row r="115" spans="1:19">
      <c r="A115" s="52"/>
      <c r="B115" s="52"/>
      <c r="E115" s="52"/>
      <c r="I115" s="5"/>
      <c r="J115" s="5"/>
      <c r="K115" s="6"/>
      <c r="L115" s="7"/>
      <c r="N115" s="52"/>
      <c r="O115" s="52"/>
      <c r="P115" s="52"/>
      <c r="Q115" s="52"/>
      <c r="R115" s="52"/>
      <c r="S115" s="52"/>
    </row>
    <row r="116" spans="1:19">
      <c r="A116" s="52"/>
      <c r="B116" s="52"/>
      <c r="E116" s="52"/>
      <c r="I116" s="5"/>
      <c r="J116" s="5"/>
      <c r="K116" s="6"/>
      <c r="L116" s="7"/>
      <c r="N116" s="52"/>
      <c r="O116" s="52"/>
      <c r="P116" s="52"/>
      <c r="Q116" s="52"/>
      <c r="R116" s="52"/>
      <c r="S116" s="52"/>
    </row>
    <row r="117" spans="1:19">
      <c r="A117" s="52"/>
      <c r="B117" s="52"/>
      <c r="E117" s="52"/>
      <c r="I117" s="5"/>
      <c r="J117" s="5"/>
      <c r="K117" s="6"/>
      <c r="L117" s="7"/>
      <c r="N117" s="52"/>
      <c r="O117" s="52"/>
      <c r="P117" s="52"/>
      <c r="Q117" s="52"/>
      <c r="R117" s="52"/>
      <c r="S117" s="52"/>
    </row>
    <row r="118" spans="1:19">
      <c r="A118" s="52"/>
      <c r="B118" s="52"/>
      <c r="E118" s="52"/>
      <c r="I118" s="5"/>
      <c r="J118" s="5"/>
      <c r="K118" s="6"/>
      <c r="L118" s="7"/>
      <c r="N118" s="52"/>
      <c r="O118" s="52"/>
      <c r="P118" s="52"/>
      <c r="Q118" s="52"/>
      <c r="R118" s="52"/>
      <c r="S118" s="52"/>
    </row>
    <row r="119" spans="1:19">
      <c r="A119" s="52"/>
      <c r="B119" s="52"/>
      <c r="E119" s="52"/>
      <c r="I119" s="5"/>
      <c r="J119" s="5"/>
      <c r="K119" s="6"/>
      <c r="L119" s="7"/>
      <c r="N119" s="52"/>
      <c r="O119" s="52"/>
      <c r="P119" s="52"/>
      <c r="Q119" s="52"/>
      <c r="R119" s="52"/>
      <c r="S119" s="52"/>
    </row>
    <row r="120" spans="1:19">
      <c r="A120" s="52"/>
      <c r="B120" s="52"/>
      <c r="E120" s="52"/>
      <c r="I120" s="5"/>
      <c r="J120" s="5"/>
      <c r="K120" s="6"/>
      <c r="L120" s="7"/>
      <c r="N120" s="52"/>
      <c r="O120" s="52"/>
      <c r="P120" s="52"/>
      <c r="Q120" s="52"/>
      <c r="R120" s="52"/>
      <c r="S120" s="52"/>
    </row>
    <row r="121" spans="1:19">
      <c r="A121" s="52"/>
      <c r="B121" s="52"/>
      <c r="E121" s="52"/>
      <c r="I121" s="5"/>
      <c r="J121" s="5"/>
      <c r="K121" s="6"/>
      <c r="L121" s="7"/>
      <c r="N121" s="52"/>
      <c r="O121" s="52"/>
      <c r="P121" s="52"/>
      <c r="Q121" s="52"/>
      <c r="R121" s="52"/>
      <c r="S121" s="52"/>
    </row>
    <row r="122" spans="1:19">
      <c r="A122" s="52"/>
      <c r="B122" s="52"/>
      <c r="E122" s="52"/>
      <c r="I122" s="5"/>
      <c r="J122" s="5"/>
      <c r="K122" s="6"/>
      <c r="L122" s="7"/>
      <c r="N122" s="52"/>
      <c r="O122" s="52"/>
      <c r="P122" s="52"/>
      <c r="Q122" s="52"/>
      <c r="R122" s="52"/>
      <c r="S122" s="52"/>
    </row>
    <row r="123" spans="1:19">
      <c r="A123" s="52"/>
      <c r="B123" s="52"/>
      <c r="E123" s="52"/>
      <c r="I123" s="5"/>
      <c r="J123" s="5"/>
      <c r="K123" s="6"/>
      <c r="L123" s="7"/>
      <c r="N123" s="52"/>
      <c r="O123" s="52"/>
      <c r="P123" s="52"/>
      <c r="Q123" s="52"/>
      <c r="R123" s="52"/>
      <c r="S123" s="52"/>
    </row>
    <row r="124" spans="1:19">
      <c r="A124" s="52"/>
      <c r="B124" s="52"/>
      <c r="E124" s="52"/>
      <c r="I124" s="5"/>
      <c r="J124" s="5"/>
      <c r="K124" s="6"/>
      <c r="L124" s="7"/>
      <c r="N124" s="52"/>
      <c r="O124" s="52"/>
      <c r="P124" s="52"/>
      <c r="Q124" s="52"/>
      <c r="R124" s="52"/>
      <c r="S124" s="52"/>
    </row>
    <row r="125" spans="1:19">
      <c r="A125" s="52"/>
      <c r="B125" s="52"/>
      <c r="E125" s="52"/>
      <c r="I125" s="5"/>
      <c r="J125" s="5"/>
      <c r="K125" s="6"/>
      <c r="L125" s="7"/>
      <c r="N125" s="52"/>
      <c r="O125" s="52"/>
      <c r="P125" s="52"/>
      <c r="Q125" s="52"/>
      <c r="R125" s="52"/>
      <c r="S125" s="52"/>
    </row>
    <row r="126" spans="1:19">
      <c r="A126" s="52"/>
      <c r="B126" s="52"/>
      <c r="E126" s="52"/>
      <c r="I126" s="5"/>
      <c r="J126" s="5"/>
      <c r="K126" s="6"/>
      <c r="L126" s="7"/>
      <c r="N126" s="52"/>
      <c r="O126" s="52"/>
      <c r="P126" s="52"/>
      <c r="Q126" s="52"/>
      <c r="R126" s="52"/>
      <c r="S126" s="52"/>
    </row>
    <row r="127" spans="1:19">
      <c r="A127" s="52"/>
      <c r="B127" s="52"/>
      <c r="E127" s="52"/>
      <c r="I127" s="5"/>
      <c r="J127" s="5"/>
      <c r="K127" s="6"/>
      <c r="L127" s="7"/>
      <c r="N127" s="52"/>
      <c r="O127" s="52"/>
      <c r="P127" s="52"/>
      <c r="Q127" s="52"/>
      <c r="R127" s="52"/>
      <c r="S127" s="52"/>
    </row>
    <row r="128" spans="1:19">
      <c r="A128" s="52"/>
      <c r="B128" s="52"/>
      <c r="E128" s="52"/>
      <c r="I128" s="5"/>
      <c r="J128" s="5"/>
      <c r="K128" s="6"/>
      <c r="L128" s="7"/>
      <c r="N128" s="52"/>
      <c r="O128" s="52"/>
      <c r="P128" s="52"/>
      <c r="Q128" s="52"/>
      <c r="R128" s="52"/>
      <c r="S128" s="52"/>
    </row>
    <row r="129" spans="1:19">
      <c r="A129" s="52"/>
      <c r="B129" s="52"/>
      <c r="E129" s="52"/>
      <c r="I129" s="5"/>
      <c r="J129" s="5"/>
      <c r="K129" s="6"/>
      <c r="L129" s="7"/>
      <c r="N129" s="52"/>
      <c r="O129" s="52"/>
      <c r="P129" s="52"/>
      <c r="Q129" s="52"/>
      <c r="R129" s="52"/>
      <c r="S129" s="52"/>
    </row>
    <row r="130" spans="1:19">
      <c r="A130" s="52"/>
      <c r="B130" s="52"/>
      <c r="E130" s="52"/>
      <c r="I130" s="5"/>
      <c r="J130" s="5"/>
      <c r="K130" s="6"/>
      <c r="L130" s="7"/>
      <c r="N130" s="52"/>
      <c r="O130" s="52"/>
      <c r="P130" s="52"/>
      <c r="Q130" s="52"/>
      <c r="R130" s="52"/>
      <c r="S130" s="52"/>
    </row>
    <row r="131" spans="1:19">
      <c r="A131" s="52"/>
      <c r="B131" s="52"/>
      <c r="E131" s="52"/>
      <c r="I131" s="5"/>
      <c r="J131" s="5"/>
      <c r="K131" s="6"/>
      <c r="L131" s="7"/>
      <c r="N131" s="52"/>
      <c r="O131" s="52"/>
      <c r="P131" s="52"/>
      <c r="Q131" s="52"/>
      <c r="R131" s="52"/>
      <c r="S131" s="52"/>
    </row>
    <row r="132" spans="1:19">
      <c r="A132" s="52"/>
      <c r="B132" s="52"/>
      <c r="E132" s="52"/>
      <c r="I132" s="5"/>
      <c r="J132" s="5"/>
      <c r="K132" s="6"/>
      <c r="L132" s="7"/>
      <c r="N132" s="52"/>
      <c r="O132" s="52"/>
      <c r="P132" s="52"/>
      <c r="Q132" s="52"/>
      <c r="R132" s="52"/>
      <c r="S132" s="52"/>
    </row>
    <row r="133" spans="1:19">
      <c r="A133" s="52"/>
      <c r="B133" s="52"/>
      <c r="E133" s="52"/>
      <c r="I133" s="5"/>
      <c r="J133" s="5"/>
      <c r="K133" s="6"/>
      <c r="L133" s="7"/>
      <c r="N133" s="52"/>
      <c r="O133" s="52"/>
      <c r="P133" s="52"/>
      <c r="Q133" s="52"/>
      <c r="R133" s="52"/>
      <c r="S133" s="52"/>
    </row>
    <row r="134" spans="1:19">
      <c r="A134" s="52"/>
      <c r="B134" s="52"/>
      <c r="E134" s="52"/>
      <c r="I134" s="5"/>
      <c r="J134" s="5"/>
      <c r="K134" s="6"/>
      <c r="L134" s="7"/>
      <c r="N134" s="52"/>
      <c r="O134" s="52"/>
      <c r="P134" s="52"/>
      <c r="Q134" s="52"/>
      <c r="R134" s="52"/>
      <c r="S134" s="52"/>
    </row>
    <row r="135" spans="1:19">
      <c r="A135" s="52"/>
      <c r="B135" s="52"/>
      <c r="E135" s="52"/>
      <c r="I135" s="5"/>
      <c r="J135" s="5"/>
      <c r="K135" s="6"/>
      <c r="L135" s="7"/>
      <c r="N135" s="52"/>
      <c r="O135" s="52"/>
      <c r="P135" s="52"/>
      <c r="Q135" s="52"/>
      <c r="R135" s="52"/>
      <c r="S135" s="52"/>
    </row>
    <row r="136" spans="1:19">
      <c r="A136" s="52"/>
      <c r="B136" s="52"/>
      <c r="E136" s="52"/>
      <c r="I136" s="5"/>
      <c r="J136" s="5"/>
      <c r="K136" s="6"/>
      <c r="L136" s="7"/>
      <c r="N136" s="52"/>
      <c r="O136" s="52"/>
      <c r="P136" s="52"/>
      <c r="Q136" s="52"/>
      <c r="R136" s="52"/>
      <c r="S136" s="52"/>
    </row>
    <row r="137" spans="1:19">
      <c r="A137" s="52"/>
      <c r="B137" s="52"/>
      <c r="E137" s="52"/>
      <c r="I137" s="5"/>
      <c r="J137" s="5"/>
      <c r="K137" s="6"/>
      <c r="L137" s="7"/>
      <c r="N137" s="52"/>
      <c r="O137" s="52"/>
      <c r="P137" s="52"/>
      <c r="Q137" s="52"/>
      <c r="R137" s="52"/>
      <c r="S137" s="52"/>
    </row>
    <row r="138" spans="1:19">
      <c r="A138" s="52"/>
      <c r="B138" s="52"/>
      <c r="E138" s="52"/>
      <c r="I138" s="5"/>
      <c r="J138" s="5"/>
      <c r="K138" s="6"/>
      <c r="L138" s="7"/>
      <c r="N138" s="52"/>
      <c r="O138" s="52"/>
      <c r="P138" s="52"/>
      <c r="Q138" s="52"/>
      <c r="R138" s="52"/>
      <c r="S138" s="52"/>
    </row>
    <row r="139" spans="1:19">
      <c r="A139" s="52"/>
      <c r="B139" s="52"/>
      <c r="E139" s="52"/>
      <c r="I139" s="5"/>
      <c r="J139" s="5"/>
      <c r="K139" s="6"/>
      <c r="L139" s="7"/>
      <c r="N139" s="52"/>
      <c r="O139" s="52"/>
      <c r="P139" s="52"/>
      <c r="Q139" s="52"/>
      <c r="R139" s="52"/>
      <c r="S139" s="52"/>
    </row>
    <row r="140" spans="1:19">
      <c r="A140" s="52"/>
      <c r="B140" s="52"/>
      <c r="E140" s="52"/>
      <c r="I140" s="5"/>
      <c r="J140" s="5"/>
      <c r="K140" s="6"/>
      <c r="L140" s="7"/>
      <c r="N140" s="52"/>
      <c r="O140" s="52"/>
      <c r="P140" s="52"/>
      <c r="Q140" s="52"/>
      <c r="R140" s="52"/>
      <c r="S140" s="52"/>
    </row>
    <row r="141" spans="1:19">
      <c r="A141" s="52"/>
      <c r="B141" s="52"/>
      <c r="E141" s="52"/>
      <c r="I141" s="5"/>
      <c r="J141" s="5"/>
      <c r="K141" s="6"/>
      <c r="L141" s="7"/>
      <c r="N141" s="52"/>
      <c r="O141" s="52"/>
      <c r="P141" s="52"/>
      <c r="Q141" s="52"/>
      <c r="R141" s="52"/>
      <c r="S141" s="52"/>
    </row>
    <row r="142" spans="1:19">
      <c r="A142" s="52"/>
      <c r="B142" s="52"/>
      <c r="E142" s="52"/>
      <c r="I142" s="5"/>
      <c r="J142" s="5"/>
      <c r="K142" s="6"/>
      <c r="L142" s="7"/>
      <c r="N142" s="52"/>
      <c r="O142" s="52"/>
      <c r="P142" s="52"/>
      <c r="Q142" s="52"/>
      <c r="R142" s="52"/>
      <c r="S142" s="52"/>
    </row>
    <row r="143" spans="1:19">
      <c r="A143" s="52"/>
      <c r="B143" s="52"/>
      <c r="E143" s="52"/>
      <c r="I143" s="5"/>
      <c r="J143" s="5"/>
      <c r="K143" s="6"/>
      <c r="L143" s="7"/>
      <c r="N143" s="52"/>
      <c r="O143" s="52"/>
      <c r="P143" s="52"/>
      <c r="Q143" s="52"/>
      <c r="R143" s="52"/>
      <c r="S143" s="52"/>
    </row>
    <row r="144" spans="1:19">
      <c r="A144" s="52"/>
      <c r="B144" s="52"/>
      <c r="E144" s="52"/>
      <c r="I144" s="5"/>
      <c r="J144" s="5"/>
      <c r="K144" s="6"/>
      <c r="L144" s="7"/>
      <c r="N144" s="52"/>
      <c r="O144" s="52"/>
      <c r="P144" s="52"/>
      <c r="Q144" s="52"/>
      <c r="R144" s="52"/>
      <c r="S144" s="52"/>
    </row>
    <row r="145" spans="1:19">
      <c r="A145" s="52"/>
      <c r="B145" s="52"/>
      <c r="E145" s="52"/>
      <c r="I145" s="5"/>
      <c r="J145" s="5"/>
      <c r="K145" s="6"/>
      <c r="L145" s="7"/>
      <c r="N145" s="52"/>
      <c r="O145" s="52"/>
      <c r="P145" s="52"/>
      <c r="Q145" s="52"/>
      <c r="R145" s="52"/>
      <c r="S145" s="52"/>
    </row>
    <row r="146" spans="1:19">
      <c r="A146" s="52"/>
      <c r="B146" s="52"/>
      <c r="E146" s="52"/>
      <c r="I146" s="5"/>
      <c r="J146" s="5"/>
      <c r="K146" s="6"/>
      <c r="L146" s="7"/>
      <c r="N146" s="52"/>
      <c r="O146" s="52"/>
      <c r="P146" s="52"/>
      <c r="Q146" s="52"/>
      <c r="R146" s="52"/>
      <c r="S146" s="52"/>
    </row>
    <row r="147" spans="1:19">
      <c r="A147" s="52"/>
      <c r="B147" s="52"/>
      <c r="E147" s="52"/>
      <c r="I147" s="5"/>
      <c r="J147" s="5"/>
      <c r="K147" s="6"/>
      <c r="L147" s="7"/>
      <c r="N147" s="52"/>
      <c r="O147" s="52"/>
      <c r="P147" s="52"/>
      <c r="Q147" s="52"/>
      <c r="R147" s="52"/>
      <c r="S147" s="52"/>
    </row>
    <row r="148" spans="1:19">
      <c r="A148" s="52"/>
      <c r="B148" s="52"/>
      <c r="E148" s="52"/>
      <c r="I148" s="5"/>
      <c r="J148" s="5"/>
      <c r="K148" s="6"/>
      <c r="L148" s="7"/>
      <c r="N148" s="52"/>
      <c r="O148" s="52"/>
      <c r="P148" s="52"/>
      <c r="Q148" s="52"/>
      <c r="R148" s="52"/>
      <c r="S148" s="52"/>
    </row>
    <row r="149" spans="1:19">
      <c r="A149" s="52"/>
      <c r="B149" s="52"/>
      <c r="E149" s="52"/>
      <c r="I149" s="5"/>
      <c r="J149" s="5"/>
      <c r="K149" s="6"/>
      <c r="L149" s="7"/>
      <c r="N149" s="52"/>
      <c r="O149" s="52"/>
      <c r="P149" s="52"/>
      <c r="Q149" s="52"/>
      <c r="R149" s="52"/>
      <c r="S149" s="52"/>
    </row>
    <row r="150" spans="1:19">
      <c r="A150" s="52"/>
      <c r="B150" s="52"/>
      <c r="E150" s="52"/>
      <c r="I150" s="5"/>
      <c r="J150" s="5"/>
      <c r="K150" s="6"/>
      <c r="L150" s="7"/>
      <c r="N150" s="52"/>
      <c r="O150" s="52"/>
      <c r="P150" s="52"/>
      <c r="Q150" s="52"/>
      <c r="R150" s="52"/>
      <c r="S150" s="52"/>
    </row>
    <row r="151" spans="1:19">
      <c r="A151" s="52"/>
      <c r="B151" s="52"/>
      <c r="E151" s="52"/>
      <c r="I151" s="5"/>
      <c r="J151" s="5"/>
      <c r="K151" s="6"/>
      <c r="L151" s="7"/>
      <c r="N151" s="52"/>
      <c r="O151" s="52"/>
      <c r="P151" s="52"/>
      <c r="Q151" s="52"/>
      <c r="R151" s="52"/>
      <c r="S151" s="52"/>
    </row>
    <row r="152" spans="1:19">
      <c r="A152" s="52"/>
      <c r="B152" s="52"/>
      <c r="E152" s="52"/>
      <c r="I152" s="5"/>
      <c r="J152" s="5"/>
      <c r="K152" s="6"/>
      <c r="L152" s="7"/>
      <c r="N152" s="52"/>
      <c r="O152" s="52"/>
      <c r="P152" s="52"/>
      <c r="Q152" s="52"/>
      <c r="R152" s="52"/>
      <c r="S152" s="52"/>
    </row>
    <row r="153" spans="1:19">
      <c r="A153" s="52"/>
      <c r="B153" s="52"/>
      <c r="E153" s="52"/>
      <c r="I153" s="5"/>
      <c r="J153" s="5"/>
      <c r="K153" s="6"/>
      <c r="L153" s="7"/>
      <c r="N153" s="52"/>
      <c r="O153" s="52"/>
      <c r="P153" s="52"/>
      <c r="Q153" s="52"/>
      <c r="R153" s="52"/>
      <c r="S153" s="52"/>
    </row>
    <row r="154" spans="1:19">
      <c r="A154" s="52"/>
      <c r="B154" s="52"/>
      <c r="E154" s="52"/>
      <c r="I154" s="5"/>
      <c r="J154" s="5"/>
      <c r="K154" s="6"/>
      <c r="L154" s="7"/>
      <c r="N154" s="52"/>
      <c r="O154" s="52"/>
      <c r="P154" s="52"/>
      <c r="Q154" s="52"/>
      <c r="R154" s="52"/>
      <c r="S154" s="52"/>
    </row>
    <row r="155" spans="1:19">
      <c r="A155" s="52"/>
      <c r="B155" s="52"/>
      <c r="E155" s="52"/>
      <c r="I155" s="5"/>
      <c r="J155" s="5"/>
      <c r="K155" s="6"/>
      <c r="L155" s="7"/>
      <c r="N155" s="52"/>
      <c r="O155" s="52"/>
      <c r="P155" s="52"/>
      <c r="Q155" s="52"/>
      <c r="R155" s="52"/>
      <c r="S155" s="52"/>
    </row>
    <row r="156" spans="1:19">
      <c r="A156" s="52"/>
      <c r="B156" s="52"/>
      <c r="E156" s="52"/>
      <c r="I156" s="5"/>
      <c r="J156" s="5"/>
      <c r="K156" s="6"/>
      <c r="L156" s="7"/>
      <c r="N156" s="52"/>
      <c r="O156" s="52"/>
      <c r="P156" s="52"/>
      <c r="Q156" s="52"/>
      <c r="R156" s="52"/>
      <c r="S156" s="52"/>
    </row>
    <row r="157" spans="1:19">
      <c r="A157" s="52"/>
      <c r="B157" s="52"/>
      <c r="E157" s="52"/>
      <c r="I157" s="5"/>
      <c r="J157" s="5"/>
      <c r="K157" s="6"/>
      <c r="L157" s="7"/>
      <c r="N157" s="52"/>
      <c r="O157" s="52"/>
      <c r="P157" s="52"/>
      <c r="Q157" s="52"/>
      <c r="R157" s="52"/>
      <c r="S157" s="52"/>
    </row>
    <row r="158" spans="1:19">
      <c r="A158" s="52"/>
      <c r="B158" s="52"/>
      <c r="E158" s="52"/>
      <c r="I158" s="5"/>
      <c r="J158" s="5"/>
      <c r="K158" s="6"/>
      <c r="L158" s="7"/>
      <c r="N158" s="52"/>
      <c r="O158" s="52"/>
      <c r="P158" s="52"/>
      <c r="Q158" s="52"/>
      <c r="R158" s="52"/>
      <c r="S158" s="52"/>
    </row>
    <row r="159" spans="1:19">
      <c r="A159" s="52"/>
      <c r="B159" s="52"/>
      <c r="E159" s="52"/>
      <c r="I159" s="5"/>
      <c r="J159" s="5"/>
      <c r="K159" s="6"/>
      <c r="L159" s="7"/>
      <c r="N159" s="52"/>
      <c r="O159" s="52"/>
      <c r="P159" s="52"/>
      <c r="Q159" s="52"/>
      <c r="R159" s="52"/>
      <c r="S159" s="52"/>
    </row>
    <row r="160" spans="1:19">
      <c r="A160" s="52"/>
      <c r="B160" s="52"/>
      <c r="E160" s="52"/>
      <c r="I160" s="5"/>
      <c r="J160" s="5"/>
      <c r="K160" s="6"/>
      <c r="L160" s="7"/>
      <c r="N160" s="52"/>
      <c r="O160" s="52"/>
      <c r="P160" s="52"/>
      <c r="Q160" s="52"/>
      <c r="R160" s="52"/>
      <c r="S160" s="52"/>
    </row>
    <row r="161" spans="1:19">
      <c r="A161" s="52"/>
      <c r="B161" s="52"/>
      <c r="E161" s="52"/>
      <c r="I161" s="5"/>
      <c r="J161" s="5"/>
      <c r="K161" s="6"/>
      <c r="L161" s="7"/>
      <c r="N161" s="52"/>
      <c r="O161" s="52"/>
      <c r="P161" s="52"/>
      <c r="Q161" s="52"/>
      <c r="R161" s="52"/>
      <c r="S161" s="52"/>
    </row>
    <row r="162" spans="1:19">
      <c r="A162" s="52"/>
      <c r="B162" s="52"/>
      <c r="E162" s="52"/>
      <c r="I162" s="5"/>
      <c r="J162" s="5"/>
      <c r="K162" s="6"/>
      <c r="L162" s="7"/>
      <c r="N162" s="52"/>
      <c r="O162" s="52"/>
      <c r="P162" s="52"/>
      <c r="Q162" s="52"/>
      <c r="R162" s="52"/>
      <c r="S162" s="52"/>
    </row>
    <row r="163" spans="1:19">
      <c r="A163" s="52"/>
      <c r="B163" s="52"/>
      <c r="E163" s="52"/>
      <c r="I163" s="5"/>
      <c r="J163" s="5"/>
      <c r="K163" s="6"/>
      <c r="L163" s="7"/>
      <c r="N163" s="52"/>
      <c r="O163" s="52"/>
      <c r="P163" s="52"/>
      <c r="Q163" s="52"/>
      <c r="R163" s="52"/>
      <c r="S163" s="52"/>
    </row>
    <row r="164" spans="1:19">
      <c r="A164" s="52"/>
      <c r="B164" s="52"/>
      <c r="E164" s="52"/>
      <c r="I164" s="5"/>
      <c r="J164" s="5"/>
      <c r="K164" s="6"/>
      <c r="L164" s="7"/>
      <c r="N164" s="52"/>
      <c r="O164" s="52"/>
      <c r="P164" s="52"/>
      <c r="Q164" s="52"/>
      <c r="R164" s="52"/>
      <c r="S164" s="52"/>
    </row>
    <row r="165" spans="1:19">
      <c r="A165" s="52"/>
      <c r="B165" s="52"/>
      <c r="E165" s="52"/>
      <c r="I165" s="5"/>
      <c r="J165" s="5"/>
      <c r="K165" s="6"/>
      <c r="L165" s="7"/>
      <c r="N165" s="52"/>
      <c r="O165" s="52"/>
      <c r="P165" s="52"/>
      <c r="Q165" s="52"/>
      <c r="R165" s="52"/>
      <c r="S165" s="52"/>
    </row>
    <row r="166" spans="1:19">
      <c r="A166" s="52"/>
      <c r="B166" s="52"/>
      <c r="E166" s="52"/>
      <c r="I166" s="5"/>
      <c r="J166" s="5"/>
      <c r="K166" s="6"/>
      <c r="L166" s="7"/>
      <c r="N166" s="52"/>
      <c r="O166" s="52"/>
      <c r="P166" s="52"/>
      <c r="Q166" s="52"/>
      <c r="R166" s="52"/>
      <c r="S166" s="52"/>
    </row>
    <row r="167" spans="1:19">
      <c r="A167" s="52"/>
      <c r="B167" s="52"/>
      <c r="E167" s="52"/>
      <c r="I167" s="5"/>
      <c r="J167" s="5"/>
      <c r="K167" s="6"/>
      <c r="L167" s="7"/>
      <c r="N167" s="52"/>
      <c r="O167" s="52"/>
      <c r="P167" s="52"/>
      <c r="Q167" s="52"/>
      <c r="R167" s="52"/>
      <c r="S167" s="52"/>
    </row>
    <row r="168" spans="1:19">
      <c r="A168" s="52"/>
      <c r="B168" s="52"/>
      <c r="E168" s="52"/>
      <c r="I168" s="5"/>
      <c r="J168" s="5"/>
      <c r="K168" s="6"/>
      <c r="L168" s="7"/>
      <c r="N168" s="52"/>
      <c r="O168" s="52"/>
      <c r="P168" s="52"/>
      <c r="Q168" s="52"/>
      <c r="R168" s="52"/>
      <c r="S168" s="52"/>
    </row>
    <row r="169" spans="1:19">
      <c r="A169" s="52"/>
      <c r="B169" s="52"/>
      <c r="E169" s="52"/>
      <c r="I169" s="5"/>
      <c r="J169" s="5"/>
      <c r="K169" s="6"/>
      <c r="L169" s="7"/>
      <c r="N169" s="52"/>
      <c r="O169" s="52"/>
      <c r="P169" s="52"/>
      <c r="Q169" s="52"/>
      <c r="R169" s="52"/>
      <c r="S169" s="52"/>
    </row>
    <row r="170" spans="1:19">
      <c r="A170" s="52"/>
      <c r="B170" s="52"/>
      <c r="E170" s="52"/>
      <c r="I170" s="5"/>
      <c r="J170" s="5"/>
      <c r="K170" s="6"/>
      <c r="L170" s="7"/>
      <c r="N170" s="52"/>
      <c r="O170" s="52"/>
      <c r="P170" s="52"/>
      <c r="Q170" s="52"/>
      <c r="R170" s="52"/>
      <c r="S170" s="52"/>
    </row>
    <row r="171" spans="1:19">
      <c r="A171" s="52"/>
      <c r="B171" s="52"/>
      <c r="E171" s="52"/>
      <c r="I171" s="5"/>
      <c r="J171" s="5"/>
      <c r="K171" s="6"/>
      <c r="L171" s="7"/>
      <c r="N171" s="52"/>
      <c r="O171" s="52"/>
      <c r="P171" s="52"/>
      <c r="Q171" s="52"/>
      <c r="R171" s="52"/>
      <c r="S171" s="52"/>
    </row>
    <row r="172" spans="1:19">
      <c r="A172" s="52"/>
      <c r="B172" s="52"/>
      <c r="E172" s="52"/>
      <c r="I172" s="5"/>
      <c r="J172" s="5"/>
      <c r="K172" s="6"/>
      <c r="L172" s="7"/>
      <c r="N172" s="52"/>
      <c r="O172" s="52"/>
      <c r="P172" s="52"/>
      <c r="Q172" s="52"/>
      <c r="R172" s="52"/>
      <c r="S172" s="52"/>
    </row>
    <row r="173" spans="1:19">
      <c r="A173" s="52"/>
      <c r="B173" s="52"/>
      <c r="E173" s="52"/>
      <c r="I173" s="5"/>
      <c r="J173" s="5"/>
      <c r="K173" s="6"/>
      <c r="L173" s="7"/>
      <c r="N173" s="52"/>
      <c r="O173" s="52"/>
      <c r="P173" s="52"/>
      <c r="Q173" s="52"/>
      <c r="R173" s="52"/>
      <c r="S173" s="52"/>
    </row>
    <row r="174" spans="1:19">
      <c r="A174" s="52"/>
      <c r="B174" s="52"/>
      <c r="E174" s="52"/>
      <c r="I174" s="5"/>
      <c r="J174" s="5"/>
      <c r="K174" s="6"/>
      <c r="L174" s="7"/>
      <c r="N174" s="52"/>
      <c r="O174" s="52"/>
      <c r="P174" s="52"/>
      <c r="Q174" s="52"/>
      <c r="R174" s="52"/>
      <c r="S174" s="52"/>
    </row>
    <row r="175" spans="1:19">
      <c r="A175" s="52"/>
      <c r="B175" s="52"/>
      <c r="E175" s="52"/>
      <c r="I175" s="5"/>
      <c r="J175" s="5"/>
      <c r="K175" s="6"/>
      <c r="L175" s="7"/>
      <c r="N175" s="52"/>
      <c r="O175" s="52"/>
      <c r="P175" s="52"/>
      <c r="Q175" s="52"/>
      <c r="R175" s="52"/>
      <c r="S175" s="52"/>
    </row>
    <row r="176" spans="1:19">
      <c r="A176" s="52"/>
      <c r="B176" s="52"/>
      <c r="E176" s="52"/>
      <c r="I176" s="5"/>
      <c r="J176" s="5"/>
      <c r="K176" s="6"/>
      <c r="L176" s="7"/>
      <c r="N176" s="52"/>
      <c r="O176" s="52"/>
      <c r="P176" s="52"/>
      <c r="Q176" s="52"/>
      <c r="R176" s="52"/>
      <c r="S176" s="52"/>
    </row>
    <row r="177" spans="1:19">
      <c r="A177" s="52"/>
      <c r="B177" s="52"/>
      <c r="E177" s="52"/>
      <c r="I177" s="5"/>
      <c r="J177" s="5"/>
      <c r="K177" s="6"/>
      <c r="L177" s="7"/>
      <c r="N177" s="52"/>
      <c r="O177" s="52"/>
      <c r="P177" s="52"/>
      <c r="Q177" s="52"/>
      <c r="R177" s="52"/>
      <c r="S177" s="52"/>
    </row>
    <row r="178" spans="1:19">
      <c r="A178" s="52"/>
      <c r="B178" s="52"/>
      <c r="E178" s="52"/>
      <c r="I178" s="5"/>
      <c r="J178" s="5"/>
      <c r="K178" s="6"/>
      <c r="L178" s="7"/>
      <c r="N178" s="52"/>
      <c r="O178" s="52"/>
      <c r="P178" s="52"/>
      <c r="Q178" s="52"/>
      <c r="R178" s="52"/>
      <c r="S178" s="52"/>
    </row>
    <row r="179" spans="1:19">
      <c r="A179" s="52"/>
      <c r="B179" s="52"/>
      <c r="E179" s="52"/>
      <c r="I179" s="5"/>
      <c r="J179" s="5"/>
      <c r="K179" s="6"/>
      <c r="L179" s="7"/>
      <c r="N179" s="52"/>
      <c r="O179" s="52"/>
      <c r="P179" s="52"/>
      <c r="Q179" s="52"/>
      <c r="R179" s="52"/>
      <c r="S179" s="52"/>
    </row>
    <row r="180" spans="1:19">
      <c r="A180" s="52"/>
      <c r="B180" s="52"/>
      <c r="E180" s="52"/>
      <c r="I180" s="5"/>
      <c r="J180" s="5"/>
      <c r="K180" s="6"/>
      <c r="L180" s="7"/>
      <c r="N180" s="52"/>
      <c r="O180" s="52"/>
      <c r="P180" s="52"/>
      <c r="Q180" s="52"/>
      <c r="R180" s="52"/>
      <c r="S180" s="52"/>
    </row>
    <row r="181" spans="1:19">
      <c r="A181" s="52"/>
      <c r="B181" s="52"/>
      <c r="E181" s="52"/>
      <c r="I181" s="5"/>
      <c r="J181" s="5"/>
      <c r="K181" s="6"/>
      <c r="L181" s="7"/>
      <c r="N181" s="52"/>
      <c r="O181" s="52"/>
      <c r="P181" s="52"/>
      <c r="Q181" s="52"/>
      <c r="R181" s="52"/>
      <c r="S181" s="52"/>
    </row>
    <row r="182" spans="1:19">
      <c r="A182" s="52"/>
      <c r="B182" s="52"/>
      <c r="E182" s="52"/>
      <c r="I182" s="5"/>
      <c r="J182" s="5"/>
      <c r="K182" s="6"/>
      <c r="L182" s="7"/>
      <c r="N182" s="52"/>
      <c r="O182" s="52"/>
      <c r="P182" s="52"/>
      <c r="Q182" s="52"/>
      <c r="R182" s="52"/>
      <c r="S182" s="52"/>
    </row>
    <row r="183" spans="1:19">
      <c r="A183" s="52"/>
      <c r="B183" s="52"/>
      <c r="E183" s="52"/>
      <c r="I183" s="5"/>
      <c r="J183" s="5"/>
      <c r="K183" s="6"/>
      <c r="L183" s="7"/>
      <c r="N183" s="52"/>
      <c r="O183" s="52"/>
      <c r="P183" s="52"/>
      <c r="Q183" s="52"/>
      <c r="R183" s="52"/>
      <c r="S183" s="52"/>
    </row>
    <row r="184" spans="1:19">
      <c r="A184" s="52"/>
      <c r="B184" s="52"/>
      <c r="E184" s="52"/>
      <c r="I184" s="5"/>
      <c r="J184" s="5"/>
      <c r="K184" s="6"/>
      <c r="L184" s="7"/>
      <c r="N184" s="52"/>
      <c r="O184" s="52"/>
      <c r="P184" s="52"/>
      <c r="Q184" s="52"/>
      <c r="R184" s="52"/>
      <c r="S184" s="52"/>
    </row>
    <row r="185" spans="1:19">
      <c r="A185" s="52"/>
      <c r="B185" s="52"/>
      <c r="E185" s="52"/>
      <c r="I185" s="5"/>
      <c r="J185" s="5"/>
      <c r="K185" s="6"/>
      <c r="L185" s="7"/>
      <c r="N185" s="52"/>
      <c r="O185" s="52"/>
      <c r="P185" s="52"/>
      <c r="Q185" s="52"/>
      <c r="R185" s="52"/>
      <c r="S185" s="52"/>
    </row>
    <row r="186" spans="1:19">
      <c r="A186" s="52"/>
      <c r="B186" s="52"/>
      <c r="E186" s="52"/>
      <c r="I186" s="5"/>
      <c r="J186" s="5"/>
      <c r="K186" s="6"/>
      <c r="L186" s="7"/>
      <c r="N186" s="52"/>
      <c r="O186" s="52"/>
      <c r="P186" s="52"/>
      <c r="Q186" s="52"/>
      <c r="R186" s="52"/>
      <c r="S186" s="52"/>
    </row>
    <row r="187" spans="1:19">
      <c r="A187" s="52"/>
      <c r="B187" s="52"/>
      <c r="E187" s="52"/>
      <c r="I187" s="5"/>
      <c r="J187" s="5"/>
      <c r="K187" s="6"/>
      <c r="L187" s="7"/>
      <c r="N187" s="52"/>
      <c r="O187" s="52"/>
      <c r="P187" s="52"/>
      <c r="Q187" s="52"/>
      <c r="R187" s="52"/>
      <c r="S187" s="52"/>
    </row>
    <row r="188" spans="1:19">
      <c r="A188" s="52"/>
      <c r="B188" s="52"/>
      <c r="E188" s="52"/>
      <c r="I188" s="5"/>
      <c r="J188" s="5"/>
      <c r="K188" s="6"/>
      <c r="L188" s="7"/>
      <c r="N188" s="52"/>
      <c r="O188" s="52"/>
      <c r="P188" s="52"/>
      <c r="Q188" s="52"/>
      <c r="R188" s="52"/>
      <c r="S188" s="52"/>
    </row>
    <row r="189" spans="1:19">
      <c r="A189" s="52"/>
      <c r="B189" s="52"/>
      <c r="E189" s="52"/>
      <c r="I189" s="5"/>
      <c r="J189" s="5"/>
      <c r="K189" s="6"/>
      <c r="L189" s="7"/>
      <c r="N189" s="52"/>
      <c r="O189" s="52"/>
      <c r="P189" s="52"/>
      <c r="Q189" s="52"/>
      <c r="R189" s="52"/>
      <c r="S189" s="52"/>
    </row>
    <row r="190" spans="1:19">
      <c r="A190" s="52"/>
      <c r="B190" s="52"/>
      <c r="E190" s="52"/>
      <c r="I190" s="5"/>
      <c r="J190" s="5"/>
      <c r="K190" s="6"/>
      <c r="L190" s="7"/>
      <c r="N190" s="52"/>
      <c r="O190" s="52"/>
      <c r="P190" s="52"/>
      <c r="Q190" s="52"/>
      <c r="R190" s="52"/>
      <c r="S190" s="52"/>
    </row>
    <row r="191" spans="1:19">
      <c r="A191" s="52"/>
      <c r="B191" s="52"/>
      <c r="E191" s="52"/>
      <c r="I191" s="5"/>
      <c r="J191" s="5"/>
      <c r="K191" s="6"/>
      <c r="L191" s="7"/>
      <c r="N191" s="52"/>
      <c r="O191" s="52"/>
      <c r="P191" s="52"/>
      <c r="Q191" s="52"/>
      <c r="R191" s="52"/>
      <c r="S191" s="52"/>
    </row>
    <row r="192" spans="1:19">
      <c r="A192" s="52"/>
      <c r="B192" s="52"/>
      <c r="E192" s="52"/>
      <c r="I192" s="5"/>
      <c r="J192" s="5"/>
      <c r="K192" s="6"/>
      <c r="L192" s="7"/>
      <c r="N192" s="52"/>
      <c r="O192" s="52"/>
      <c r="P192" s="52"/>
      <c r="Q192" s="52"/>
      <c r="R192" s="52"/>
      <c r="S192" s="52"/>
    </row>
    <row r="193" spans="1:19">
      <c r="A193" s="52"/>
      <c r="B193" s="52"/>
      <c r="E193" s="52"/>
      <c r="I193" s="5"/>
      <c r="J193" s="5"/>
      <c r="K193" s="6"/>
      <c r="L193" s="7"/>
      <c r="N193" s="52"/>
      <c r="O193" s="52"/>
      <c r="P193" s="52"/>
      <c r="Q193" s="52"/>
      <c r="R193" s="52"/>
      <c r="S193" s="52"/>
    </row>
    <row r="194" spans="1:19">
      <c r="A194" s="52"/>
      <c r="B194" s="52"/>
      <c r="E194" s="52"/>
      <c r="I194" s="5"/>
      <c r="J194" s="5"/>
      <c r="K194" s="6"/>
      <c r="L194" s="7"/>
      <c r="N194" s="52"/>
      <c r="O194" s="52"/>
      <c r="P194" s="52"/>
      <c r="Q194" s="52"/>
      <c r="R194" s="52"/>
      <c r="S194" s="52"/>
    </row>
    <row r="195" spans="1:19">
      <c r="A195" s="52"/>
      <c r="B195" s="52"/>
      <c r="E195" s="52"/>
      <c r="I195" s="5"/>
      <c r="J195" s="5"/>
      <c r="K195" s="6"/>
      <c r="L195" s="7"/>
      <c r="N195" s="52"/>
      <c r="O195" s="52"/>
      <c r="P195" s="52"/>
      <c r="Q195" s="52"/>
      <c r="R195" s="52"/>
      <c r="S195" s="52"/>
    </row>
    <row r="196" spans="1:19">
      <c r="A196" s="52"/>
      <c r="B196" s="52"/>
      <c r="E196" s="52"/>
      <c r="I196" s="5"/>
      <c r="J196" s="5"/>
      <c r="K196" s="6"/>
      <c r="L196" s="7"/>
      <c r="N196" s="52"/>
      <c r="O196" s="52"/>
      <c r="P196" s="52"/>
      <c r="Q196" s="52"/>
      <c r="R196" s="52"/>
      <c r="S196" s="52"/>
    </row>
    <row r="197" spans="1:19">
      <c r="A197" s="52"/>
      <c r="B197" s="52"/>
      <c r="E197" s="52"/>
      <c r="I197" s="5"/>
      <c r="J197" s="5"/>
      <c r="K197" s="6"/>
      <c r="L197" s="7"/>
      <c r="N197" s="52"/>
      <c r="O197" s="52"/>
      <c r="P197" s="52"/>
      <c r="Q197" s="52"/>
      <c r="R197" s="52"/>
      <c r="S197" s="52"/>
    </row>
    <row r="198" spans="1:19">
      <c r="A198" s="52"/>
      <c r="B198" s="52"/>
      <c r="E198" s="52"/>
      <c r="I198" s="5"/>
      <c r="J198" s="5"/>
      <c r="K198" s="6"/>
      <c r="L198" s="7"/>
      <c r="N198" s="52"/>
      <c r="O198" s="52"/>
      <c r="P198" s="52"/>
      <c r="Q198" s="52"/>
      <c r="R198" s="52"/>
      <c r="S198" s="52"/>
    </row>
    <row r="199" spans="1:19">
      <c r="A199" s="52"/>
      <c r="B199" s="52"/>
      <c r="E199" s="52"/>
      <c r="I199" s="5"/>
      <c r="J199" s="5"/>
      <c r="K199" s="6"/>
      <c r="L199" s="7"/>
      <c r="N199" s="52"/>
      <c r="O199" s="52"/>
      <c r="P199" s="52"/>
      <c r="Q199" s="52"/>
      <c r="R199" s="52"/>
      <c r="S199" s="52"/>
    </row>
    <row r="200" spans="1:19">
      <c r="A200" s="52"/>
      <c r="B200" s="52"/>
      <c r="E200" s="52"/>
      <c r="I200" s="5"/>
      <c r="J200" s="5"/>
      <c r="K200" s="6"/>
      <c r="L200" s="7"/>
      <c r="N200" s="52"/>
      <c r="O200" s="52"/>
      <c r="P200" s="52"/>
      <c r="Q200" s="52"/>
      <c r="R200" s="52"/>
      <c r="S200" s="52"/>
    </row>
    <row r="201" spans="1:19">
      <c r="A201" s="52"/>
      <c r="B201" s="52"/>
      <c r="E201" s="52"/>
      <c r="I201" s="5"/>
      <c r="J201" s="5"/>
      <c r="K201" s="6"/>
      <c r="L201" s="7"/>
      <c r="N201" s="52"/>
      <c r="O201" s="52"/>
      <c r="P201" s="52"/>
      <c r="Q201" s="52"/>
      <c r="R201" s="52"/>
      <c r="S201" s="52"/>
    </row>
    <row r="202" spans="1:19">
      <c r="A202" s="52"/>
      <c r="B202" s="52"/>
      <c r="E202" s="52"/>
      <c r="I202" s="5"/>
      <c r="J202" s="5"/>
      <c r="K202" s="6"/>
      <c r="L202" s="7"/>
      <c r="N202" s="52"/>
      <c r="O202" s="52"/>
      <c r="P202" s="52"/>
      <c r="Q202" s="52"/>
      <c r="R202" s="52"/>
      <c r="S202" s="52"/>
    </row>
    <row r="203" spans="1:19">
      <c r="A203" s="52"/>
      <c r="B203" s="52"/>
      <c r="E203" s="52"/>
      <c r="I203" s="5"/>
      <c r="J203" s="5"/>
      <c r="K203" s="6"/>
      <c r="L203" s="7"/>
      <c r="N203" s="52"/>
      <c r="O203" s="52"/>
      <c r="P203" s="52"/>
      <c r="Q203" s="52"/>
      <c r="R203" s="52"/>
      <c r="S203" s="52"/>
    </row>
    <row r="204" spans="1:19">
      <c r="A204" s="52"/>
      <c r="B204" s="52"/>
      <c r="E204" s="52"/>
      <c r="I204" s="5"/>
      <c r="J204" s="5"/>
      <c r="K204" s="6"/>
      <c r="L204" s="7"/>
      <c r="N204" s="52"/>
      <c r="O204" s="52"/>
      <c r="P204" s="52"/>
      <c r="Q204" s="52"/>
      <c r="R204" s="52"/>
      <c r="S204" s="52"/>
    </row>
    <row r="205" spans="1:19">
      <c r="A205" s="52"/>
      <c r="B205" s="52"/>
      <c r="E205" s="52"/>
      <c r="I205" s="5"/>
      <c r="J205" s="5"/>
      <c r="K205" s="6"/>
      <c r="L205" s="7"/>
      <c r="N205" s="52"/>
      <c r="O205" s="52"/>
      <c r="P205" s="52"/>
      <c r="Q205" s="52"/>
      <c r="R205" s="52"/>
      <c r="S205" s="52"/>
    </row>
    <row r="206" spans="1:19">
      <c r="A206" s="52"/>
      <c r="B206" s="52"/>
      <c r="E206" s="52"/>
      <c r="I206" s="5"/>
      <c r="J206" s="5"/>
      <c r="K206" s="6"/>
      <c r="L206" s="7"/>
      <c r="N206" s="52"/>
      <c r="O206" s="52"/>
      <c r="P206" s="52"/>
      <c r="Q206" s="52"/>
      <c r="R206" s="52"/>
      <c r="S206" s="52"/>
    </row>
    <row r="207" spans="1:19">
      <c r="A207" s="52"/>
      <c r="B207" s="52"/>
      <c r="E207" s="52"/>
      <c r="I207" s="5"/>
      <c r="J207" s="5"/>
      <c r="K207" s="6"/>
      <c r="L207" s="7"/>
      <c r="N207" s="52"/>
      <c r="O207" s="52"/>
      <c r="P207" s="52"/>
      <c r="Q207" s="52"/>
      <c r="R207" s="52"/>
      <c r="S207" s="52"/>
    </row>
    <row r="208" spans="1:19">
      <c r="A208" s="52"/>
      <c r="B208" s="52"/>
      <c r="E208" s="52"/>
      <c r="I208" s="5"/>
      <c r="J208" s="5"/>
      <c r="K208" s="6"/>
      <c r="L208" s="7"/>
      <c r="N208" s="52"/>
      <c r="O208" s="52"/>
      <c r="P208" s="52"/>
      <c r="Q208" s="52"/>
      <c r="R208" s="52"/>
      <c r="S208" s="52"/>
    </row>
    <row r="209" spans="1:19">
      <c r="A209" s="52"/>
      <c r="B209" s="52"/>
      <c r="E209" s="52"/>
      <c r="I209" s="5"/>
      <c r="J209" s="5"/>
      <c r="K209" s="6"/>
      <c r="L209" s="7"/>
      <c r="N209" s="52"/>
      <c r="O209" s="52"/>
      <c r="P209" s="52"/>
      <c r="Q209" s="52"/>
      <c r="R209" s="52"/>
      <c r="S209" s="52"/>
    </row>
    <row r="210" spans="1:19">
      <c r="A210" s="52"/>
      <c r="B210" s="52"/>
      <c r="E210" s="52"/>
      <c r="I210" s="5"/>
      <c r="J210" s="5"/>
      <c r="K210" s="6"/>
      <c r="L210" s="7"/>
      <c r="N210" s="52"/>
      <c r="O210" s="52"/>
      <c r="P210" s="52"/>
      <c r="Q210" s="52"/>
      <c r="R210" s="52"/>
      <c r="S210" s="52"/>
    </row>
    <row r="211" spans="1:19">
      <c r="A211" s="52"/>
      <c r="B211" s="52"/>
      <c r="E211" s="52"/>
      <c r="I211" s="5"/>
      <c r="J211" s="5"/>
      <c r="K211" s="6"/>
      <c r="L211" s="7"/>
      <c r="N211" s="52"/>
      <c r="O211" s="52"/>
      <c r="P211" s="52"/>
      <c r="Q211" s="52"/>
      <c r="R211" s="52"/>
      <c r="S211" s="52"/>
    </row>
    <row r="212" spans="1:19">
      <c r="A212" s="52"/>
      <c r="B212" s="52"/>
      <c r="E212" s="52"/>
      <c r="I212" s="5"/>
      <c r="J212" s="5"/>
      <c r="K212" s="6"/>
      <c r="L212" s="7"/>
      <c r="N212" s="52"/>
      <c r="O212" s="52"/>
      <c r="P212" s="52"/>
      <c r="Q212" s="52"/>
      <c r="R212" s="52"/>
      <c r="S212" s="52"/>
    </row>
    <row r="213" spans="1:19">
      <c r="A213" s="52"/>
      <c r="B213" s="52"/>
      <c r="E213" s="52"/>
      <c r="I213" s="5"/>
      <c r="J213" s="5"/>
      <c r="K213" s="6"/>
      <c r="L213" s="7"/>
      <c r="N213" s="52"/>
      <c r="O213" s="52"/>
      <c r="P213" s="52"/>
      <c r="Q213" s="52"/>
      <c r="R213" s="52"/>
      <c r="S213" s="52"/>
    </row>
    <row r="214" spans="1:19">
      <c r="A214" s="52"/>
      <c r="B214" s="52"/>
      <c r="E214" s="52"/>
      <c r="I214" s="5"/>
      <c r="J214" s="5"/>
      <c r="K214" s="6"/>
      <c r="L214" s="7"/>
      <c r="N214" s="52"/>
      <c r="O214" s="52"/>
      <c r="P214" s="52"/>
      <c r="Q214" s="52"/>
      <c r="R214" s="52"/>
      <c r="S214" s="52"/>
    </row>
    <row r="215" spans="1:19">
      <c r="A215" s="52"/>
      <c r="B215" s="52"/>
      <c r="E215" s="52"/>
      <c r="I215" s="5"/>
      <c r="J215" s="5"/>
      <c r="K215" s="6"/>
      <c r="L215" s="7"/>
      <c r="N215" s="52"/>
      <c r="O215" s="52"/>
      <c r="P215" s="52"/>
      <c r="Q215" s="52"/>
      <c r="R215" s="52"/>
      <c r="S215" s="52"/>
    </row>
    <row r="216" spans="1:19">
      <c r="A216" s="52"/>
      <c r="B216" s="52"/>
      <c r="E216" s="52"/>
      <c r="I216" s="5"/>
      <c r="J216" s="5"/>
      <c r="K216" s="6"/>
      <c r="L216" s="7"/>
      <c r="N216" s="52"/>
      <c r="O216" s="52"/>
      <c r="P216" s="52"/>
      <c r="Q216" s="52"/>
      <c r="R216" s="52"/>
      <c r="S216" s="52"/>
    </row>
    <row r="217" spans="1:19">
      <c r="A217" s="52"/>
      <c r="B217" s="52"/>
      <c r="E217" s="52"/>
      <c r="I217" s="5"/>
      <c r="J217" s="5"/>
      <c r="K217" s="6"/>
      <c r="L217" s="7"/>
      <c r="N217" s="52"/>
      <c r="O217" s="52"/>
      <c r="P217" s="52"/>
      <c r="Q217" s="52"/>
      <c r="R217" s="52"/>
      <c r="S217" s="52"/>
    </row>
    <row r="218" spans="1:19">
      <c r="A218" s="52"/>
      <c r="B218" s="52"/>
      <c r="E218" s="52"/>
      <c r="I218" s="5"/>
      <c r="J218" s="5"/>
      <c r="K218" s="6"/>
      <c r="L218" s="7"/>
      <c r="N218" s="52"/>
      <c r="O218" s="52"/>
      <c r="P218" s="52"/>
      <c r="Q218" s="52"/>
      <c r="R218" s="52"/>
      <c r="S218" s="52"/>
    </row>
    <row r="219" spans="1:19">
      <c r="A219" s="52"/>
      <c r="B219" s="52"/>
      <c r="E219" s="52"/>
      <c r="I219" s="5"/>
      <c r="J219" s="5"/>
      <c r="K219" s="6"/>
      <c r="L219" s="7"/>
      <c r="N219" s="52"/>
      <c r="O219" s="52"/>
      <c r="P219" s="52"/>
      <c r="Q219" s="52"/>
      <c r="R219" s="52"/>
      <c r="S219" s="52"/>
    </row>
    <row r="220" spans="1:19">
      <c r="A220" s="52"/>
      <c r="B220" s="52"/>
      <c r="E220" s="52"/>
      <c r="I220" s="5"/>
      <c r="J220" s="5"/>
      <c r="K220" s="6"/>
      <c r="L220" s="7"/>
      <c r="N220" s="52"/>
      <c r="O220" s="52"/>
      <c r="P220" s="52"/>
      <c r="Q220" s="52"/>
      <c r="R220" s="52"/>
      <c r="S220" s="52"/>
    </row>
    <row r="221" spans="1:19">
      <c r="A221" s="52"/>
      <c r="B221" s="52"/>
      <c r="E221" s="52"/>
      <c r="I221" s="5"/>
      <c r="J221" s="5"/>
      <c r="K221" s="6"/>
      <c r="L221" s="7"/>
      <c r="N221" s="52"/>
      <c r="O221" s="52"/>
      <c r="P221" s="52"/>
      <c r="Q221" s="52"/>
      <c r="R221" s="52"/>
      <c r="S221" s="52"/>
    </row>
    <row r="222" spans="1:19">
      <c r="A222" s="52"/>
      <c r="B222" s="52"/>
      <c r="E222" s="52"/>
      <c r="I222" s="5"/>
      <c r="J222" s="5"/>
      <c r="K222" s="6"/>
      <c r="L222" s="7"/>
      <c r="N222" s="52"/>
      <c r="O222" s="52"/>
      <c r="P222" s="52"/>
      <c r="Q222" s="52"/>
      <c r="R222" s="52"/>
      <c r="S222" s="52"/>
    </row>
    <row r="223" spans="1:19">
      <c r="A223" s="52"/>
      <c r="B223" s="52"/>
      <c r="E223" s="52"/>
      <c r="I223" s="5"/>
      <c r="J223" s="5"/>
      <c r="K223" s="6"/>
      <c r="L223" s="7"/>
      <c r="N223" s="52"/>
      <c r="O223" s="52"/>
      <c r="P223" s="52"/>
      <c r="Q223" s="52"/>
      <c r="R223" s="52"/>
      <c r="S223" s="52"/>
    </row>
    <row r="224" spans="1:19">
      <c r="A224" s="52"/>
      <c r="B224" s="52"/>
      <c r="E224" s="52"/>
      <c r="I224" s="5"/>
      <c r="J224" s="5"/>
      <c r="K224" s="6"/>
      <c r="L224" s="7"/>
      <c r="N224" s="52"/>
      <c r="O224" s="52"/>
      <c r="P224" s="52"/>
      <c r="Q224" s="52"/>
      <c r="R224" s="52"/>
      <c r="S224" s="52"/>
    </row>
    <row r="225" spans="1:19">
      <c r="A225" s="52"/>
      <c r="B225" s="52"/>
      <c r="E225" s="52"/>
      <c r="I225" s="5"/>
      <c r="J225" s="5"/>
      <c r="K225" s="6"/>
      <c r="L225" s="7"/>
      <c r="N225" s="52"/>
      <c r="O225" s="52"/>
      <c r="P225" s="52"/>
      <c r="Q225" s="52"/>
      <c r="R225" s="52"/>
      <c r="S225" s="52"/>
    </row>
    <row r="226" spans="1:19">
      <c r="A226" s="52"/>
      <c r="B226" s="52"/>
      <c r="E226" s="52"/>
      <c r="I226" s="5"/>
      <c r="J226" s="5"/>
      <c r="K226" s="6"/>
      <c r="L226" s="7"/>
      <c r="N226" s="52"/>
      <c r="O226" s="52"/>
      <c r="P226" s="52"/>
      <c r="Q226" s="52"/>
      <c r="R226" s="52"/>
      <c r="S226" s="52"/>
    </row>
    <row r="227" spans="1:19">
      <c r="A227" s="52"/>
      <c r="B227" s="52"/>
      <c r="E227" s="52"/>
      <c r="I227" s="5"/>
      <c r="J227" s="5"/>
      <c r="K227" s="6"/>
      <c r="L227" s="7"/>
      <c r="N227" s="52"/>
      <c r="O227" s="52"/>
      <c r="P227" s="52"/>
      <c r="Q227" s="52"/>
      <c r="R227" s="52"/>
      <c r="S227" s="52"/>
    </row>
    <row r="228" spans="1:19">
      <c r="A228" s="52"/>
      <c r="B228" s="52"/>
      <c r="E228" s="52"/>
      <c r="I228" s="5"/>
      <c r="J228" s="5"/>
      <c r="K228" s="6"/>
      <c r="L228" s="7"/>
      <c r="N228" s="52"/>
      <c r="O228" s="52"/>
      <c r="P228" s="52"/>
      <c r="Q228" s="52"/>
      <c r="R228" s="52"/>
      <c r="S228" s="52"/>
    </row>
    <row r="229" spans="1:19">
      <c r="A229" s="52"/>
      <c r="B229" s="52"/>
      <c r="E229" s="52"/>
      <c r="I229" s="5"/>
      <c r="J229" s="5"/>
      <c r="K229" s="6"/>
      <c r="L229" s="7"/>
      <c r="N229" s="52"/>
      <c r="O229" s="52"/>
      <c r="P229" s="52"/>
      <c r="Q229" s="52"/>
      <c r="R229" s="52"/>
      <c r="S229" s="52"/>
    </row>
    <row r="230" spans="1:19">
      <c r="A230" s="52"/>
      <c r="B230" s="52"/>
      <c r="E230" s="52"/>
      <c r="I230" s="5"/>
      <c r="J230" s="5"/>
      <c r="K230" s="6"/>
      <c r="L230" s="7"/>
      <c r="N230" s="52"/>
      <c r="O230" s="52"/>
      <c r="P230" s="52"/>
      <c r="Q230" s="52"/>
      <c r="R230" s="52"/>
      <c r="S230" s="52"/>
    </row>
    <row r="231" spans="1:19">
      <c r="A231" s="52"/>
      <c r="B231" s="52"/>
      <c r="E231" s="52"/>
      <c r="I231" s="5"/>
      <c r="J231" s="5"/>
      <c r="K231" s="6"/>
      <c r="L231" s="7"/>
      <c r="N231" s="52"/>
      <c r="O231" s="52"/>
      <c r="P231" s="52"/>
      <c r="Q231" s="52"/>
      <c r="R231" s="52"/>
      <c r="S231" s="52"/>
    </row>
    <row r="232" spans="1:19">
      <c r="A232" s="52"/>
      <c r="B232" s="52"/>
      <c r="E232" s="52"/>
      <c r="I232" s="5"/>
      <c r="J232" s="5"/>
      <c r="K232" s="6"/>
      <c r="L232" s="7"/>
      <c r="N232" s="52"/>
      <c r="O232" s="52"/>
      <c r="P232" s="52"/>
      <c r="Q232" s="52"/>
      <c r="R232" s="52"/>
      <c r="S232" s="52"/>
    </row>
    <row r="233" spans="1:19">
      <c r="A233" s="52"/>
      <c r="B233" s="52"/>
      <c r="E233" s="52"/>
      <c r="I233" s="5"/>
      <c r="J233" s="5"/>
      <c r="K233" s="6"/>
      <c r="L233" s="7"/>
      <c r="N233" s="52"/>
      <c r="O233" s="52"/>
      <c r="P233" s="52"/>
      <c r="Q233" s="52"/>
      <c r="R233" s="52"/>
      <c r="S233" s="52"/>
    </row>
    <row r="234" spans="1:19">
      <c r="A234" s="52"/>
      <c r="B234" s="52"/>
      <c r="E234" s="52"/>
      <c r="I234" s="5"/>
      <c r="J234" s="5"/>
      <c r="K234" s="6"/>
      <c r="L234" s="7"/>
      <c r="N234" s="52"/>
      <c r="O234" s="52"/>
      <c r="P234" s="52"/>
      <c r="Q234" s="52"/>
      <c r="R234" s="52"/>
      <c r="S234" s="52"/>
    </row>
    <row r="235" spans="1:19">
      <c r="A235" s="52"/>
      <c r="B235" s="52"/>
      <c r="E235" s="52"/>
      <c r="I235" s="5"/>
      <c r="J235" s="5"/>
      <c r="K235" s="6"/>
      <c r="L235" s="7"/>
      <c r="N235" s="52"/>
      <c r="O235" s="52"/>
      <c r="P235" s="52"/>
      <c r="Q235" s="52"/>
      <c r="R235" s="52"/>
      <c r="S235" s="52"/>
    </row>
    <row r="236" spans="1:19">
      <c r="A236" s="52"/>
      <c r="B236" s="52"/>
      <c r="E236" s="52"/>
      <c r="I236" s="5"/>
      <c r="J236" s="5"/>
      <c r="K236" s="6"/>
      <c r="L236" s="7"/>
      <c r="N236" s="52"/>
      <c r="O236" s="52"/>
      <c r="P236" s="52"/>
      <c r="Q236" s="52"/>
      <c r="R236" s="52"/>
      <c r="S236" s="52"/>
    </row>
    <row r="237" spans="1:19">
      <c r="A237" s="52"/>
      <c r="B237" s="52"/>
      <c r="E237" s="52"/>
      <c r="I237" s="5"/>
      <c r="J237" s="5"/>
      <c r="K237" s="6"/>
      <c r="L237" s="7"/>
      <c r="N237" s="52"/>
      <c r="O237" s="52"/>
      <c r="P237" s="52"/>
      <c r="Q237" s="52"/>
      <c r="R237" s="52"/>
      <c r="S237" s="52"/>
    </row>
    <row r="238" spans="1:19">
      <c r="A238" s="52"/>
      <c r="B238" s="52"/>
      <c r="E238" s="52"/>
      <c r="I238" s="5"/>
      <c r="J238" s="5"/>
      <c r="K238" s="6"/>
      <c r="L238" s="7"/>
      <c r="N238" s="52"/>
      <c r="O238" s="52"/>
      <c r="P238" s="52"/>
      <c r="Q238" s="52"/>
      <c r="R238" s="52"/>
      <c r="S238" s="52"/>
    </row>
    <row r="239" spans="1:19">
      <c r="A239" s="52"/>
      <c r="B239" s="52"/>
      <c r="E239" s="52"/>
      <c r="I239" s="5"/>
      <c r="J239" s="5"/>
      <c r="K239" s="6"/>
      <c r="L239" s="7"/>
      <c r="N239" s="52"/>
      <c r="O239" s="52"/>
      <c r="P239" s="52"/>
      <c r="Q239" s="52"/>
      <c r="R239" s="52"/>
      <c r="S239" s="52"/>
    </row>
    <row r="240" spans="1:19">
      <c r="A240" s="52"/>
      <c r="B240" s="52"/>
      <c r="E240" s="52"/>
      <c r="I240" s="5"/>
      <c r="J240" s="5"/>
      <c r="K240" s="6"/>
      <c r="L240" s="7"/>
      <c r="N240" s="52"/>
      <c r="O240" s="52"/>
      <c r="P240" s="52"/>
      <c r="Q240" s="52"/>
      <c r="R240" s="52"/>
      <c r="S240" s="52"/>
    </row>
    <row r="241" spans="1:19">
      <c r="A241" s="52"/>
      <c r="B241" s="52"/>
      <c r="E241" s="52"/>
      <c r="I241" s="5"/>
      <c r="J241" s="5"/>
      <c r="K241" s="6"/>
      <c r="L241" s="7"/>
      <c r="N241" s="52"/>
      <c r="O241" s="52"/>
      <c r="P241" s="52"/>
      <c r="Q241" s="52"/>
      <c r="R241" s="52"/>
      <c r="S241" s="52"/>
    </row>
    <row r="242" spans="1:19">
      <c r="A242" s="52"/>
      <c r="B242" s="52"/>
      <c r="E242" s="52"/>
      <c r="I242" s="5"/>
      <c r="J242" s="5"/>
      <c r="K242" s="6"/>
      <c r="L242" s="7"/>
      <c r="N242" s="52"/>
      <c r="O242" s="52"/>
      <c r="P242" s="52"/>
      <c r="Q242" s="52"/>
      <c r="R242" s="52"/>
      <c r="S242" s="52"/>
    </row>
    <row r="243" spans="1:19">
      <c r="A243" s="52"/>
      <c r="B243" s="52"/>
      <c r="E243" s="52"/>
      <c r="I243" s="5"/>
      <c r="J243" s="5"/>
      <c r="K243" s="6"/>
      <c r="L243" s="7"/>
      <c r="N243" s="52"/>
      <c r="O243" s="52"/>
      <c r="P243" s="52"/>
      <c r="Q243" s="52"/>
      <c r="R243" s="52"/>
      <c r="S243" s="52"/>
    </row>
    <row r="244" spans="1:19">
      <c r="A244" s="52"/>
      <c r="B244" s="52"/>
      <c r="E244" s="52"/>
      <c r="I244" s="5"/>
      <c r="J244" s="5"/>
      <c r="K244" s="6"/>
      <c r="L244" s="7"/>
      <c r="N244" s="52"/>
      <c r="O244" s="52"/>
      <c r="P244" s="52"/>
      <c r="Q244" s="52"/>
      <c r="R244" s="52"/>
      <c r="S244" s="52"/>
    </row>
    <row r="245" spans="1:19">
      <c r="A245" s="52"/>
      <c r="B245" s="52"/>
      <c r="E245" s="52"/>
      <c r="I245" s="5"/>
      <c r="J245" s="5"/>
      <c r="K245" s="6"/>
      <c r="L245" s="7"/>
      <c r="N245" s="52"/>
      <c r="O245" s="52"/>
      <c r="P245" s="52"/>
      <c r="Q245" s="52"/>
      <c r="R245" s="52"/>
      <c r="S245" s="52"/>
    </row>
    <row r="246" spans="1:19">
      <c r="A246" s="52"/>
      <c r="B246" s="52"/>
      <c r="E246" s="52"/>
      <c r="I246" s="5"/>
      <c r="J246" s="5"/>
      <c r="K246" s="6"/>
      <c r="L246" s="7"/>
      <c r="N246" s="52"/>
      <c r="O246" s="52"/>
      <c r="P246" s="52"/>
      <c r="Q246" s="52"/>
      <c r="R246" s="52"/>
      <c r="S246" s="52"/>
    </row>
    <row r="247" spans="1:19">
      <c r="A247" s="52"/>
      <c r="B247" s="52"/>
      <c r="E247" s="52"/>
      <c r="I247" s="5"/>
      <c r="J247" s="5"/>
      <c r="K247" s="6"/>
      <c r="L247" s="7"/>
      <c r="N247" s="52"/>
      <c r="O247" s="52"/>
      <c r="P247" s="52"/>
      <c r="Q247" s="52"/>
      <c r="R247" s="52"/>
      <c r="S247" s="52"/>
    </row>
    <row r="248" spans="1:19">
      <c r="A248" s="52"/>
      <c r="B248" s="52"/>
      <c r="E248" s="52"/>
      <c r="I248" s="5"/>
      <c r="J248" s="5"/>
      <c r="K248" s="6"/>
      <c r="L248" s="7"/>
      <c r="N248" s="52"/>
      <c r="O248" s="52"/>
      <c r="P248" s="52"/>
      <c r="Q248" s="52"/>
      <c r="R248" s="52"/>
      <c r="S248" s="52"/>
    </row>
    <row r="249" spans="1:19">
      <c r="A249" s="52"/>
      <c r="B249" s="52"/>
      <c r="E249" s="52"/>
      <c r="I249" s="5"/>
      <c r="J249" s="5"/>
      <c r="K249" s="6"/>
      <c r="L249" s="7"/>
      <c r="N249" s="52"/>
      <c r="O249" s="52"/>
      <c r="P249" s="52"/>
      <c r="Q249" s="52"/>
      <c r="R249" s="52"/>
      <c r="S249" s="52"/>
    </row>
    <row r="250" spans="1:19">
      <c r="A250" s="52"/>
      <c r="B250" s="52"/>
      <c r="E250" s="52"/>
      <c r="I250" s="5"/>
      <c r="J250" s="5"/>
      <c r="K250" s="6"/>
      <c r="L250" s="7"/>
      <c r="N250" s="52"/>
      <c r="O250" s="52"/>
      <c r="P250" s="52"/>
      <c r="Q250" s="52"/>
      <c r="R250" s="52"/>
      <c r="S250" s="52"/>
    </row>
    <row r="251" spans="1:19">
      <c r="A251" s="52"/>
      <c r="B251" s="52"/>
      <c r="E251" s="52"/>
      <c r="I251" s="5"/>
      <c r="J251" s="5"/>
      <c r="K251" s="6"/>
      <c r="L251" s="7"/>
      <c r="N251" s="52"/>
      <c r="O251" s="52"/>
      <c r="P251" s="52"/>
      <c r="Q251" s="52"/>
      <c r="R251" s="52"/>
      <c r="S251" s="52"/>
    </row>
    <row r="252" spans="1:19">
      <c r="A252" s="52"/>
      <c r="B252" s="52"/>
      <c r="E252" s="52"/>
      <c r="I252" s="5"/>
      <c r="J252" s="5"/>
      <c r="K252" s="6"/>
      <c r="L252" s="7"/>
      <c r="N252" s="52"/>
      <c r="O252" s="52"/>
      <c r="P252" s="52"/>
      <c r="Q252" s="52"/>
      <c r="R252" s="52"/>
      <c r="S252" s="52"/>
    </row>
    <row r="253" spans="1:19">
      <c r="A253" s="52"/>
      <c r="B253" s="52"/>
      <c r="E253" s="52"/>
      <c r="I253" s="5"/>
      <c r="J253" s="5"/>
      <c r="K253" s="6"/>
      <c r="L253" s="7"/>
      <c r="N253" s="52"/>
      <c r="O253" s="52"/>
      <c r="P253" s="52"/>
      <c r="Q253" s="52"/>
      <c r="R253" s="52"/>
      <c r="S253" s="52"/>
    </row>
    <row r="254" spans="1:19">
      <c r="A254" s="52"/>
      <c r="B254" s="52"/>
      <c r="E254" s="52"/>
      <c r="I254" s="5"/>
      <c r="J254" s="5"/>
      <c r="K254" s="6"/>
      <c r="L254" s="7"/>
      <c r="N254" s="52"/>
      <c r="O254" s="52"/>
      <c r="P254" s="52"/>
      <c r="Q254" s="52"/>
      <c r="R254" s="52"/>
      <c r="S254" s="52"/>
    </row>
    <row r="255" spans="1:19">
      <c r="A255" s="52"/>
      <c r="B255" s="52"/>
      <c r="E255" s="52"/>
      <c r="I255" s="5"/>
      <c r="J255" s="5"/>
      <c r="K255" s="6"/>
      <c r="L255" s="7"/>
      <c r="N255" s="52"/>
      <c r="O255" s="52"/>
      <c r="P255" s="52"/>
      <c r="Q255" s="52"/>
      <c r="R255" s="52"/>
      <c r="S255" s="52"/>
    </row>
    <row r="256" spans="1:19">
      <c r="A256" s="52"/>
      <c r="B256" s="52"/>
      <c r="E256" s="52"/>
      <c r="I256" s="5"/>
      <c r="J256" s="5"/>
      <c r="K256" s="6"/>
      <c r="L256" s="7"/>
      <c r="N256" s="52"/>
      <c r="O256" s="52"/>
      <c r="P256" s="52"/>
      <c r="Q256" s="52"/>
      <c r="R256" s="52"/>
      <c r="S256" s="52"/>
    </row>
    <row r="257" spans="1:19">
      <c r="A257" s="52"/>
      <c r="B257" s="52"/>
      <c r="E257" s="52"/>
      <c r="I257" s="5"/>
      <c r="J257" s="5"/>
      <c r="K257" s="6"/>
      <c r="L257" s="7"/>
      <c r="N257" s="52"/>
      <c r="O257" s="52"/>
      <c r="P257" s="52"/>
      <c r="Q257" s="52"/>
      <c r="R257" s="52"/>
      <c r="S257" s="52"/>
    </row>
    <row r="258" spans="1:19">
      <c r="A258" s="52"/>
      <c r="B258" s="52"/>
      <c r="E258" s="52"/>
      <c r="I258" s="5"/>
      <c r="J258" s="5"/>
      <c r="K258" s="6"/>
      <c r="L258" s="7"/>
      <c r="N258" s="52"/>
      <c r="O258" s="52"/>
      <c r="P258" s="52"/>
      <c r="Q258" s="52"/>
      <c r="R258" s="52"/>
      <c r="S258" s="52"/>
    </row>
    <row r="259" spans="1:19">
      <c r="A259" s="52"/>
      <c r="B259" s="52"/>
      <c r="E259" s="52"/>
      <c r="I259" s="5"/>
      <c r="J259" s="5"/>
      <c r="K259" s="6"/>
      <c r="L259" s="7"/>
      <c r="N259" s="52"/>
      <c r="O259" s="52"/>
      <c r="P259" s="52"/>
      <c r="Q259" s="52"/>
      <c r="R259" s="52"/>
      <c r="S259" s="52"/>
    </row>
    <row r="260" spans="1:19">
      <c r="A260" s="52"/>
      <c r="B260" s="52"/>
      <c r="E260" s="52"/>
      <c r="I260" s="5"/>
      <c r="J260" s="5"/>
      <c r="K260" s="6"/>
      <c r="L260" s="7"/>
      <c r="N260" s="52"/>
      <c r="O260" s="52"/>
      <c r="P260" s="52"/>
      <c r="Q260" s="52"/>
      <c r="R260" s="52"/>
      <c r="S260" s="52"/>
    </row>
    <row r="261" spans="1:19">
      <c r="A261" s="52"/>
      <c r="B261" s="52"/>
      <c r="E261" s="52"/>
      <c r="I261" s="5"/>
      <c r="J261" s="5"/>
      <c r="K261" s="6"/>
      <c r="L261" s="7"/>
      <c r="N261" s="52"/>
      <c r="O261" s="52"/>
      <c r="P261" s="52"/>
      <c r="Q261" s="52"/>
      <c r="R261" s="52"/>
      <c r="S261" s="52"/>
    </row>
    <row r="262" spans="1:19">
      <c r="A262" s="52"/>
      <c r="B262" s="52"/>
      <c r="E262" s="52"/>
      <c r="I262" s="5"/>
      <c r="J262" s="5"/>
      <c r="K262" s="6"/>
      <c r="L262" s="7"/>
      <c r="N262" s="52"/>
      <c r="O262" s="52"/>
      <c r="P262" s="52"/>
      <c r="Q262" s="52"/>
      <c r="R262" s="52"/>
      <c r="S262" s="52"/>
    </row>
    <row r="263" spans="1:19">
      <c r="A263" s="52"/>
      <c r="B263" s="52"/>
      <c r="E263" s="52"/>
      <c r="I263" s="5"/>
      <c r="J263" s="5"/>
      <c r="K263" s="6"/>
      <c r="L263" s="7"/>
      <c r="N263" s="52"/>
      <c r="O263" s="52"/>
      <c r="P263" s="52"/>
      <c r="Q263" s="52"/>
      <c r="R263" s="52"/>
      <c r="S263" s="52"/>
    </row>
    <row r="264" spans="1:19">
      <c r="A264" s="52"/>
      <c r="B264" s="52"/>
      <c r="E264" s="52"/>
      <c r="I264" s="5"/>
      <c r="J264" s="5"/>
      <c r="K264" s="6"/>
      <c r="L264" s="7"/>
      <c r="N264" s="52"/>
      <c r="O264" s="52"/>
      <c r="P264" s="52"/>
      <c r="Q264" s="52"/>
      <c r="R264" s="52"/>
      <c r="S264" s="52"/>
    </row>
    <row r="265" spans="1:19">
      <c r="A265" s="52"/>
      <c r="B265" s="52"/>
      <c r="E265" s="52"/>
      <c r="I265" s="5"/>
      <c r="J265" s="5"/>
      <c r="K265" s="6"/>
      <c r="L265" s="7"/>
      <c r="N265" s="52"/>
      <c r="O265" s="52"/>
      <c r="P265" s="52"/>
      <c r="Q265" s="52"/>
      <c r="R265" s="52"/>
      <c r="S265" s="52"/>
    </row>
    <row r="266" spans="1:19">
      <c r="A266" s="52"/>
      <c r="B266" s="52"/>
      <c r="E266" s="52"/>
      <c r="I266" s="5"/>
      <c r="J266" s="5"/>
      <c r="K266" s="6"/>
      <c r="L266" s="7"/>
      <c r="N266" s="52"/>
      <c r="O266" s="52"/>
      <c r="P266" s="52"/>
      <c r="Q266" s="52"/>
      <c r="R266" s="52"/>
      <c r="S266" s="52"/>
    </row>
    <row r="267" spans="1:19">
      <c r="A267" s="52"/>
      <c r="B267" s="52"/>
      <c r="E267" s="52"/>
      <c r="I267" s="5"/>
      <c r="J267" s="5"/>
      <c r="K267" s="6"/>
      <c r="L267" s="7"/>
      <c r="N267" s="52"/>
      <c r="O267" s="52"/>
      <c r="P267" s="52"/>
      <c r="Q267" s="52"/>
      <c r="R267" s="52"/>
      <c r="S267" s="52"/>
    </row>
    <row r="268" spans="1:19">
      <c r="A268" s="52"/>
      <c r="B268" s="52"/>
      <c r="E268" s="52"/>
      <c r="I268" s="5"/>
      <c r="J268" s="5"/>
      <c r="K268" s="6"/>
      <c r="L268" s="7"/>
      <c r="N268" s="52"/>
      <c r="O268" s="52"/>
      <c r="P268" s="52"/>
      <c r="Q268" s="52"/>
      <c r="R268" s="52"/>
      <c r="S268" s="52"/>
    </row>
    <row r="269" spans="1:19">
      <c r="A269" s="52"/>
      <c r="B269" s="52"/>
      <c r="E269" s="52"/>
      <c r="I269" s="5"/>
      <c r="J269" s="5"/>
      <c r="K269" s="6"/>
      <c r="L269" s="7"/>
      <c r="N269" s="52"/>
      <c r="O269" s="52"/>
      <c r="P269" s="52"/>
      <c r="Q269" s="52"/>
      <c r="R269" s="52"/>
      <c r="S269" s="52"/>
    </row>
    <row r="270" spans="1:19">
      <c r="A270" s="52"/>
      <c r="B270" s="52"/>
      <c r="E270" s="52"/>
      <c r="I270" s="5"/>
      <c r="J270" s="5"/>
      <c r="K270" s="6"/>
      <c r="L270" s="7"/>
      <c r="N270" s="52"/>
      <c r="O270" s="52"/>
      <c r="P270" s="52"/>
      <c r="Q270" s="52"/>
      <c r="R270" s="52"/>
      <c r="S270" s="52"/>
    </row>
    <row r="271" spans="1:19">
      <c r="A271" s="52"/>
      <c r="B271" s="52"/>
      <c r="E271" s="52"/>
      <c r="I271" s="5"/>
      <c r="J271" s="5"/>
      <c r="K271" s="6"/>
      <c r="L271" s="7"/>
      <c r="N271" s="52"/>
      <c r="O271" s="52"/>
      <c r="P271" s="52"/>
      <c r="Q271" s="52"/>
      <c r="R271" s="52"/>
      <c r="S271" s="52"/>
    </row>
    <row r="272" spans="1:19">
      <c r="A272" s="52"/>
      <c r="B272" s="52"/>
      <c r="E272" s="52"/>
      <c r="I272" s="5"/>
      <c r="J272" s="5"/>
      <c r="K272" s="6"/>
      <c r="L272" s="7"/>
      <c r="N272" s="52"/>
      <c r="O272" s="52"/>
      <c r="P272" s="52"/>
      <c r="Q272" s="52"/>
      <c r="R272" s="52"/>
      <c r="S272" s="52"/>
    </row>
    <row r="273" spans="1:19">
      <c r="A273" s="52"/>
      <c r="B273" s="52"/>
      <c r="E273" s="52"/>
      <c r="I273" s="5"/>
      <c r="J273" s="5"/>
      <c r="K273" s="6"/>
      <c r="L273" s="7"/>
      <c r="N273" s="52"/>
      <c r="O273" s="52"/>
      <c r="P273" s="52"/>
      <c r="Q273" s="52"/>
      <c r="R273" s="52"/>
      <c r="S273" s="52"/>
    </row>
    <row r="274" spans="1:19">
      <c r="A274" s="52"/>
      <c r="B274" s="52"/>
      <c r="E274" s="52"/>
      <c r="I274" s="5"/>
      <c r="J274" s="5"/>
      <c r="K274" s="6"/>
      <c r="L274" s="7"/>
      <c r="N274" s="52"/>
      <c r="O274" s="52"/>
      <c r="P274" s="52"/>
      <c r="Q274" s="52"/>
      <c r="R274" s="52"/>
      <c r="S274" s="52"/>
    </row>
    <row r="275" spans="1:19">
      <c r="A275" s="52"/>
      <c r="B275" s="52"/>
      <c r="E275" s="52"/>
      <c r="I275" s="5"/>
      <c r="J275" s="5"/>
      <c r="K275" s="6"/>
      <c r="L275" s="7"/>
      <c r="N275" s="52"/>
      <c r="O275" s="52"/>
      <c r="P275" s="52"/>
      <c r="Q275" s="52"/>
      <c r="R275" s="52"/>
      <c r="S275" s="52"/>
    </row>
    <row r="276" spans="1:19">
      <c r="A276" s="52"/>
      <c r="B276" s="52"/>
      <c r="E276" s="52"/>
      <c r="I276" s="5"/>
      <c r="J276" s="5"/>
      <c r="K276" s="6"/>
      <c r="L276" s="7"/>
      <c r="N276" s="52"/>
      <c r="O276" s="52"/>
      <c r="P276" s="52"/>
      <c r="Q276" s="52"/>
      <c r="R276" s="52"/>
      <c r="S276" s="52"/>
    </row>
    <row r="277" spans="1:19">
      <c r="A277" s="52"/>
      <c r="B277" s="52"/>
      <c r="E277" s="52"/>
      <c r="I277" s="5"/>
      <c r="J277" s="5"/>
      <c r="K277" s="6"/>
      <c r="L277" s="7"/>
      <c r="N277" s="52"/>
      <c r="O277" s="52"/>
      <c r="P277" s="52"/>
      <c r="Q277" s="52"/>
      <c r="R277" s="52"/>
      <c r="S277" s="52"/>
    </row>
    <row r="278" spans="1:19">
      <c r="A278" s="52"/>
      <c r="B278" s="52"/>
      <c r="E278" s="52"/>
      <c r="I278" s="5"/>
      <c r="J278" s="5"/>
      <c r="K278" s="6"/>
      <c r="L278" s="7"/>
      <c r="N278" s="52"/>
      <c r="O278" s="52"/>
      <c r="P278" s="52"/>
      <c r="Q278" s="52"/>
      <c r="R278" s="52"/>
      <c r="S278" s="52"/>
    </row>
    <row r="279" spans="1:19">
      <c r="A279" s="52"/>
      <c r="B279" s="52"/>
      <c r="E279" s="52"/>
      <c r="I279" s="5"/>
      <c r="J279" s="5"/>
      <c r="K279" s="6"/>
      <c r="L279" s="7"/>
      <c r="N279" s="52"/>
      <c r="O279" s="52"/>
      <c r="P279" s="52"/>
      <c r="Q279" s="52"/>
      <c r="R279" s="52"/>
      <c r="S279" s="52"/>
    </row>
    <row r="280" spans="1:19">
      <c r="A280" s="52"/>
      <c r="B280" s="52"/>
      <c r="E280" s="52"/>
      <c r="I280" s="5"/>
      <c r="J280" s="5"/>
      <c r="K280" s="6"/>
      <c r="L280" s="7"/>
      <c r="N280" s="52"/>
      <c r="O280" s="52"/>
      <c r="P280" s="52"/>
      <c r="Q280" s="52"/>
      <c r="R280" s="52"/>
      <c r="S280" s="52"/>
    </row>
    <row r="281" spans="1:19">
      <c r="A281" s="52"/>
      <c r="B281" s="52"/>
      <c r="E281" s="52"/>
      <c r="I281" s="5"/>
      <c r="J281" s="5"/>
      <c r="K281" s="6"/>
      <c r="L281" s="7"/>
      <c r="N281" s="52"/>
      <c r="O281" s="52"/>
      <c r="P281" s="52"/>
      <c r="Q281" s="52"/>
      <c r="R281" s="52"/>
      <c r="S281" s="52"/>
    </row>
    <row r="282" spans="1:19">
      <c r="A282" s="52"/>
      <c r="B282" s="52"/>
      <c r="E282" s="52"/>
      <c r="I282" s="5"/>
      <c r="J282" s="5"/>
      <c r="K282" s="6"/>
      <c r="L282" s="7"/>
      <c r="N282" s="52"/>
      <c r="O282" s="52"/>
      <c r="P282" s="52"/>
      <c r="Q282" s="52"/>
      <c r="R282" s="52"/>
      <c r="S282" s="52"/>
    </row>
    <row r="283" spans="1:19">
      <c r="A283" s="52"/>
      <c r="B283" s="52"/>
      <c r="E283" s="52"/>
      <c r="I283" s="5"/>
      <c r="J283" s="5"/>
      <c r="K283" s="6"/>
      <c r="L283" s="7"/>
      <c r="N283" s="52"/>
      <c r="O283" s="52"/>
      <c r="P283" s="52"/>
      <c r="Q283" s="52"/>
      <c r="R283" s="52"/>
      <c r="S283" s="52"/>
    </row>
    <row r="284" spans="1:19">
      <c r="A284" s="52"/>
      <c r="B284" s="52"/>
      <c r="E284" s="52"/>
      <c r="I284" s="5"/>
      <c r="J284" s="5"/>
      <c r="K284" s="6"/>
      <c r="L284" s="7"/>
      <c r="N284" s="52"/>
      <c r="O284" s="52"/>
      <c r="P284" s="52"/>
      <c r="Q284" s="52"/>
      <c r="R284" s="52"/>
      <c r="S284" s="52"/>
    </row>
    <row r="285" spans="1:19">
      <c r="A285" s="52"/>
      <c r="B285" s="52"/>
      <c r="E285" s="52"/>
      <c r="I285" s="5"/>
      <c r="J285" s="5"/>
      <c r="K285" s="6"/>
      <c r="L285" s="7"/>
      <c r="N285" s="52"/>
      <c r="O285" s="52"/>
      <c r="P285" s="52"/>
      <c r="Q285" s="52"/>
      <c r="R285" s="52"/>
      <c r="S285" s="52"/>
    </row>
    <row r="286" spans="1:19">
      <c r="A286" s="52"/>
      <c r="B286" s="52"/>
      <c r="E286" s="52"/>
      <c r="I286" s="5"/>
      <c r="J286" s="5"/>
      <c r="K286" s="6"/>
      <c r="L286" s="7"/>
      <c r="N286" s="52"/>
      <c r="O286" s="52"/>
      <c r="P286" s="52"/>
      <c r="Q286" s="52"/>
      <c r="R286" s="52"/>
      <c r="S286" s="52"/>
    </row>
  </sheetData>
  <phoneticPr fontId="28"/>
  <pageMargins left="0.7" right="0.7" top="0.75" bottom="0.75" header="0.3" footer="0.3"/>
  <pageSetup orientation="portrait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0"/>
  <sheetViews>
    <sheetView zoomScale="90" zoomScaleNormal="90" workbookViewId="0">
      <selection activeCell="K7" sqref="K7"/>
    </sheetView>
  </sheetViews>
  <sheetFormatPr defaultColWidth="9.125" defaultRowHeight="18.75"/>
  <cols>
    <col min="1" max="1" width="9.125" style="52"/>
    <col min="2" max="2" width="7.25" style="52" bestFit="1" customWidth="1"/>
    <col min="3" max="3" width="4.5" style="52" bestFit="1" customWidth="1"/>
    <col min="4" max="4" width="13.875" style="52" bestFit="1" customWidth="1"/>
    <col min="5" max="5" width="13.375" style="52" bestFit="1" customWidth="1"/>
    <col min="6" max="6" width="13.875" style="52" bestFit="1" customWidth="1"/>
    <col min="7" max="7" width="9.375" style="52" bestFit="1" customWidth="1"/>
    <col min="8" max="9" width="13.375" style="52" bestFit="1" customWidth="1"/>
    <col min="10" max="10" width="9.625" style="52" bestFit="1" customWidth="1"/>
    <col min="11" max="12" width="13.375" style="52" bestFit="1" customWidth="1"/>
    <col min="13" max="14" width="9.125" style="52"/>
    <col min="15" max="15" width="13.875" style="52" bestFit="1" customWidth="1"/>
    <col min="16" max="16" width="13.375" style="52" bestFit="1" customWidth="1"/>
    <col min="17" max="18" width="13.875" style="52" bestFit="1" customWidth="1"/>
    <col min="19" max="19" width="10.125" style="52" bestFit="1" customWidth="1"/>
    <col min="20" max="22" width="9.125" style="52"/>
    <col min="23" max="23" width="13.875" style="52" bestFit="1" customWidth="1"/>
    <col min="24" max="24" width="13.375" style="52" bestFit="1" customWidth="1"/>
    <col min="25" max="28" width="9.125" style="52"/>
    <col min="29" max="29" width="5" style="52" bestFit="1" customWidth="1"/>
    <col min="30" max="30" width="13.125" style="52" bestFit="1" customWidth="1"/>
    <col min="31" max="31" width="9.125" style="52"/>
    <col min="32" max="32" width="13.125" style="52" bestFit="1" customWidth="1"/>
    <col min="33" max="16384" width="9.125" style="52"/>
  </cols>
  <sheetData>
    <row r="1" spans="1:30">
      <c r="G1" s="52" t="s">
        <v>43</v>
      </c>
      <c r="H1" s="52" t="s">
        <v>44</v>
      </c>
      <c r="I1" s="52" t="s">
        <v>45</v>
      </c>
      <c r="K1" s="52" t="s">
        <v>46</v>
      </c>
      <c r="L1" s="52" t="s">
        <v>47</v>
      </c>
      <c r="P1" s="52" t="s">
        <v>13</v>
      </c>
      <c r="Q1" s="52" t="s">
        <v>14</v>
      </c>
    </row>
    <row r="2" spans="1:30">
      <c r="G2" s="52">
        <v>0</v>
      </c>
      <c r="H2" s="52">
        <v>1.0240961409408891E-6</v>
      </c>
      <c r="I2" s="52">
        <v>9</v>
      </c>
      <c r="K2" s="53">
        <v>1.0000000000000001E-5</v>
      </c>
      <c r="L2" s="52">
        <v>33.827735877432964</v>
      </c>
      <c r="P2" s="52">
        <f>SUM(W7:W21)</f>
        <v>9.401254759489408E-2</v>
      </c>
      <c r="Q2" s="52">
        <f>SUM(X7:X21)</f>
        <v>0.30624099127630711</v>
      </c>
    </row>
    <row r="6" spans="1:30">
      <c r="A6" s="8"/>
      <c r="B6" s="8" t="s">
        <v>31</v>
      </c>
      <c r="C6" s="8" t="s">
        <v>32</v>
      </c>
      <c r="D6" s="8" t="s">
        <v>33</v>
      </c>
      <c r="E6" s="8" t="s">
        <v>30</v>
      </c>
      <c r="F6" s="8" t="s">
        <v>33</v>
      </c>
      <c r="G6" s="8"/>
      <c r="H6" s="8" t="s">
        <v>38</v>
      </c>
      <c r="I6" s="8" t="s">
        <v>39</v>
      </c>
      <c r="J6" s="8" t="s">
        <v>40</v>
      </c>
      <c r="K6" s="8" t="s">
        <v>41</v>
      </c>
      <c r="L6" s="8" t="s">
        <v>42</v>
      </c>
      <c r="M6" s="8"/>
      <c r="N6" s="8"/>
      <c r="O6" s="8" t="s">
        <v>48</v>
      </c>
      <c r="P6" s="8" t="s">
        <v>50</v>
      </c>
      <c r="Q6" s="8" t="s">
        <v>51</v>
      </c>
      <c r="R6" s="8" t="s">
        <v>52</v>
      </c>
      <c r="S6" s="8" t="s">
        <v>49</v>
      </c>
      <c r="T6" s="8"/>
      <c r="U6" s="8"/>
      <c r="V6" s="8"/>
      <c r="W6" s="8" t="s">
        <v>53</v>
      </c>
      <c r="X6" s="8" t="s">
        <v>54</v>
      </c>
      <c r="Y6" s="8"/>
      <c r="Z6" s="8"/>
      <c r="AA6" s="8"/>
    </row>
    <row r="7" spans="1:30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0.12626069319839592</v>
      </c>
      <c r="I7" s="8">
        <f>K7+L7+J7</f>
        <v>7.9201212560165519</v>
      </c>
      <c r="J7" s="8">
        <f>$G$2</f>
        <v>0</v>
      </c>
      <c r="K7" s="8">
        <f>$H$2*C7^$I$2</f>
        <v>2.0001877752751742</v>
      </c>
      <c r="L7" s="8">
        <f>$K$2^-1*EXP(-$L$2/(0.695*C7))</f>
        <v>5.9199334807413777</v>
      </c>
      <c r="M7" s="8"/>
      <c r="N7" s="8"/>
      <c r="O7" s="8">
        <f>LN(H7)</f>
        <v>-2.0694065158122359</v>
      </c>
      <c r="P7" s="8" t="e">
        <f>LN(J7^-1)</f>
        <v>#DIV/0!</v>
      </c>
      <c r="Q7" s="8">
        <f>LN(K7^-1)</f>
        <v>-0.6932410637903641</v>
      </c>
      <c r="R7" s="8">
        <f>LN(L7^-1)</f>
        <v>-1.7783252124715323</v>
      </c>
      <c r="S7" s="8"/>
      <c r="T7" s="8"/>
      <c r="U7" s="8"/>
      <c r="V7" s="8"/>
      <c r="W7" s="8">
        <f>D7-O7</f>
        <v>-0.28111767906874086</v>
      </c>
      <c r="X7" s="8">
        <f>W7^2</f>
        <v>7.9027149484995576E-2</v>
      </c>
      <c r="Y7" s="8"/>
      <c r="Z7" s="8"/>
      <c r="AA7" s="8"/>
    </row>
    <row r="8" spans="1:30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6" si="2">I8^-1</f>
        <v>5.2466658811850045E-2</v>
      </c>
      <c r="I8" s="8">
        <f t="shared" ref="I8:I16" si="3">K8+L8</f>
        <v>19.059723310876077</v>
      </c>
      <c r="J8" s="8">
        <f t="shared" ref="J8:J17" si="4">$G$2</f>
        <v>0</v>
      </c>
      <c r="K8" s="8">
        <f t="shared" ref="K8:K16" si="5">$H$2*C8^$I$2</f>
        <v>4.7163381462765237</v>
      </c>
      <c r="L8" s="8">
        <f t="shared" ref="L8:L16" si="6">$K$2^-1*EXP(-$L$2/(0.695*C8))</f>
        <v>14.343385164599553</v>
      </c>
      <c r="M8" s="8"/>
      <c r="N8" s="8"/>
      <c r="O8" s="8">
        <f t="shared" ref="O8:O16" si="7">LN(H8)</f>
        <v>-2.9475773813775641</v>
      </c>
      <c r="P8" s="8" t="e">
        <f t="shared" ref="P8:P16" si="8">LN(J8^-1)</f>
        <v>#DIV/0!</v>
      </c>
      <c r="Q8" s="8">
        <f t="shared" ref="Q8:Q16" si="9">LN(K8^-1)</f>
        <v>-1.5510326820292877</v>
      </c>
      <c r="R8" s="8">
        <f t="shared" ref="R8:R16" si="10">LN(L8^-1)</f>
        <v>-2.6632888717895962</v>
      </c>
      <c r="S8" s="8"/>
      <c r="T8" s="8"/>
      <c r="U8" s="8"/>
      <c r="V8" s="8"/>
      <c r="W8" s="8">
        <f t="shared" ref="W8:W16" si="11">D8-O8</f>
        <v>-6.6263388112591137E-2</v>
      </c>
      <c r="X8" s="8">
        <f t="shared" ref="X8:X16" si="12">W8^2</f>
        <v>4.3908366041598848E-3</v>
      </c>
      <c r="Y8" s="8"/>
      <c r="Z8" s="8"/>
      <c r="AA8" s="8"/>
    </row>
    <row r="9" spans="1:30">
      <c r="B9" s="21">
        <f>'ac-varT-6K'!$P$9</f>
        <v>2.5133671713964332E-2</v>
      </c>
      <c r="C9" s="8">
        <f t="shared" ref="C9:C15" si="13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2.4809359511756814E-2</v>
      </c>
      <c r="I9" s="8">
        <f t="shared" si="3"/>
        <v>40.307368657627528</v>
      </c>
      <c r="J9" s="8">
        <f t="shared" si="4"/>
        <v>0</v>
      </c>
      <c r="K9" s="8">
        <f t="shared" si="5"/>
        <v>10.320529583175434</v>
      </c>
      <c r="L9" s="8">
        <f t="shared" si="6"/>
        <v>29.986839074452092</v>
      </c>
      <c r="M9" s="8"/>
      <c r="N9" s="8"/>
      <c r="O9" s="8">
        <f t="shared" si="7"/>
        <v>-3.696534297340929</v>
      </c>
      <c r="P9" s="8" t="e">
        <f t="shared" si="8"/>
        <v>#DIV/0!</v>
      </c>
      <c r="Q9" s="8">
        <f t="shared" si="9"/>
        <v>-2.3341350749359555</v>
      </c>
      <c r="R9" s="8">
        <f t="shared" si="10"/>
        <v>-3.4007585878879829</v>
      </c>
      <c r="S9" s="8"/>
      <c r="T9" s="8"/>
      <c r="U9" s="8"/>
      <c r="V9" s="8"/>
      <c r="W9" s="8">
        <f t="shared" si="11"/>
        <v>1.2987468034292959E-2</v>
      </c>
      <c r="X9" s="8">
        <f t="shared" si="12"/>
        <v>1.6867432594178144E-4</v>
      </c>
      <c r="Y9" s="8"/>
      <c r="Z9" s="8"/>
      <c r="AA9" s="8"/>
    </row>
    <row r="10" spans="1:30">
      <c r="B10" s="21">
        <f>'ac-varT-6.5K'!$P$9</f>
        <v>1.344671230366525E-2</v>
      </c>
      <c r="C10" s="8">
        <f t="shared" si="13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1.2956975599402802E-2</v>
      </c>
      <c r="I10" s="8">
        <f t="shared" si="3"/>
        <v>77.178504530493271</v>
      </c>
      <c r="J10" s="8">
        <f t="shared" si="4"/>
        <v>0</v>
      </c>
      <c r="K10" s="8">
        <f t="shared" si="5"/>
        <v>21.210990008787849</v>
      </c>
      <c r="L10" s="8">
        <f t="shared" si="6"/>
        <v>55.967514521705418</v>
      </c>
      <c r="M10" s="8"/>
      <c r="N10" s="8"/>
      <c r="O10" s="8">
        <f t="shared" si="7"/>
        <v>-4.3461209795352911</v>
      </c>
      <c r="P10" s="8" t="e">
        <f t="shared" si="8"/>
        <v>#DIV/0!</v>
      </c>
      <c r="Q10" s="8">
        <f t="shared" si="9"/>
        <v>-3.0545194439977834</v>
      </c>
      <c r="R10" s="8">
        <f t="shared" si="10"/>
        <v>-4.0247714245866177</v>
      </c>
      <c r="S10" s="8"/>
      <c r="T10" s="8"/>
      <c r="U10" s="8"/>
      <c r="V10" s="8"/>
      <c r="W10" s="8">
        <f t="shared" si="11"/>
        <v>3.7100338331868876E-2</v>
      </c>
      <c r="X10" s="8">
        <f t="shared" si="12"/>
        <v>1.376435104339139E-3</v>
      </c>
      <c r="Y10" s="8"/>
      <c r="Z10" s="8"/>
      <c r="AA10" s="8"/>
    </row>
    <row r="11" spans="1:30">
      <c r="B11" s="21">
        <f>'ac-varT-7K'!$P$9</f>
        <v>8.5424923686746781E-3</v>
      </c>
      <c r="C11" s="8">
        <f t="shared" si="13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7.3059356397785907E-3</v>
      </c>
      <c r="I11" s="8">
        <f t="shared" si="3"/>
        <v>136.87500811741415</v>
      </c>
      <c r="J11" s="8">
        <f t="shared" si="4"/>
        <v>0</v>
      </c>
      <c r="K11" s="8">
        <f t="shared" si="5"/>
        <v>41.325973201745249</v>
      </c>
      <c r="L11" s="8">
        <f t="shared" si="6"/>
        <v>95.549034915668898</v>
      </c>
      <c r="M11" s="8"/>
      <c r="N11" s="8"/>
      <c r="O11" s="8">
        <f t="shared" si="7"/>
        <v>-4.9190681598760726</v>
      </c>
      <c r="P11" s="8" t="e">
        <f t="shared" si="8"/>
        <v>#DIV/0!</v>
      </c>
      <c r="Q11" s="8">
        <f t="shared" si="9"/>
        <v>-3.7214911933812802</v>
      </c>
      <c r="R11" s="8">
        <f t="shared" si="10"/>
        <v>-4.5596395703283026</v>
      </c>
      <c r="S11" s="8"/>
      <c r="T11" s="8"/>
      <c r="U11" s="8"/>
      <c r="V11" s="8"/>
      <c r="W11" s="8">
        <f t="shared" si="11"/>
        <v>0.15636569256454891</v>
      </c>
      <c r="X11" s="8">
        <f t="shared" si="12"/>
        <v>2.4450229811191024E-2</v>
      </c>
      <c r="Y11" s="8"/>
      <c r="Z11" s="8"/>
      <c r="AA11" s="8"/>
    </row>
    <row r="12" spans="1:30">
      <c r="B12" s="21">
        <f>'ac-varT-7.5K'!$P$9</f>
        <v>5.3109790818832905E-3</v>
      </c>
      <c r="C12" s="8">
        <f t="shared" si="13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4.3708335324885344E-3</v>
      </c>
      <c r="I12" s="8">
        <f t="shared" si="3"/>
        <v>228.78931274022918</v>
      </c>
      <c r="J12" s="8">
        <f t="shared" si="4"/>
        <v>0</v>
      </c>
      <c r="K12" s="8">
        <f t="shared" si="5"/>
        <v>76.893937462385253</v>
      </c>
      <c r="L12" s="8">
        <f t="shared" si="6"/>
        <v>151.89537527784393</v>
      </c>
      <c r="M12" s="8"/>
      <c r="N12" s="8"/>
      <c r="O12" s="8">
        <f t="shared" si="7"/>
        <v>-5.4328015483632486</v>
      </c>
      <c r="P12" s="8" t="e">
        <f t="shared" si="8"/>
        <v>#DIV/0!</v>
      </c>
      <c r="Q12" s="8">
        <f t="shared" si="9"/>
        <v>-4.3424270367638433</v>
      </c>
      <c r="R12" s="8">
        <f t="shared" si="10"/>
        <v>-5.0231919633044315</v>
      </c>
      <c r="S12" s="8"/>
      <c r="T12" s="8"/>
      <c r="U12" s="8"/>
      <c r="V12" s="8"/>
      <c r="W12" s="8">
        <f t="shared" si="11"/>
        <v>0.1948224721736791</v>
      </c>
      <c r="X12" s="8">
        <f t="shared" si="12"/>
        <v>3.7955795663863964E-2</v>
      </c>
      <c r="Y12" s="8"/>
      <c r="Z12" s="8"/>
      <c r="AA12" s="8"/>
    </row>
    <row r="13" spans="1:30">
      <c r="B13" s="21">
        <f>'ac-varT-8K'!$P$9</f>
        <v>3.3024842557550049E-3</v>
      </c>
      <c r="C13" s="8">
        <f t="shared" si="13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2.7372695505877959E-3</v>
      </c>
      <c r="I13" s="8">
        <f t="shared" si="3"/>
        <v>365.32755781587605</v>
      </c>
      <c r="J13" s="8">
        <f t="shared" si="4"/>
        <v>0</v>
      </c>
      <c r="K13" s="8">
        <f t="shared" si="5"/>
        <v>137.45185729065392</v>
      </c>
      <c r="L13" s="8">
        <f t="shared" si="6"/>
        <v>227.87570052522213</v>
      </c>
      <c r="M13" s="8"/>
      <c r="N13" s="8"/>
      <c r="O13" s="8">
        <f t="shared" si="7"/>
        <v>-5.9007943698167393</v>
      </c>
      <c r="P13" s="8" t="e">
        <f t="shared" si="8"/>
        <v>#DIV/0!</v>
      </c>
      <c r="Q13" s="8">
        <f t="shared" si="9"/>
        <v>-4.923273727001984</v>
      </c>
      <c r="R13" s="8">
        <f t="shared" si="10"/>
        <v>-5.4288003071585438</v>
      </c>
      <c r="S13" s="8"/>
      <c r="T13" s="8"/>
      <c r="U13" s="8"/>
      <c r="V13" s="8"/>
      <c r="W13" s="8">
        <f t="shared" si="11"/>
        <v>0.18771408086589503</v>
      </c>
      <c r="X13" s="8">
        <f t="shared" si="12"/>
        <v>3.5236576155327777E-2</v>
      </c>
      <c r="Y13" s="8"/>
      <c r="Z13" s="8"/>
      <c r="AA13" s="8"/>
      <c r="AD13" s="52">
        <f>EXP(-12.16)</f>
        <v>5.2357523949781018E-6</v>
      </c>
    </row>
    <row r="14" spans="1:30">
      <c r="B14" s="21">
        <f>'ac-varT-8.5K'!$P$9</f>
        <v>1.9969987054487674E-3</v>
      </c>
      <c r="C14" s="8">
        <f t="shared" si="13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1.7757875419481899E-3</v>
      </c>
      <c r="I14" s="8">
        <f t="shared" si="3"/>
        <v>563.13042882535092</v>
      </c>
      <c r="J14" s="8">
        <f t="shared" si="4"/>
        <v>0</v>
      </c>
      <c r="K14" s="8">
        <f t="shared" si="5"/>
        <v>237.19802086514153</v>
      </c>
      <c r="L14" s="8">
        <f t="shared" si="6"/>
        <v>325.93240796020939</v>
      </c>
      <c r="M14" s="8"/>
      <c r="N14" s="8"/>
      <c r="O14" s="8">
        <f t="shared" si="7"/>
        <v>-6.333511268849497</v>
      </c>
      <c r="P14" s="8" t="e">
        <f t="shared" si="8"/>
        <v>#DIV/0!</v>
      </c>
      <c r="Q14" s="8">
        <f t="shared" si="9"/>
        <v>-5.4688953233498978</v>
      </c>
      <c r="R14" s="8">
        <f t="shared" si="10"/>
        <v>-5.7866900223239375</v>
      </c>
      <c r="S14" s="8"/>
      <c r="T14" s="8"/>
      <c r="U14" s="8"/>
      <c r="V14" s="8"/>
      <c r="W14" s="8">
        <f t="shared" si="11"/>
        <v>0.1174013960528395</v>
      </c>
      <c r="X14" s="8">
        <f t="shared" si="12"/>
        <v>1.3783087795155679E-2</v>
      </c>
      <c r="Y14" s="8"/>
      <c r="Z14" s="8"/>
      <c r="AA14" s="8"/>
    </row>
    <row r="15" spans="1:30">
      <c r="B15" s="21">
        <f>'ac-varT-9K'!$P$9</f>
        <v>1.3271163642636125E-3</v>
      </c>
      <c r="C15" s="8">
        <f t="shared" si="13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1.1837608457392424E-3</v>
      </c>
      <c r="I15" s="8">
        <f t="shared" si="3"/>
        <v>844.76522736779134</v>
      </c>
      <c r="J15" s="8">
        <f t="shared" si="4"/>
        <v>0</v>
      </c>
      <c r="K15" s="8">
        <f t="shared" si="5"/>
        <v>396.75582770633218</v>
      </c>
      <c r="L15" s="8">
        <f t="shared" si="6"/>
        <v>448.00939966145921</v>
      </c>
      <c r="M15" s="8"/>
      <c r="N15" s="8"/>
      <c r="O15" s="8">
        <f t="shared" si="7"/>
        <v>-6.7390587513186366</v>
      </c>
      <c r="P15" s="8" t="e">
        <f t="shared" si="8"/>
        <v>#DIV/0!</v>
      </c>
      <c r="Q15" s="8">
        <f t="shared" si="9"/>
        <v>-5.9833210479094348</v>
      </c>
      <c r="R15" s="8">
        <f t="shared" si="10"/>
        <v>-6.1048142135820642</v>
      </c>
      <c r="S15" s="8"/>
      <c r="T15" s="8"/>
      <c r="U15" s="8"/>
      <c r="V15" s="8"/>
      <c r="W15" s="8">
        <f t="shared" si="11"/>
        <v>0.11431191356594894</v>
      </c>
      <c r="X15" s="8">
        <f t="shared" si="12"/>
        <v>1.3067213583108982E-2</v>
      </c>
      <c r="Y15" s="8"/>
      <c r="Z15" s="8"/>
      <c r="AA15" s="8"/>
    </row>
    <row r="16" spans="1:30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8.0582390314423887E-4</v>
      </c>
      <c r="I16" s="8">
        <f t="shared" si="3"/>
        <v>1240.9659183577289</v>
      </c>
      <c r="J16" s="8">
        <f t="shared" si="4"/>
        <v>0</v>
      </c>
      <c r="K16" s="8">
        <f t="shared" si="5"/>
        <v>645.43598832924579</v>
      </c>
      <c r="L16" s="8">
        <f t="shared" si="6"/>
        <v>595.52993002848314</v>
      </c>
      <c r="M16" s="8"/>
      <c r="N16" s="8"/>
      <c r="O16" s="8">
        <f t="shared" si="7"/>
        <v>-7.1236453217797298</v>
      </c>
      <c r="P16" s="8" t="e">
        <f t="shared" si="8"/>
        <v>#DIV/0!</v>
      </c>
      <c r="Q16" s="8">
        <f t="shared" si="9"/>
        <v>-6.4699260393419173</v>
      </c>
      <c r="R16" s="8">
        <f t="shared" si="10"/>
        <v>-6.389451647865652</v>
      </c>
      <c r="S16" s="8"/>
      <c r="T16" s="8"/>
      <c r="U16" s="8"/>
      <c r="V16" s="8"/>
      <c r="W16" s="8">
        <f t="shared" si="11"/>
        <v>-7.8194004186301846E-2</v>
      </c>
      <c r="X16" s="8">
        <f t="shared" si="12"/>
        <v>6.1143022906873911E-3</v>
      </c>
      <c r="Y16" s="8"/>
      <c r="Z16" s="8"/>
      <c r="AA16" s="8"/>
    </row>
    <row r="17" spans="1:32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ref="H17" si="14">I17^-1</f>
        <v>5.5756676681954071E-4</v>
      </c>
      <c r="I17" s="8">
        <f t="shared" ref="I17" si="15">K17+L17</f>
        <v>1793.5071806811166</v>
      </c>
      <c r="J17" s="8">
        <f t="shared" si="4"/>
        <v>0</v>
      </c>
      <c r="K17" s="8">
        <f t="shared" ref="K17" si="16">$H$2*C17^$I$2</f>
        <v>1024.0961409408892</v>
      </c>
      <c r="L17" s="8">
        <f t="shared" ref="L17" si="17">$K$2^-1*EXP(-$L$2/(0.695*C17))</f>
        <v>769.41103974022735</v>
      </c>
      <c r="M17" s="8"/>
      <c r="N17" s="8"/>
      <c r="O17" s="8">
        <f t="shared" ref="O17" si="18">LN(H17)</f>
        <v>-7.4919283006895059</v>
      </c>
      <c r="P17" s="8" t="e">
        <f t="shared" ref="P17" si="19">LN(J17^-1)</f>
        <v>#DIV/0!</v>
      </c>
      <c r="Q17" s="8">
        <f t="shared" ref="Q17" si="20">LN(K17^-1)</f>
        <v>-6.9315656888298722</v>
      </c>
      <c r="R17" s="8">
        <f t="shared" ref="R17" si="21">LN(L17^-1)</f>
        <v>-6.6456253387208806</v>
      </c>
      <c r="S17" s="8"/>
      <c r="T17" s="8"/>
      <c r="U17" s="8"/>
      <c r="V17" s="8"/>
      <c r="W17" s="8">
        <f t="shared" ref="W17" si="22">D17-O17</f>
        <v>-0.30111574262654539</v>
      </c>
      <c r="X17" s="8">
        <f t="shared" ref="X17" si="23">W17^2</f>
        <v>9.0670690457535924E-2</v>
      </c>
      <c r="Y17" s="8"/>
      <c r="Z17" s="8"/>
      <c r="AA17" s="8"/>
    </row>
    <row r="18" spans="1:32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>
      <c r="P22" s="52" t="s">
        <v>56</v>
      </c>
      <c r="Q22" s="52" t="s">
        <v>57</v>
      </c>
      <c r="AC22" s="52" t="s">
        <v>36</v>
      </c>
      <c r="AD22" s="52">
        <f>EXP(-15.558)</f>
        <v>1.750839961807258E-7</v>
      </c>
    </row>
    <row r="23" spans="1:32">
      <c r="P23" s="52">
        <f>1/K7</f>
        <v>0.49995306058823691</v>
      </c>
      <c r="Q23" s="56">
        <f>1/L7</f>
        <v>0.16892081697424172</v>
      </c>
      <c r="AC23" s="52" t="s">
        <v>37</v>
      </c>
      <c r="AD23" s="52">
        <v>31.806000000000001</v>
      </c>
      <c r="AF23" s="52">
        <f>38.499*0.695</f>
        <v>26.756805</v>
      </c>
    </row>
    <row r="24" spans="1:32">
      <c r="P24" s="56">
        <f t="shared" ref="P24:Q24" si="24">1/K8</f>
        <v>0.21202890229350593</v>
      </c>
      <c r="Q24" s="56">
        <f t="shared" si="24"/>
        <v>6.9718548900720295E-2</v>
      </c>
      <c r="AD24" s="52">
        <f>AD23*0.695</f>
        <v>22.105169999999998</v>
      </c>
      <c r="AF24" s="52">
        <f>EXP(-17.242)</f>
        <v>3.2500836808121208E-8</v>
      </c>
    </row>
    <row r="25" spans="1:32">
      <c r="P25" s="56">
        <f t="shared" ref="P25:Q25" si="25">1/K9</f>
        <v>9.6894252561438687E-2</v>
      </c>
      <c r="Q25" s="56">
        <f t="shared" si="25"/>
        <v>3.3347963001941434E-2</v>
      </c>
    </row>
    <row r="26" spans="1:32">
      <c r="P26" s="56">
        <f t="shared" ref="P26:Q26" si="26">1/K10</f>
        <v>4.7145371318627449E-2</v>
      </c>
      <c r="Q26" s="56">
        <f t="shared" si="26"/>
        <v>1.7867507759562529E-2</v>
      </c>
    </row>
    <row r="27" spans="1:32">
      <c r="P27" s="56">
        <f t="shared" ref="P27:Q27" si="27">1/K11</f>
        <v>2.4197857243874143E-2</v>
      </c>
      <c r="Q27" s="56">
        <f t="shared" si="27"/>
        <v>1.0465830459539388E-2</v>
      </c>
    </row>
    <row r="28" spans="1:32">
      <c r="B28" s="21"/>
      <c r="P28" s="56">
        <f t="shared" ref="P28:Q28" si="28">1/K12</f>
        <v>1.300492643505448E-2</v>
      </c>
      <c r="Q28" s="56">
        <f t="shared" si="28"/>
        <v>6.5834789121842607E-3</v>
      </c>
    </row>
    <row r="29" spans="1:32">
      <c r="P29" s="56">
        <f t="shared" ref="P29:Q29" si="29">1/K13</f>
        <v>7.2752745558425811E-3</v>
      </c>
      <c r="Q29" s="56">
        <f t="shared" si="29"/>
        <v>4.3883573268020133E-3</v>
      </c>
    </row>
    <row r="30" spans="1:32">
      <c r="P30" s="56">
        <f t="shared" ref="P30:Q30" si="30">1/K14</f>
        <v>4.2158867782819661E-3</v>
      </c>
      <c r="Q30" s="56">
        <f t="shared" si="30"/>
        <v>3.0681207992120942E-3</v>
      </c>
    </row>
    <row r="31" spans="1:32">
      <c r="P31" s="56">
        <f t="shared" ref="P31:Q31" si="31">1/K15</f>
        <v>2.5204418691996446E-3</v>
      </c>
      <c r="Q31" s="56">
        <f t="shared" si="31"/>
        <v>2.2320960246719279E-3</v>
      </c>
    </row>
    <row r="32" spans="1:32">
      <c r="P32" s="56">
        <f t="shared" ref="P32:Q32" si="32">1/K16</f>
        <v>1.5493403189192577E-3</v>
      </c>
      <c r="Q32" s="56">
        <f t="shared" si="32"/>
        <v>1.67917672912287E-3</v>
      </c>
    </row>
    <row r="33" spans="16:17">
      <c r="P33" s="56">
        <f t="shared" ref="P33:Q33" si="33">1/K17</f>
        <v>9.7647082146140021E-4</v>
      </c>
      <c r="Q33" s="56">
        <f t="shared" si="33"/>
        <v>1.2996954142191998E-3</v>
      </c>
    </row>
    <row r="34" spans="16:17">
      <c r="P34" s="56"/>
      <c r="Q34" s="56"/>
    </row>
    <row r="35" spans="16:17">
      <c r="P35" s="56"/>
      <c r="Q35" s="56"/>
    </row>
    <row r="36" spans="16:17">
      <c r="P36" s="56"/>
      <c r="Q36" s="56"/>
    </row>
    <row r="37" spans="16:17">
      <c r="P37" s="56"/>
      <c r="Q37" s="56"/>
    </row>
    <row r="38" spans="16:17">
      <c r="P38" s="56"/>
      <c r="Q38" s="56"/>
    </row>
    <row r="39" spans="16:17">
      <c r="P39" s="56"/>
      <c r="Q39" s="56"/>
    </row>
    <row r="40" spans="16:17">
      <c r="P40" s="56"/>
      <c r="Q40" s="56"/>
    </row>
  </sheetData>
  <phoneticPr fontId="2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33"/>
  <sheetViews>
    <sheetView zoomScale="85" zoomScaleNormal="85" workbookViewId="0">
      <selection activeCell="G5" sqref="G5"/>
    </sheetView>
  </sheetViews>
  <sheetFormatPr defaultColWidth="9.125" defaultRowHeight="18.75"/>
  <cols>
    <col min="1" max="1" width="9.125" style="56"/>
    <col min="2" max="2" width="7.25" style="56" bestFit="1" customWidth="1"/>
    <col min="3" max="3" width="4.5" style="56" bestFit="1" customWidth="1"/>
    <col min="4" max="4" width="13.875" style="56" bestFit="1" customWidth="1"/>
    <col min="5" max="5" width="13.375" style="56" bestFit="1" customWidth="1"/>
    <col min="6" max="6" width="13.875" style="56" bestFit="1" customWidth="1"/>
    <col min="7" max="7" width="9.375" style="56" bestFit="1" customWidth="1"/>
    <col min="8" max="9" width="13.375" style="56" bestFit="1" customWidth="1"/>
    <col min="10" max="10" width="9.625" style="56" bestFit="1" customWidth="1"/>
    <col min="11" max="12" width="13.375" style="56" bestFit="1" customWidth="1"/>
    <col min="13" max="14" width="9.125" style="56"/>
    <col min="15" max="15" width="13.875" style="56" bestFit="1" customWidth="1"/>
    <col min="16" max="16" width="13.375" style="56" bestFit="1" customWidth="1"/>
    <col min="17" max="18" width="13.875" style="56" bestFit="1" customWidth="1"/>
    <col min="19" max="19" width="10.125" style="56" bestFit="1" customWidth="1"/>
    <col min="20" max="22" width="9.125" style="56"/>
    <col min="23" max="23" width="13.875" style="56" bestFit="1" customWidth="1"/>
    <col min="24" max="24" width="13.375" style="56" bestFit="1" customWidth="1"/>
    <col min="25" max="28" width="9.125" style="56"/>
    <col min="29" max="29" width="5" style="56" bestFit="1" customWidth="1"/>
    <col min="30" max="30" width="13.125" style="56" bestFit="1" customWidth="1"/>
    <col min="31" max="31" width="9.125" style="56"/>
    <col min="32" max="32" width="13.125" style="56" bestFit="1" customWidth="1"/>
    <col min="33" max="16384" width="9.125" style="56"/>
  </cols>
  <sheetData>
    <row r="1" spans="1:30">
      <c r="F1" s="56" t="s">
        <v>62</v>
      </c>
      <c r="G1" s="56" t="s">
        <v>58</v>
      </c>
      <c r="H1" s="56" t="s">
        <v>44</v>
      </c>
      <c r="I1" s="56" t="s">
        <v>45</v>
      </c>
      <c r="K1" s="56" t="s">
        <v>46</v>
      </c>
      <c r="L1" s="56" t="s">
        <v>47</v>
      </c>
      <c r="P1" s="56" t="s">
        <v>13</v>
      </c>
      <c r="Q1" s="56" t="s">
        <v>14</v>
      </c>
    </row>
    <row r="2" spans="1:30">
      <c r="F2" s="56">
        <v>0</v>
      </c>
      <c r="G2" s="56">
        <v>1.3228983798506606</v>
      </c>
      <c r="H2" s="56">
        <v>1.3893906381426809E-6</v>
      </c>
      <c r="I2" s="56">
        <v>9</v>
      </c>
      <c r="K2" s="58">
        <v>6.5561321250155703E-6</v>
      </c>
      <c r="L2" s="56">
        <v>38.831916636884849</v>
      </c>
      <c r="P2" s="56">
        <f>SUM(W7:W21)</f>
        <v>-5.4790648328761904E-3</v>
      </c>
      <c r="Q2" s="56">
        <f>SUM(X7:X21)</f>
        <v>0.12167850763500959</v>
      </c>
    </row>
    <row r="6" spans="1:30">
      <c r="A6" s="8"/>
      <c r="B6" s="8" t="s">
        <v>31</v>
      </c>
      <c r="C6" s="8" t="s">
        <v>32</v>
      </c>
      <c r="D6" s="8" t="s">
        <v>33</v>
      </c>
      <c r="E6" s="8" t="s">
        <v>30</v>
      </c>
      <c r="F6" s="8" t="s">
        <v>33</v>
      </c>
      <c r="G6" s="8"/>
      <c r="H6" s="8" t="s">
        <v>38</v>
      </c>
      <c r="I6" s="8" t="s">
        <v>39</v>
      </c>
      <c r="J6" s="8" t="s">
        <v>59</v>
      </c>
      <c r="K6" s="8" t="s">
        <v>41</v>
      </c>
      <c r="L6" s="8" t="s">
        <v>42</v>
      </c>
      <c r="M6" s="8" t="s">
        <v>62</v>
      </c>
      <c r="N6" s="8"/>
      <c r="O6" s="8" t="s">
        <v>48</v>
      </c>
      <c r="P6" s="8" t="s">
        <v>60</v>
      </c>
      <c r="Q6" s="8" t="s">
        <v>51</v>
      </c>
      <c r="R6" s="8" t="s">
        <v>52</v>
      </c>
      <c r="S6" s="8"/>
      <c r="T6" s="8"/>
      <c r="U6" s="8"/>
      <c r="V6" s="8"/>
      <c r="W6" s="8" t="s">
        <v>53</v>
      </c>
      <c r="X6" s="8" t="s">
        <v>54</v>
      </c>
      <c r="Y6" s="8"/>
      <c r="Z6" s="8"/>
      <c r="AA6" s="8"/>
    </row>
    <row r="7" spans="1:30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8.7203724276613617E-2</v>
      </c>
      <c r="I7" s="8">
        <f>J7+K7+L7+M7</f>
        <v>11.467400140250444</v>
      </c>
      <c r="J7" s="8">
        <f>$G$2*C7</f>
        <v>6.6144918992533031</v>
      </c>
      <c r="K7" s="8">
        <f>$H$2*C7^$I$2</f>
        <v>2.7136535901224237</v>
      </c>
      <c r="L7" s="8">
        <f>$K$2^-1*EXP(-$L$2/(0.695*C7))</f>
        <v>2.1392546508747174</v>
      </c>
      <c r="M7" s="8">
        <f>$F$2</f>
        <v>0</v>
      </c>
      <c r="N7" s="8"/>
      <c r="O7" s="8">
        <f>LN(H7)</f>
        <v>-2.4395082393850389</v>
      </c>
      <c r="P7" s="8">
        <f>LN(J7^-1)</f>
        <v>-1.8892629842243029</v>
      </c>
      <c r="Q7" s="8">
        <f>LN(K7^-1)</f>
        <v>-0.99829591513890736</v>
      </c>
      <c r="R7" s="8">
        <f>LN(L7^-1)</f>
        <v>-0.76045747438154621</v>
      </c>
      <c r="S7" s="8"/>
      <c r="T7" s="8"/>
      <c r="U7" s="8"/>
      <c r="V7" s="8"/>
      <c r="W7" s="8">
        <f>D7-O7</f>
        <v>8.8984044504062165E-2</v>
      </c>
      <c r="X7" s="8">
        <f>W7^2</f>
        <v>7.9181601763009153E-3</v>
      </c>
      <c r="Y7" s="8"/>
      <c r="Z7" s="8"/>
      <c r="AA7" s="8"/>
    </row>
    <row r="8" spans="1:30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5.1065331839326156E-2</v>
      </c>
      <c r="I8" s="8">
        <f t="shared" ref="I8:I17" si="3">J8+K8+L8+M8</f>
        <v>19.582757302869133</v>
      </c>
      <c r="J8" s="8">
        <f t="shared" ref="J8:J17" si="4">$G$2*C8</f>
        <v>7.2759410891786338</v>
      </c>
      <c r="K8" s="8">
        <f t="shared" ref="K8:K17" si="5">$H$2*C8^$I$2</f>
        <v>6.3986532170030292</v>
      </c>
      <c r="L8" s="8">
        <f t="shared" ref="L8:L17" si="6">$K$2^-1*EXP(-$L$2/(0.695*C8))</f>
        <v>5.9081629966874676</v>
      </c>
      <c r="M8" s="8">
        <f t="shared" ref="M8:M17" si="7">$F$2</f>
        <v>0</v>
      </c>
      <c r="N8" s="8"/>
      <c r="O8" s="8">
        <f t="shared" ref="O8:O17" si="8">LN(H8)</f>
        <v>-2.9746494496019729</v>
      </c>
      <c r="P8" s="8">
        <f t="shared" ref="P8:R17" si="9">LN(J8^-1)</f>
        <v>-1.9845731640286277</v>
      </c>
      <c r="Q8" s="8">
        <f t="shared" si="9"/>
        <v>-1.8560875333778311</v>
      </c>
      <c r="R8" s="8">
        <f t="shared" si="9"/>
        <v>-1.7763349534367432</v>
      </c>
      <c r="S8" s="8"/>
      <c r="T8" s="8"/>
      <c r="U8" s="8"/>
      <c r="V8" s="8"/>
      <c r="W8" s="8">
        <f t="shared" ref="W8:W17" si="10">D8-O8</f>
        <v>-3.9191319888182363E-2</v>
      </c>
      <c r="X8" s="8">
        <f t="shared" ref="X8:X17" si="11">W8^2</f>
        <v>1.5359595545778384E-3</v>
      </c>
      <c r="Y8" s="8"/>
      <c r="Z8" s="8"/>
      <c r="AA8" s="8"/>
    </row>
    <row r="9" spans="1:30">
      <c r="B9" s="21">
        <f>'ac-varT-6K'!$P$9</f>
        <v>2.5133671713964332E-2</v>
      </c>
      <c r="C9" s="8">
        <f t="shared" ref="C9:C15" si="12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2.7999553583705539E-2</v>
      </c>
      <c r="I9" s="8">
        <f t="shared" si="3"/>
        <v>35.714855131903043</v>
      </c>
      <c r="J9" s="8">
        <f t="shared" si="4"/>
        <v>7.9373902791039637</v>
      </c>
      <c r="K9" s="8">
        <f t="shared" si="5"/>
        <v>14.001856476447943</v>
      </c>
      <c r="L9" s="8">
        <f t="shared" si="6"/>
        <v>13.775608376351137</v>
      </c>
      <c r="M9" s="8">
        <f t="shared" si="7"/>
        <v>0</v>
      </c>
      <c r="N9" s="8"/>
      <c r="O9" s="8">
        <f t="shared" si="8"/>
        <v>-3.575566712373119</v>
      </c>
      <c r="P9" s="8">
        <f t="shared" si="9"/>
        <v>-2.0715845410182574</v>
      </c>
      <c r="Q9" s="8">
        <f t="shared" si="9"/>
        <v>-2.6391899262844989</v>
      </c>
      <c r="R9" s="8">
        <f t="shared" si="9"/>
        <v>-2.6228995193160731</v>
      </c>
      <c r="S9" s="8"/>
      <c r="T9" s="8"/>
      <c r="U9" s="8"/>
      <c r="V9" s="8"/>
      <c r="W9" s="8">
        <f t="shared" si="10"/>
        <v>-0.10798011693351706</v>
      </c>
      <c r="X9" s="8">
        <f t="shared" si="11"/>
        <v>1.1659705652976016E-2</v>
      </c>
      <c r="Y9" s="8"/>
      <c r="Z9" s="8"/>
      <c r="AA9" s="8"/>
    </row>
    <row r="10" spans="1:30">
      <c r="B10" s="21">
        <f>'ac-varT-6.5K'!$P$9</f>
        <v>1.344671230366525E-2</v>
      </c>
      <c r="C10" s="8">
        <f t="shared" si="12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1.5250179883430335E-2</v>
      </c>
      <c r="I10" s="8">
        <f t="shared" si="3"/>
        <v>65.572997016679295</v>
      </c>
      <c r="J10" s="8">
        <f t="shared" si="4"/>
        <v>8.5988394690292935</v>
      </c>
      <c r="K10" s="8">
        <f t="shared" si="5"/>
        <v>28.776937794992442</v>
      </c>
      <c r="L10" s="8">
        <f t="shared" si="6"/>
        <v>28.197219752657556</v>
      </c>
      <c r="M10" s="8">
        <f t="shared" si="7"/>
        <v>0</v>
      </c>
      <c r="N10" s="8"/>
      <c r="O10" s="8">
        <f t="shared" si="8"/>
        <v>-4.1831639803635081</v>
      </c>
      <c r="P10" s="8">
        <f t="shared" si="9"/>
        <v>-2.1516272486917938</v>
      </c>
      <c r="Q10" s="8">
        <f t="shared" si="9"/>
        <v>-3.3595742953463268</v>
      </c>
      <c r="R10" s="8">
        <f t="shared" si="9"/>
        <v>-3.3392233827524294</v>
      </c>
      <c r="S10" s="8"/>
      <c r="T10" s="8"/>
      <c r="U10" s="8"/>
      <c r="V10" s="8"/>
      <c r="W10" s="8">
        <f t="shared" si="10"/>
        <v>-0.12585666083991409</v>
      </c>
      <c r="X10" s="8">
        <f t="shared" si="11"/>
        <v>1.5839899077773164E-2</v>
      </c>
      <c r="Y10" s="8"/>
      <c r="Z10" s="8"/>
      <c r="AA10" s="8"/>
    </row>
    <row r="11" spans="1:30">
      <c r="B11" s="21">
        <f>'ac-varT-7K'!$P$9</f>
        <v>8.5424923686746781E-3</v>
      </c>
      <c r="C11" s="8">
        <f t="shared" si="12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8.5157235242492805E-3</v>
      </c>
      <c r="I11" s="8">
        <f t="shared" si="3"/>
        <v>117.42983401849661</v>
      </c>
      <c r="J11" s="8">
        <f t="shared" si="4"/>
        <v>9.2602886589546252</v>
      </c>
      <c r="K11" s="8">
        <f t="shared" si="5"/>
        <v>56.066923781088953</v>
      </c>
      <c r="L11" s="8">
        <f t="shared" si="6"/>
        <v>52.102621578453025</v>
      </c>
      <c r="M11" s="8">
        <f t="shared" si="7"/>
        <v>0</v>
      </c>
      <c r="N11" s="8"/>
      <c r="O11" s="8">
        <f t="shared" si="8"/>
        <v>-4.7658409979253955</v>
      </c>
      <c r="P11" s="8">
        <f t="shared" si="9"/>
        <v>-2.2257352208455159</v>
      </c>
      <c r="Q11" s="8">
        <f t="shared" si="9"/>
        <v>-4.026546044729824</v>
      </c>
      <c r="R11" s="8">
        <f t="shared" si="9"/>
        <v>-3.9532152656978754</v>
      </c>
      <c r="S11" s="8"/>
      <c r="T11" s="8"/>
      <c r="U11" s="8"/>
      <c r="V11" s="8"/>
      <c r="W11" s="8">
        <f t="shared" si="10"/>
        <v>3.138530613871815E-3</v>
      </c>
      <c r="X11" s="8">
        <f t="shared" si="11"/>
        <v>9.8503744142105922E-6</v>
      </c>
      <c r="Y11" s="8"/>
      <c r="Z11" s="8"/>
      <c r="AA11" s="8"/>
    </row>
    <row r="12" spans="1:30">
      <c r="B12" s="21">
        <f>'ac-varT-7.5K'!$P$9</f>
        <v>5.3109790818832905E-3</v>
      </c>
      <c r="C12" s="8">
        <f t="shared" si="12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4.9272991085011087E-3</v>
      </c>
      <c r="I12" s="8">
        <f t="shared" si="3"/>
        <v>202.95094289581323</v>
      </c>
      <c r="J12" s="8">
        <f t="shared" si="4"/>
        <v>9.921737848879955</v>
      </c>
      <c r="K12" s="8">
        <f t="shared" si="5"/>
        <v>104.32196018433528</v>
      </c>
      <c r="L12" s="8">
        <f t="shared" si="6"/>
        <v>88.707244862597975</v>
      </c>
      <c r="M12" s="8">
        <f t="shared" si="7"/>
        <v>0</v>
      </c>
      <c r="N12" s="8"/>
      <c r="O12" s="8">
        <f t="shared" si="8"/>
        <v>-5.3129642892253992</v>
      </c>
      <c r="P12" s="8">
        <f t="shared" si="9"/>
        <v>-2.2947280923324676</v>
      </c>
      <c r="Q12" s="8">
        <f t="shared" si="9"/>
        <v>-4.6474818881123872</v>
      </c>
      <c r="R12" s="8">
        <f t="shared" si="9"/>
        <v>-4.4853415642505974</v>
      </c>
      <c r="S12" s="8"/>
      <c r="T12" s="8"/>
      <c r="U12" s="8"/>
      <c r="V12" s="8"/>
      <c r="W12" s="8">
        <f t="shared" si="10"/>
        <v>7.4985213035829723E-2</v>
      </c>
      <c r="X12" s="8">
        <f t="shared" si="11"/>
        <v>5.6227821740287677E-3</v>
      </c>
      <c r="Y12" s="8"/>
      <c r="Z12" s="8"/>
      <c r="AA12" s="8"/>
    </row>
    <row r="13" spans="1:30">
      <c r="B13" s="21">
        <f>'ac-varT-8K'!$P$9</f>
        <v>3.3024842557550049E-3</v>
      </c>
      <c r="C13" s="8">
        <f t="shared" si="12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2.9553143559744388E-3</v>
      </c>
      <c r="I13" s="8">
        <f t="shared" si="3"/>
        <v>338.37347894257283</v>
      </c>
      <c r="J13" s="8">
        <f t="shared" si="4"/>
        <v>10.583187038805285</v>
      </c>
      <c r="K13" s="8">
        <f t="shared" si="5"/>
        <v>186.48085475598077</v>
      </c>
      <c r="L13" s="8">
        <f t="shared" si="6"/>
        <v>141.30943714778678</v>
      </c>
      <c r="M13" s="8">
        <f t="shared" si="7"/>
        <v>0</v>
      </c>
      <c r="N13" s="8"/>
      <c r="O13" s="8">
        <f t="shared" si="8"/>
        <v>-5.8241502527417177</v>
      </c>
      <c r="P13" s="8">
        <f t="shared" si="9"/>
        <v>-2.3592666134700386</v>
      </c>
      <c r="Q13" s="8">
        <f t="shared" si="9"/>
        <v>-5.2283285783505278</v>
      </c>
      <c r="R13" s="8">
        <f t="shared" si="9"/>
        <v>-4.9509520754842296</v>
      </c>
      <c r="S13" s="8"/>
      <c r="T13" s="8"/>
      <c r="U13" s="8"/>
      <c r="V13" s="8"/>
      <c r="W13" s="8">
        <f t="shared" si="10"/>
        <v>0.11106996379087342</v>
      </c>
      <c r="X13" s="8">
        <f t="shared" si="11"/>
        <v>1.2336536856505933E-2</v>
      </c>
      <c r="Y13" s="8"/>
      <c r="Z13" s="8"/>
      <c r="AA13" s="8"/>
      <c r="AD13" s="56">
        <f>EXP(-12.16)</f>
        <v>5.2357523949781018E-6</v>
      </c>
    </row>
    <row r="14" spans="1:30">
      <c r="B14" s="21">
        <f>'ac-varT-8.5K'!$P$9</f>
        <v>1.9969987054487674E-3</v>
      </c>
      <c r="C14" s="8">
        <f t="shared" si="12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1.8309786044526158E-3</v>
      </c>
      <c r="I14" s="8">
        <f t="shared" si="3"/>
        <v>546.15602692908431</v>
      </c>
      <c r="J14" s="8">
        <f t="shared" si="4"/>
        <v>11.244636228730615</v>
      </c>
      <c r="K14" s="8">
        <f t="shared" si="5"/>
        <v>321.80641680107863</v>
      </c>
      <c r="L14" s="8">
        <f t="shared" si="6"/>
        <v>213.10497389927508</v>
      </c>
      <c r="M14" s="8">
        <f t="shared" si="7"/>
        <v>0</v>
      </c>
      <c r="N14" s="8"/>
      <c r="O14" s="8">
        <f t="shared" si="8"/>
        <v>-6.3029046985286437</v>
      </c>
      <c r="P14" s="8">
        <f t="shared" si="9"/>
        <v>-2.4198912352864732</v>
      </c>
      <c r="Q14" s="8">
        <f t="shared" si="9"/>
        <v>-5.7739501746984407</v>
      </c>
      <c r="R14" s="8">
        <f t="shared" si="9"/>
        <v>-5.3617848795139045</v>
      </c>
      <c r="S14" s="8"/>
      <c r="T14" s="8"/>
      <c r="U14" s="8"/>
      <c r="V14" s="8"/>
      <c r="W14" s="8">
        <f t="shared" si="10"/>
        <v>8.6794825731986158E-2</v>
      </c>
      <c r="X14" s="8">
        <f t="shared" si="11"/>
        <v>7.5333417738458466E-3</v>
      </c>
      <c r="Y14" s="8"/>
      <c r="Z14" s="8"/>
      <c r="AA14" s="8"/>
    </row>
    <row r="15" spans="1:30">
      <c r="B15" s="21">
        <f>'ac-varT-9K'!$P$9</f>
        <v>1.3271163642636125E-3</v>
      </c>
      <c r="C15" s="8">
        <f t="shared" si="12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1.1665590972104645E-3</v>
      </c>
      <c r="I15" s="8">
        <f t="shared" si="3"/>
        <v>857.22189505122446</v>
      </c>
      <c r="J15" s="8">
        <f t="shared" si="4"/>
        <v>11.906085418655945</v>
      </c>
      <c r="K15" s="8">
        <f t="shared" si="5"/>
        <v>538.27840044125946</v>
      </c>
      <c r="L15" s="8">
        <f t="shared" si="6"/>
        <v>307.03740919130905</v>
      </c>
      <c r="M15" s="8">
        <f t="shared" si="7"/>
        <v>0</v>
      </c>
      <c r="N15" s="8"/>
      <c r="O15" s="8">
        <f t="shared" si="8"/>
        <v>-6.7536968057968112</v>
      </c>
      <c r="P15" s="8">
        <f t="shared" si="9"/>
        <v>-2.477049649126422</v>
      </c>
      <c r="Q15" s="8">
        <f t="shared" si="9"/>
        <v>-6.2883758992579786</v>
      </c>
      <c r="R15" s="8">
        <f t="shared" si="9"/>
        <v>-5.7269695942069481</v>
      </c>
      <c r="S15" s="8"/>
      <c r="T15" s="8"/>
      <c r="U15" s="8"/>
      <c r="V15" s="8"/>
      <c r="W15" s="8">
        <f t="shared" si="10"/>
        <v>0.12894996804412351</v>
      </c>
      <c r="X15" s="8">
        <f t="shared" si="11"/>
        <v>1.6628094258580473E-2</v>
      </c>
      <c r="Y15" s="8"/>
      <c r="Z15" s="8"/>
      <c r="AA15" s="8"/>
    </row>
    <row r="16" spans="1:30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7.6108064989802604E-4</v>
      </c>
      <c r="I16" s="8">
        <f t="shared" si="3"/>
        <v>1313.9211989346802</v>
      </c>
      <c r="J16" s="8">
        <f t="shared" si="4"/>
        <v>12.567534608581276</v>
      </c>
      <c r="K16" s="8">
        <f t="shared" si="5"/>
        <v>875.66262956632295</v>
      </c>
      <c r="L16" s="8">
        <f t="shared" si="6"/>
        <v>425.69103475977607</v>
      </c>
      <c r="M16" s="8">
        <f t="shared" si="7"/>
        <v>0</v>
      </c>
      <c r="N16" s="8"/>
      <c r="O16" s="8">
        <f t="shared" si="8"/>
        <v>-7.1807712268769164</v>
      </c>
      <c r="P16" s="8">
        <f t="shared" si="9"/>
        <v>-2.5311168703966977</v>
      </c>
      <c r="Q16" s="8">
        <f t="shared" si="9"/>
        <v>-6.7749808906904603</v>
      </c>
      <c r="R16" s="8">
        <f t="shared" si="9"/>
        <v>-6.0537138126165138</v>
      </c>
      <c r="S16" s="8"/>
      <c r="T16" s="8"/>
      <c r="U16" s="8"/>
      <c r="V16" s="8"/>
      <c r="W16" s="8">
        <f t="shared" si="10"/>
        <v>-2.1068099089115222E-2</v>
      </c>
      <c r="X16" s="8">
        <f t="shared" si="11"/>
        <v>4.4386479922877765E-4</v>
      </c>
      <c r="Y16" s="8"/>
      <c r="Z16" s="8"/>
      <c r="AA16" s="8"/>
    </row>
    <row r="17" spans="1:32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5.0662542733970759E-4</v>
      </c>
      <c r="I17" s="8">
        <f t="shared" si="3"/>
        <v>1973.8448684879568</v>
      </c>
      <c r="J17" s="8">
        <f t="shared" si="4"/>
        <v>13.228983798506606</v>
      </c>
      <c r="K17" s="8">
        <f t="shared" si="5"/>
        <v>1389.3906381426809</v>
      </c>
      <c r="L17" s="8">
        <f t="shared" si="6"/>
        <v>571.22524654676943</v>
      </c>
      <c r="M17" s="8">
        <f t="shared" si="7"/>
        <v>0</v>
      </c>
      <c r="N17" s="8"/>
      <c r="O17" s="8">
        <f t="shared" si="8"/>
        <v>-7.587738629513157</v>
      </c>
      <c r="P17" s="8">
        <f t="shared" si="9"/>
        <v>-2.5824101647842483</v>
      </c>
      <c r="Q17" s="8">
        <f t="shared" si="9"/>
        <v>-7.2366205401784152</v>
      </c>
      <c r="R17" s="8">
        <f t="shared" si="9"/>
        <v>-6.3477836091851225</v>
      </c>
      <c r="S17" s="8"/>
      <c r="T17" s="8"/>
      <c r="U17" s="8"/>
      <c r="V17" s="8"/>
      <c r="W17" s="8">
        <f t="shared" si="10"/>
        <v>-0.20530541380289424</v>
      </c>
      <c r="X17" s="8">
        <f t="shared" si="11"/>
        <v>4.2150312936777637E-2</v>
      </c>
      <c r="Y17" s="8"/>
      <c r="Z17" s="8"/>
      <c r="AA17" s="8"/>
    </row>
    <row r="18" spans="1:32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>
      <c r="P22" s="56" t="s">
        <v>56</v>
      </c>
      <c r="Q22" s="56" t="s">
        <v>57</v>
      </c>
      <c r="R22" s="56" t="s">
        <v>61</v>
      </c>
      <c r="AC22" s="56" t="s">
        <v>36</v>
      </c>
      <c r="AD22" s="56">
        <f>EXP(-15.558)</f>
        <v>1.750839961807258E-7</v>
      </c>
    </row>
    <row r="23" spans="1:32">
      <c r="P23" s="56">
        <f>1/K7</f>
        <v>0.36850687340490135</v>
      </c>
      <c r="Q23" s="56">
        <f>1/L7</f>
        <v>0.46745253053025321</v>
      </c>
      <c r="R23" s="56">
        <f>1/J7</f>
        <v>0.15118319218334639</v>
      </c>
      <c r="AC23" s="56" t="s">
        <v>37</v>
      </c>
      <c r="AD23" s="56">
        <v>31.806000000000001</v>
      </c>
      <c r="AF23" s="56">
        <f>38.499*0.695</f>
        <v>26.756805</v>
      </c>
    </row>
    <row r="24" spans="1:32">
      <c r="P24" s="56">
        <f t="shared" ref="P24:Q33" si="13">1/K8</f>
        <v>0.15628288736490947</v>
      </c>
      <c r="Q24" s="56">
        <f t="shared" si="13"/>
        <v>0.16925734793719646</v>
      </c>
      <c r="R24" s="56">
        <f t="shared" ref="R24:R33" si="14">1/J8</f>
        <v>0.13743926562122399</v>
      </c>
      <c r="AD24" s="56">
        <f>AD23*0.695</f>
        <v>22.105169999999998</v>
      </c>
      <c r="AF24" s="56">
        <f>EXP(-17.242)</f>
        <v>3.2500836808121208E-8</v>
      </c>
    </row>
    <row r="25" spans="1:32">
      <c r="P25" s="56">
        <f t="shared" si="13"/>
        <v>7.1419100865807814E-2</v>
      </c>
      <c r="Q25" s="56">
        <f t="shared" si="13"/>
        <v>7.2592075259392541E-2</v>
      </c>
      <c r="R25" s="56">
        <f t="shared" si="14"/>
        <v>0.12598599348612199</v>
      </c>
    </row>
    <row r="26" spans="1:32">
      <c r="P26" s="56">
        <f t="shared" si="13"/>
        <v>3.4750049054003689E-2</v>
      </c>
      <c r="Q26" s="56">
        <f t="shared" si="13"/>
        <v>3.5464489363556888E-2</v>
      </c>
      <c r="R26" s="56">
        <f t="shared" si="14"/>
        <v>0.11629476321795877</v>
      </c>
    </row>
    <row r="27" spans="1:32">
      <c r="P27" s="56">
        <f t="shared" si="13"/>
        <v>1.7835827838610509E-2</v>
      </c>
      <c r="Q27" s="56">
        <f t="shared" si="13"/>
        <v>1.9192892213576233E-2</v>
      </c>
      <c r="R27" s="56">
        <f t="shared" si="14"/>
        <v>0.10798799441667599</v>
      </c>
    </row>
    <row r="28" spans="1:32">
      <c r="B28" s="21"/>
      <c r="P28" s="56">
        <f t="shared" si="13"/>
        <v>9.5857094540115571E-3</v>
      </c>
      <c r="Q28" s="56">
        <f t="shared" si="13"/>
        <v>1.127303639684603E-2</v>
      </c>
      <c r="R28" s="56">
        <f t="shared" si="14"/>
        <v>0.10078879478889759</v>
      </c>
    </row>
    <row r="29" spans="1:32">
      <c r="P29" s="56">
        <f t="shared" si="13"/>
        <v>5.3624807828586392E-3</v>
      </c>
      <c r="Q29" s="56">
        <f t="shared" si="13"/>
        <v>7.0766681984173636E-3</v>
      </c>
      <c r="R29" s="56">
        <f t="shared" si="14"/>
        <v>9.4489495114591496E-2</v>
      </c>
    </row>
    <row r="30" spans="1:32">
      <c r="P30" s="56">
        <f t="shared" si="13"/>
        <v>3.1074582351107681E-3</v>
      </c>
      <c r="Q30" s="56">
        <f t="shared" si="13"/>
        <v>4.6925230401832574E-3</v>
      </c>
      <c r="R30" s="56">
        <f t="shared" si="14"/>
        <v>8.8931289519615528E-2</v>
      </c>
    </row>
    <row r="31" spans="1:32">
      <c r="P31" s="56">
        <f t="shared" si="13"/>
        <v>1.8577747113394097E-3</v>
      </c>
      <c r="Q31" s="56">
        <f t="shared" si="13"/>
        <v>3.2569321198802829E-3</v>
      </c>
      <c r="R31" s="56">
        <f t="shared" si="14"/>
        <v>8.3990662324081339E-2</v>
      </c>
    </row>
    <row r="32" spans="1:32">
      <c r="P32" s="56">
        <f t="shared" si="13"/>
        <v>1.1419923224258821E-3</v>
      </c>
      <c r="Q32" s="56">
        <f t="shared" si="13"/>
        <v>2.3491215890048406E-3</v>
      </c>
      <c r="R32" s="56">
        <f t="shared" si="14"/>
        <v>7.9570101149129671E-2</v>
      </c>
    </row>
    <row r="33" spans="16:18">
      <c r="P33" s="56">
        <f t="shared" si="13"/>
        <v>7.1973998711894794E-4</v>
      </c>
      <c r="Q33" s="56">
        <f t="shared" si="13"/>
        <v>1.7506229040913448E-3</v>
      </c>
      <c r="R33" s="56">
        <f t="shared" si="14"/>
        <v>7.5591596091673194E-2</v>
      </c>
    </row>
  </sheetData>
  <phoneticPr fontId="2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33"/>
  <sheetViews>
    <sheetView topLeftCell="D1" zoomScaleNormal="100" workbookViewId="0">
      <selection activeCell="M21" sqref="M21"/>
    </sheetView>
  </sheetViews>
  <sheetFormatPr defaultColWidth="9.125" defaultRowHeight="18.75"/>
  <cols>
    <col min="1" max="1" width="9.125" style="56"/>
    <col min="2" max="2" width="7.25" style="56" bestFit="1" customWidth="1"/>
    <col min="3" max="3" width="4.5" style="56" bestFit="1" customWidth="1"/>
    <col min="4" max="4" width="13.875" style="56" bestFit="1" customWidth="1"/>
    <col min="5" max="5" width="13.375" style="56" bestFit="1" customWidth="1"/>
    <col min="6" max="6" width="13.875" style="56" bestFit="1" customWidth="1"/>
    <col min="7" max="7" width="9.375" style="56" bestFit="1" customWidth="1"/>
    <col min="8" max="9" width="13.375" style="56" bestFit="1" customWidth="1"/>
    <col min="10" max="10" width="9.625" style="56" bestFit="1" customWidth="1"/>
    <col min="11" max="12" width="13.375" style="56" bestFit="1" customWidth="1"/>
    <col min="13" max="14" width="9.125" style="56"/>
    <col min="15" max="15" width="13.875" style="56" bestFit="1" customWidth="1"/>
    <col min="16" max="16" width="13.375" style="56" bestFit="1" customWidth="1"/>
    <col min="17" max="18" width="13.875" style="56" bestFit="1" customWidth="1"/>
    <col min="19" max="19" width="10.125" style="56" bestFit="1" customWidth="1"/>
    <col min="20" max="22" width="9.125" style="56"/>
    <col min="23" max="23" width="13.875" style="56" bestFit="1" customWidth="1"/>
    <col min="24" max="24" width="13.375" style="56" bestFit="1" customWidth="1"/>
    <col min="25" max="28" width="9.125" style="56"/>
    <col min="29" max="29" width="5" style="56" bestFit="1" customWidth="1"/>
    <col min="30" max="30" width="13.125" style="56" bestFit="1" customWidth="1"/>
    <col min="31" max="31" width="9.125" style="56"/>
    <col min="32" max="32" width="13.125" style="56" bestFit="1" customWidth="1"/>
    <col min="33" max="16384" width="9.125" style="56"/>
  </cols>
  <sheetData>
    <row r="1" spans="1:30">
      <c r="F1" s="56" t="s">
        <v>62</v>
      </c>
      <c r="G1" s="56" t="s">
        <v>58</v>
      </c>
      <c r="H1" s="56" t="s">
        <v>44</v>
      </c>
      <c r="I1" s="56" t="s">
        <v>45</v>
      </c>
      <c r="K1" s="56" t="s">
        <v>46</v>
      </c>
      <c r="L1" s="56" t="s">
        <v>47</v>
      </c>
      <c r="P1" s="56" t="s">
        <v>13</v>
      </c>
      <c r="Q1" s="56" t="s">
        <v>14</v>
      </c>
    </row>
    <row r="2" spans="1:30">
      <c r="F2" s="56">
        <v>6.4354402318924757</v>
      </c>
      <c r="H2" s="56">
        <v>2.2675766293045426E-6</v>
      </c>
      <c r="I2" s="56">
        <v>9</v>
      </c>
      <c r="K2" s="58">
        <v>0</v>
      </c>
      <c r="L2" s="56">
        <v>0</v>
      </c>
      <c r="P2" s="56">
        <f>SUM(W7:W21)</f>
        <v>-0.78191715873610956</v>
      </c>
      <c r="Q2" s="56">
        <f>SUM(X7:X21)</f>
        <v>0.31462178202986013</v>
      </c>
    </row>
    <row r="6" spans="1:30">
      <c r="A6" s="8"/>
      <c r="B6" s="8" t="s">
        <v>31</v>
      </c>
      <c r="C6" s="8" t="s">
        <v>32</v>
      </c>
      <c r="D6" s="8" t="s">
        <v>33</v>
      </c>
      <c r="E6" s="8" t="s">
        <v>30</v>
      </c>
      <c r="F6" s="8" t="s">
        <v>33</v>
      </c>
      <c r="G6" s="8"/>
      <c r="H6" s="8" t="s">
        <v>38</v>
      </c>
      <c r="I6" s="8" t="s">
        <v>39</v>
      </c>
      <c r="J6" s="8" t="s">
        <v>63</v>
      </c>
      <c r="K6" s="8" t="s">
        <v>41</v>
      </c>
      <c r="L6" s="8" t="s">
        <v>42</v>
      </c>
      <c r="M6" s="8" t="s">
        <v>62</v>
      </c>
      <c r="N6" s="8"/>
      <c r="O6" s="8" t="s">
        <v>48</v>
      </c>
      <c r="P6" s="8" t="s">
        <v>60</v>
      </c>
      <c r="Q6" s="8" t="s">
        <v>51</v>
      </c>
      <c r="R6" s="8" t="s">
        <v>52</v>
      </c>
      <c r="S6" s="8"/>
      <c r="T6" s="8"/>
      <c r="U6" s="8"/>
      <c r="V6" s="8"/>
      <c r="W6" s="8" t="s">
        <v>53</v>
      </c>
      <c r="X6" s="8" t="s">
        <v>54</v>
      </c>
      <c r="Y6" s="8"/>
      <c r="Z6" s="8"/>
      <c r="AA6" s="8"/>
    </row>
    <row r="7" spans="1:30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9.2044579314862776E-2</v>
      </c>
      <c r="I7" s="8">
        <f>J7+K7</f>
        <v>10.864300836002911</v>
      </c>
      <c r="J7" s="8">
        <f>$F$2</f>
        <v>6.4354402318924757</v>
      </c>
      <c r="K7" s="8">
        <f>$H$2*C7^$I$2</f>
        <v>4.4288606041104348</v>
      </c>
      <c r="L7" s="8"/>
      <c r="M7" s="8"/>
      <c r="N7" s="8"/>
      <c r="O7" s="8">
        <f>LN(H7)</f>
        <v>-2.3854822615230553</v>
      </c>
      <c r="P7" s="8">
        <f>LN(J7^-1)</f>
        <v>-1.8618202508125916</v>
      </c>
      <c r="Q7" s="8">
        <f>LN(K7^-1)</f>
        <v>-1.4881423510003871</v>
      </c>
      <c r="R7" s="8"/>
      <c r="S7" s="8"/>
      <c r="T7" s="8"/>
      <c r="U7" s="8"/>
      <c r="V7" s="8"/>
      <c r="W7" s="8">
        <f>D7-O7</f>
        <v>3.4958066642078567E-2</v>
      </c>
      <c r="X7" s="8">
        <f>W7^2</f>
        <v>1.2220664233520062E-3</v>
      </c>
      <c r="Y7" s="8"/>
      <c r="Z7" s="8"/>
      <c r="AA7" s="8"/>
    </row>
    <row r="8" spans="1:30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5.9247104853097372E-2</v>
      </c>
      <c r="I8" s="8">
        <f t="shared" ref="I8:I17" si="3">J8+K8+L8+M8</f>
        <v>16.87846186711554</v>
      </c>
      <c r="J8" s="8">
        <f t="shared" ref="J8:J17" si="4">$F$2</f>
        <v>6.4354402318924757</v>
      </c>
      <c r="K8" s="8">
        <f t="shared" ref="K8:K17" si="5">$H$2*C8^$I$2</f>
        <v>10.443021635223065</v>
      </c>
      <c r="L8" s="8"/>
      <c r="M8" s="8"/>
      <c r="N8" s="8"/>
      <c r="O8" s="8">
        <f t="shared" ref="O8:O17" si="6">LN(H8)</f>
        <v>-2.8260383633996065</v>
      </c>
      <c r="P8" s="8">
        <f t="shared" ref="P8:Q17" si="7">LN(J8^-1)</f>
        <v>-1.8618202508125916</v>
      </c>
      <c r="Q8" s="8">
        <f t="shared" si="7"/>
        <v>-2.3459339692393106</v>
      </c>
      <c r="R8" s="8"/>
      <c r="S8" s="8"/>
      <c r="T8" s="8"/>
      <c r="U8" s="8"/>
      <c r="V8" s="8"/>
      <c r="W8" s="8">
        <f t="shared" ref="W8:W17" si="8">D8-O8</f>
        <v>-0.18780240609054877</v>
      </c>
      <c r="X8" s="8">
        <f t="shared" ref="X8:X17" si="9">W8^2</f>
        <v>3.5269743733399389E-2</v>
      </c>
      <c r="Y8" s="8"/>
      <c r="Z8" s="8"/>
      <c r="AA8" s="8"/>
    </row>
    <row r="9" spans="1:30">
      <c r="B9" s="21">
        <f>'ac-varT-6K'!$P$9</f>
        <v>2.5133671713964332E-2</v>
      </c>
      <c r="C9" s="8">
        <f t="shared" ref="C9:C15" si="10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3.4144389884830886E-2</v>
      </c>
      <c r="I9" s="8">
        <f t="shared" si="3"/>
        <v>29.287388158728348</v>
      </c>
      <c r="J9" s="8">
        <f t="shared" si="4"/>
        <v>6.4354402318924757</v>
      </c>
      <c r="K9" s="8">
        <f t="shared" si="5"/>
        <v>22.851947926835873</v>
      </c>
      <c r="L9" s="8"/>
      <c r="M9" s="8"/>
      <c r="N9" s="8"/>
      <c r="O9" s="8">
        <f t="shared" si="6"/>
        <v>-3.3771569850892207</v>
      </c>
      <c r="P9" s="8">
        <f t="shared" si="7"/>
        <v>-1.8618202508125916</v>
      </c>
      <c r="Q9" s="8">
        <f t="shared" si="7"/>
        <v>-3.1290363621459787</v>
      </c>
      <c r="R9" s="8"/>
      <c r="S9" s="8"/>
      <c r="T9" s="8"/>
      <c r="U9" s="8"/>
      <c r="V9" s="8"/>
      <c r="W9" s="8">
        <f t="shared" si="8"/>
        <v>-0.30638984421741533</v>
      </c>
      <c r="X9" s="8">
        <f t="shared" si="9"/>
        <v>9.3874736639572035E-2</v>
      </c>
      <c r="Y9" s="8"/>
      <c r="Z9" s="8"/>
      <c r="AA9" s="8"/>
    </row>
    <row r="10" spans="1:30">
      <c r="B10" s="21">
        <f>'ac-varT-6.5K'!$P$9</f>
        <v>1.344671230366525E-2</v>
      </c>
      <c r="C10" s="8">
        <f t="shared" si="10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1.8726139481498968E-2</v>
      </c>
      <c r="I10" s="8">
        <f t="shared" si="3"/>
        <v>53.401289731285985</v>
      </c>
      <c r="J10" s="8">
        <f t="shared" si="4"/>
        <v>6.4354402318924757</v>
      </c>
      <c r="K10" s="8">
        <f t="shared" si="5"/>
        <v>46.965849499393507</v>
      </c>
      <c r="L10" s="8"/>
      <c r="M10" s="8"/>
      <c r="N10" s="8"/>
      <c r="O10" s="8">
        <f t="shared" si="6"/>
        <v>-3.977834897945761</v>
      </c>
      <c r="P10" s="8">
        <f t="shared" si="7"/>
        <v>-1.8618202508125916</v>
      </c>
      <c r="Q10" s="8">
        <f t="shared" si="7"/>
        <v>-3.8494207312078066</v>
      </c>
      <c r="R10" s="8"/>
      <c r="S10" s="8"/>
      <c r="T10" s="8"/>
      <c r="U10" s="8"/>
      <c r="V10" s="8"/>
      <c r="W10" s="8">
        <f t="shared" si="8"/>
        <v>-0.33118574325766126</v>
      </c>
      <c r="X10" s="8">
        <f t="shared" si="9"/>
        <v>0.10968399653712951</v>
      </c>
      <c r="Y10" s="8"/>
      <c r="Z10" s="8"/>
      <c r="AA10" s="8"/>
    </row>
    <row r="11" spans="1:30">
      <c r="B11" s="21">
        <f>'ac-varT-7K'!$P$9</f>
        <v>8.5424923686746781E-3</v>
      </c>
      <c r="C11" s="8">
        <f t="shared" si="10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1.0210297789760321E-2</v>
      </c>
      <c r="I11" s="8">
        <f t="shared" si="3"/>
        <v>97.940336373232668</v>
      </c>
      <c r="J11" s="8">
        <f t="shared" si="4"/>
        <v>6.4354402318924757</v>
      </c>
      <c r="K11" s="8">
        <f t="shared" si="5"/>
        <v>91.504896141340197</v>
      </c>
      <c r="L11" s="8"/>
      <c r="M11" s="8"/>
      <c r="N11" s="8"/>
      <c r="O11" s="8">
        <f t="shared" si="6"/>
        <v>-4.584358480750943</v>
      </c>
      <c r="P11" s="8">
        <f t="shared" si="7"/>
        <v>-1.8618202508125916</v>
      </c>
      <c r="Q11" s="8">
        <f t="shared" si="7"/>
        <v>-4.5163924805913034</v>
      </c>
      <c r="R11" s="8"/>
      <c r="S11" s="8"/>
      <c r="T11" s="8"/>
      <c r="U11" s="8"/>
      <c r="V11" s="8"/>
      <c r="W11" s="8">
        <f t="shared" si="8"/>
        <v>-0.1783439865605807</v>
      </c>
      <c r="X11" s="8">
        <f t="shared" si="9"/>
        <v>3.1806577542320594E-2</v>
      </c>
      <c r="Y11" s="8"/>
      <c r="Z11" s="8"/>
      <c r="AA11" s="8"/>
    </row>
    <row r="12" spans="1:30">
      <c r="B12" s="21">
        <f>'ac-varT-7.5K'!$P$9</f>
        <v>5.3109790818832905E-3</v>
      </c>
      <c r="C12" s="8">
        <f t="shared" si="10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5.6594466446309001E-3</v>
      </c>
      <c r="I12" s="8">
        <f t="shared" si="3"/>
        <v>176.69572005748952</v>
      </c>
      <c r="J12" s="8">
        <f t="shared" si="4"/>
        <v>6.4354402318924757</v>
      </c>
      <c r="K12" s="8">
        <f t="shared" si="5"/>
        <v>170.26027982559705</v>
      </c>
      <c r="L12" s="8"/>
      <c r="M12" s="8"/>
      <c r="N12" s="8"/>
      <c r="O12" s="8">
        <f t="shared" si="6"/>
        <v>-5.174429157512721</v>
      </c>
      <c r="P12" s="8">
        <f t="shared" si="7"/>
        <v>-1.8618202508125916</v>
      </c>
      <c r="Q12" s="8">
        <f t="shared" si="7"/>
        <v>-5.1373283239738665</v>
      </c>
      <c r="R12" s="8"/>
      <c r="S12" s="8"/>
      <c r="T12" s="8"/>
      <c r="U12" s="8"/>
      <c r="V12" s="8"/>
      <c r="W12" s="8">
        <f t="shared" si="8"/>
        <v>-6.3549918676848449E-2</v>
      </c>
      <c r="X12" s="8">
        <f t="shared" si="9"/>
        <v>4.0385921638340511E-3</v>
      </c>
      <c r="Y12" s="8"/>
      <c r="Z12" s="8"/>
      <c r="AA12" s="8"/>
    </row>
    <row r="13" spans="1:30">
      <c r="B13" s="21">
        <f>'ac-varT-8K'!$P$9</f>
        <v>3.3024842557550049E-3</v>
      </c>
      <c r="C13" s="8">
        <f t="shared" si="10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3.2176644787815468E-3</v>
      </c>
      <c r="I13" s="8">
        <f t="shared" si="3"/>
        <v>310.7844234830464</v>
      </c>
      <c r="J13" s="8">
        <f t="shared" si="4"/>
        <v>6.4354402318924757</v>
      </c>
      <c r="K13" s="8">
        <f t="shared" si="5"/>
        <v>304.34898325115392</v>
      </c>
      <c r="L13" s="8"/>
      <c r="M13" s="8"/>
      <c r="N13" s="8"/>
      <c r="O13" s="8">
        <f t="shared" si="6"/>
        <v>-5.7390994997441531</v>
      </c>
      <c r="P13" s="8">
        <f t="shared" si="7"/>
        <v>-1.8618202508125916</v>
      </c>
      <c r="Q13" s="8">
        <f t="shared" si="7"/>
        <v>-5.7181750142120071</v>
      </c>
      <c r="R13" s="8"/>
      <c r="S13" s="8"/>
      <c r="T13" s="8"/>
      <c r="U13" s="8"/>
      <c r="V13" s="8"/>
      <c r="W13" s="8">
        <f t="shared" si="8"/>
        <v>2.6019210793308822E-2</v>
      </c>
      <c r="X13" s="8">
        <f t="shared" si="9"/>
        <v>6.7699933030663834E-4</v>
      </c>
      <c r="Y13" s="8"/>
      <c r="Z13" s="8"/>
      <c r="AA13" s="8"/>
      <c r="AD13" s="56">
        <f>EXP(-12.16)</f>
        <v>5.2357523949781018E-6</v>
      </c>
    </row>
    <row r="14" spans="1:30">
      <c r="B14" s="21">
        <f>'ac-varT-8.5K'!$P$9</f>
        <v>1.9969987054487674E-3</v>
      </c>
      <c r="C14" s="8">
        <f t="shared" si="10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1.8809557598927548E-3</v>
      </c>
      <c r="I14" s="8">
        <f t="shared" si="3"/>
        <v>531.64461457456946</v>
      </c>
      <c r="J14" s="8">
        <f t="shared" si="4"/>
        <v>6.4354402318924757</v>
      </c>
      <c r="K14" s="8">
        <f t="shared" si="5"/>
        <v>525.20917434267699</v>
      </c>
      <c r="L14" s="8"/>
      <c r="M14" s="8"/>
      <c r="N14" s="8"/>
      <c r="O14" s="8">
        <f t="shared" si="6"/>
        <v>-6.2759752484014175</v>
      </c>
      <c r="P14" s="8">
        <f t="shared" si="7"/>
        <v>-1.8618202508125916</v>
      </c>
      <c r="Q14" s="8">
        <f t="shared" si="7"/>
        <v>-6.2637966105599201</v>
      </c>
      <c r="R14" s="8"/>
      <c r="S14" s="8"/>
      <c r="T14" s="8"/>
      <c r="U14" s="8"/>
      <c r="V14" s="8"/>
      <c r="W14" s="8">
        <f t="shared" si="8"/>
        <v>5.9865375604760018E-2</v>
      </c>
      <c r="X14" s="8">
        <f t="shared" si="9"/>
        <v>3.5838631962989958E-3</v>
      </c>
      <c r="Y14" s="8"/>
      <c r="Z14" s="8"/>
      <c r="AA14" s="8"/>
    </row>
    <row r="15" spans="1:30">
      <c r="B15" s="21">
        <f>'ac-varT-9K'!$P$9</f>
        <v>1.3271163642636125E-3</v>
      </c>
      <c r="C15" s="8">
        <f t="shared" si="10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1.130018726572823E-3</v>
      </c>
      <c r="I15" s="8">
        <f t="shared" si="3"/>
        <v>884.9410868020301</v>
      </c>
      <c r="J15" s="8">
        <f t="shared" si="4"/>
        <v>6.4354402318924757</v>
      </c>
      <c r="K15" s="8">
        <f t="shared" si="5"/>
        <v>878.50564657013763</v>
      </c>
      <c r="L15" s="8"/>
      <c r="M15" s="8"/>
      <c r="N15" s="8"/>
      <c r="O15" s="8">
        <f t="shared" si="6"/>
        <v>-6.7855210742068666</v>
      </c>
      <c r="P15" s="8">
        <f t="shared" si="7"/>
        <v>-1.8618202508125916</v>
      </c>
      <c r="Q15" s="8">
        <f t="shared" si="7"/>
        <v>-6.7782223351194579</v>
      </c>
      <c r="R15" s="8"/>
      <c r="S15" s="8"/>
      <c r="T15" s="8"/>
      <c r="U15" s="8"/>
      <c r="V15" s="8"/>
      <c r="W15" s="8">
        <f t="shared" si="8"/>
        <v>0.16077423645417888</v>
      </c>
      <c r="X15" s="8">
        <f t="shared" si="9"/>
        <v>2.5848355107424219E-2</v>
      </c>
      <c r="Y15" s="8"/>
      <c r="Z15" s="8"/>
      <c r="AA15" s="8"/>
    </row>
    <row r="16" spans="1:30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6.9658534515150254E-4</v>
      </c>
      <c r="I16" s="8">
        <f t="shared" si="3"/>
        <v>1435.5742723563999</v>
      </c>
      <c r="J16" s="8">
        <f t="shared" si="4"/>
        <v>6.4354402318924757</v>
      </c>
      <c r="K16" s="8">
        <f t="shared" si="5"/>
        <v>1429.1388321245074</v>
      </c>
      <c r="L16" s="8"/>
      <c r="M16" s="8"/>
      <c r="N16" s="8"/>
      <c r="O16" s="8">
        <f t="shared" si="6"/>
        <v>-7.2693202379345436</v>
      </c>
      <c r="P16" s="8">
        <f t="shared" si="7"/>
        <v>-1.8618202508125916</v>
      </c>
      <c r="Q16" s="8">
        <f t="shared" si="7"/>
        <v>-7.2648273265519405</v>
      </c>
      <c r="R16" s="8"/>
      <c r="S16" s="8"/>
      <c r="T16" s="8"/>
      <c r="U16" s="8"/>
      <c r="V16" s="8"/>
      <c r="W16" s="8">
        <f t="shared" si="8"/>
        <v>6.7480911968512025E-2</v>
      </c>
      <c r="X16" s="8">
        <f t="shared" si="9"/>
        <v>4.5536734801020695E-3</v>
      </c>
      <c r="Y16" s="8"/>
      <c r="Z16" s="8"/>
      <c r="AA16" s="8"/>
    </row>
    <row r="17" spans="1:32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4.3975140387177153E-4</v>
      </c>
      <c r="I17" s="8">
        <f t="shared" si="3"/>
        <v>2274.0120695364353</v>
      </c>
      <c r="J17" s="8">
        <f t="shared" si="4"/>
        <v>6.4354402318924757</v>
      </c>
      <c r="K17" s="8">
        <f t="shared" si="5"/>
        <v>2267.5766293045426</v>
      </c>
      <c r="L17" s="8"/>
      <c r="M17" s="8"/>
      <c r="N17" s="8"/>
      <c r="O17" s="8">
        <f t="shared" si="6"/>
        <v>-7.7293009819201579</v>
      </c>
      <c r="P17" s="8">
        <f t="shared" si="7"/>
        <v>-1.8618202508125916</v>
      </c>
      <c r="Q17" s="8">
        <f t="shared" si="7"/>
        <v>-7.7264669760398945</v>
      </c>
      <c r="R17" s="8"/>
      <c r="S17" s="8"/>
      <c r="T17" s="8"/>
      <c r="U17" s="8"/>
      <c r="V17" s="8"/>
      <c r="W17" s="8">
        <f t="shared" si="8"/>
        <v>-6.3743061395893363E-2</v>
      </c>
      <c r="X17" s="8">
        <f t="shared" si="9"/>
        <v>4.0631778761206312E-3</v>
      </c>
      <c r="Y17" s="8"/>
      <c r="Z17" s="8"/>
      <c r="AA17" s="8"/>
    </row>
    <row r="18" spans="1:32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>
      <c r="P22" s="56" t="s">
        <v>56</v>
      </c>
      <c r="Q22" s="56" t="s">
        <v>57</v>
      </c>
      <c r="R22" s="56" t="s">
        <v>62</v>
      </c>
      <c r="AC22" s="56" t="s">
        <v>36</v>
      </c>
      <c r="AD22" s="56">
        <f>EXP(-15.558)</f>
        <v>1.750839961807258E-7</v>
      </c>
    </row>
    <row r="23" spans="1:32">
      <c r="P23" s="56">
        <f>1/K7</f>
        <v>0.22579170793316411</v>
      </c>
      <c r="R23" s="56">
        <f>1/J7</f>
        <v>0.15538952487574095</v>
      </c>
      <c r="AC23" s="56" t="s">
        <v>37</v>
      </c>
      <c r="AD23" s="56">
        <v>31.806000000000001</v>
      </c>
      <c r="AF23" s="56">
        <f>38.499*0.695</f>
        <v>26.756805</v>
      </c>
    </row>
    <row r="24" spans="1:32">
      <c r="P24" s="56">
        <f t="shared" ref="P24:P33" si="11">1/K8</f>
        <v>9.5757725582710604E-2</v>
      </c>
      <c r="R24" s="56">
        <f t="shared" ref="R24:R33" si="12">1/J8</f>
        <v>0.15538952487574095</v>
      </c>
      <c r="AD24" s="56">
        <f>AD23*0.695</f>
        <v>22.105169999999998</v>
      </c>
      <c r="AF24" s="56">
        <f>EXP(-17.242)</f>
        <v>3.2500836808121208E-8</v>
      </c>
    </row>
    <row r="25" spans="1:32">
      <c r="P25" s="56">
        <f t="shared" si="11"/>
        <v>4.3759945681727364E-2</v>
      </c>
      <c r="R25" s="56">
        <f t="shared" si="12"/>
        <v>0.15538952487574095</v>
      </c>
    </row>
    <row r="26" spans="1:32">
      <c r="P26" s="56">
        <f t="shared" si="11"/>
        <v>2.1292066696524111E-2</v>
      </c>
      <c r="R26" s="56">
        <f t="shared" si="12"/>
        <v>0.15538952487574095</v>
      </c>
    </row>
    <row r="27" spans="1:32">
      <c r="P27" s="56">
        <f t="shared" si="11"/>
        <v>1.0928376974007829E-2</v>
      </c>
      <c r="R27" s="56">
        <f t="shared" si="12"/>
        <v>0.15538952487574095</v>
      </c>
    </row>
    <row r="28" spans="1:32">
      <c r="B28" s="21"/>
      <c r="P28" s="56">
        <f t="shared" si="11"/>
        <v>5.8733604868048579E-3</v>
      </c>
      <c r="R28" s="56">
        <f t="shared" si="12"/>
        <v>0.15538952487574095</v>
      </c>
    </row>
    <row r="29" spans="1:32">
      <c r="P29" s="56">
        <f t="shared" si="11"/>
        <v>3.285701793111571E-3</v>
      </c>
      <c r="R29" s="56">
        <f t="shared" si="12"/>
        <v>0.15538952487574095</v>
      </c>
    </row>
    <row r="30" spans="1:32">
      <c r="P30" s="56">
        <f t="shared" si="11"/>
        <v>1.9040032978318499E-3</v>
      </c>
      <c r="R30" s="56">
        <f t="shared" si="12"/>
        <v>0.15538952487574095</v>
      </c>
    </row>
    <row r="31" spans="1:32">
      <c r="P31" s="56">
        <f t="shared" si="11"/>
        <v>1.138296610732328E-3</v>
      </c>
      <c r="R31" s="56">
        <f t="shared" si="12"/>
        <v>0.15538952487574095</v>
      </c>
    </row>
    <row r="32" spans="1:32">
      <c r="P32" s="56">
        <f t="shared" si="11"/>
        <v>6.9972208264289844E-4</v>
      </c>
      <c r="R32" s="56">
        <f t="shared" si="12"/>
        <v>0.15538952487574095</v>
      </c>
    </row>
    <row r="33" spans="16:18">
      <c r="P33" s="56">
        <f t="shared" si="11"/>
        <v>4.4099942955696115E-4</v>
      </c>
      <c r="R33" s="56">
        <f t="shared" si="12"/>
        <v>0.15538952487574095</v>
      </c>
    </row>
  </sheetData>
  <phoneticPr fontId="28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33"/>
  <sheetViews>
    <sheetView zoomScale="85" zoomScaleNormal="85" workbookViewId="0">
      <selection activeCell="L21" sqref="L21"/>
    </sheetView>
  </sheetViews>
  <sheetFormatPr defaultColWidth="9.125" defaultRowHeight="18.75"/>
  <cols>
    <col min="1" max="1" width="9.125" style="56"/>
    <col min="2" max="2" width="7.25" style="56" customWidth="1"/>
    <col min="3" max="3" width="4.5" style="56" customWidth="1"/>
    <col min="4" max="4" width="13.875" style="56" customWidth="1"/>
    <col min="5" max="5" width="13.375" style="56" customWidth="1"/>
    <col min="6" max="6" width="13.875" style="56" customWidth="1"/>
    <col min="7" max="7" width="9.375" style="56" customWidth="1"/>
    <col min="8" max="9" width="13.375" style="56" customWidth="1"/>
    <col min="10" max="10" width="9.625" style="56" customWidth="1"/>
    <col min="11" max="12" width="13.375" style="56" customWidth="1"/>
    <col min="13" max="14" width="9.125" style="56"/>
    <col min="15" max="15" width="13.875" style="56" customWidth="1"/>
    <col min="16" max="16" width="13.375" style="56" customWidth="1"/>
    <col min="17" max="18" width="13.875" style="56" customWidth="1"/>
    <col min="19" max="19" width="10.125" style="56" customWidth="1"/>
    <col min="20" max="22" width="9.125" style="56"/>
    <col min="23" max="23" width="13.875" style="56" customWidth="1"/>
    <col min="24" max="24" width="13.375" style="56" customWidth="1"/>
    <col min="25" max="28" width="9.125" style="56"/>
    <col min="29" max="29" width="5" style="56" customWidth="1"/>
    <col min="30" max="30" width="13.125" style="56" customWidth="1"/>
    <col min="31" max="31" width="9.125" style="56"/>
    <col min="32" max="32" width="13.125" style="56" customWidth="1"/>
    <col min="33" max="16384" width="9.125" style="56"/>
  </cols>
  <sheetData>
    <row r="1" spans="1:30">
      <c r="G1" s="56" t="s">
        <v>62</v>
      </c>
      <c r="H1" s="56" t="s">
        <v>44</v>
      </c>
      <c r="I1" s="56" t="s">
        <v>45</v>
      </c>
      <c r="K1" s="56" t="s">
        <v>46</v>
      </c>
      <c r="L1" s="56" t="s">
        <v>47</v>
      </c>
      <c r="P1" s="56" t="s">
        <v>13</v>
      </c>
      <c r="Q1" s="56" t="s">
        <v>14</v>
      </c>
    </row>
    <row r="2" spans="1:30">
      <c r="G2" s="56">
        <v>5.5593621739283048</v>
      </c>
      <c r="H2" s="56">
        <v>1.4284381863560837E-6</v>
      </c>
      <c r="I2" s="56">
        <v>9</v>
      </c>
      <c r="K2" s="58">
        <v>1.0000000000000001E-5</v>
      </c>
      <c r="L2" s="56">
        <v>36.408593226771458</v>
      </c>
      <c r="P2" s="56">
        <f>SUM(W7:W21)</f>
        <v>1.5228856241751743E-2</v>
      </c>
      <c r="Q2" s="56">
        <f>SUM(X7:X21)</f>
        <v>0.11751476330711609</v>
      </c>
    </row>
    <row r="6" spans="1:30">
      <c r="A6" s="8"/>
      <c r="B6" s="8" t="s">
        <v>31</v>
      </c>
      <c r="C6" s="8" t="s">
        <v>32</v>
      </c>
      <c r="D6" s="8" t="s">
        <v>33</v>
      </c>
      <c r="E6" s="8" t="s">
        <v>30</v>
      </c>
      <c r="F6" s="8" t="s">
        <v>33</v>
      </c>
      <c r="G6" s="8"/>
      <c r="H6" s="8" t="s">
        <v>38</v>
      </c>
      <c r="I6" s="8" t="s">
        <v>39</v>
      </c>
      <c r="J6" s="8" t="s">
        <v>63</v>
      </c>
      <c r="K6" s="8" t="s">
        <v>41</v>
      </c>
      <c r="L6" s="8" t="s">
        <v>42</v>
      </c>
      <c r="M6" s="8"/>
      <c r="N6" s="8"/>
      <c r="O6" s="8" t="s">
        <v>48</v>
      </c>
      <c r="P6" s="8" t="s">
        <v>60</v>
      </c>
      <c r="Q6" s="8" t="s">
        <v>51</v>
      </c>
      <c r="R6" s="8" t="s">
        <v>52</v>
      </c>
      <c r="S6" s="8"/>
      <c r="T6" s="8"/>
      <c r="U6" s="8"/>
      <c r="V6" s="8"/>
      <c r="W6" s="8" t="s">
        <v>53</v>
      </c>
      <c r="X6" s="8" t="s">
        <v>54</v>
      </c>
      <c r="Y6" s="8"/>
      <c r="Z6" s="8"/>
      <c r="AA6" s="8"/>
    </row>
    <row r="7" spans="1:30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8.9556240342791707E-2</v>
      </c>
      <c r="I7" s="8">
        <f>J7+K7+L7</f>
        <v>11.166167719550646</v>
      </c>
      <c r="J7" s="8">
        <f>$G$2</f>
        <v>5.5593621739283048</v>
      </c>
      <c r="K7" s="8">
        <f>$H$2*C7^$I$2</f>
        <v>2.7899183327267258</v>
      </c>
      <c r="L7" s="8">
        <f>$K$2^-1*EXP(-$L$2/(0.695*C7))</f>
        <v>2.8168872128956148</v>
      </c>
      <c r="M7" s="8"/>
      <c r="N7" s="8"/>
      <c r="O7" s="8">
        <f>LN(H7)</f>
        <v>-2.4128884673333628</v>
      </c>
      <c r="P7" s="8">
        <f>LN(J7^-1)</f>
        <v>-1.7154833847626323</v>
      </c>
      <c r="Q7" s="8">
        <f>LN(K7^-1)</f>
        <v>-1.026012323980745</v>
      </c>
      <c r="R7" s="8">
        <f>LN(L7^-1)</f>
        <v>-1.0356324500719665</v>
      </c>
      <c r="S7" s="8"/>
      <c r="T7" s="8"/>
      <c r="U7" s="8"/>
      <c r="V7" s="8"/>
      <c r="W7" s="8">
        <f>D7-O7</f>
        <v>6.2364272452386071E-2</v>
      </c>
      <c r="X7" s="8">
        <f>W7^2</f>
        <v>3.8893024785154402E-3</v>
      </c>
      <c r="Y7" s="8"/>
      <c r="Z7" s="8"/>
      <c r="AA7" s="8"/>
    </row>
    <row r="8" spans="1:30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5.1441412412243009E-2</v>
      </c>
      <c r="I8" s="8">
        <f t="shared" ref="I8:I17" si="3">J8+K8+L8</f>
        <v>19.439590654824261</v>
      </c>
      <c r="J8" s="8">
        <f t="shared" ref="J8:J17" si="4">$G$2</f>
        <v>5.5593621739283048</v>
      </c>
      <c r="K8" s="8">
        <f t="shared" ref="K8:K17" si="5">$H$2*C8^$I$2</f>
        <v>6.5784814907315532</v>
      </c>
      <c r="L8" s="8">
        <f t="shared" ref="L8:L17" si="6">$K$2^-1*EXP(-$L$2/(0.695*C8))</f>
        <v>7.3017469901644025</v>
      </c>
      <c r="M8" s="8"/>
      <c r="N8" s="8"/>
      <c r="O8" s="8">
        <f t="shared" ref="O8:O17" si="7">LN(H8)</f>
        <v>-2.9673117419599908</v>
      </c>
      <c r="P8" s="8">
        <f t="shared" ref="P8:R17" si="8">LN(J8^-1)</f>
        <v>-1.7154833847626323</v>
      </c>
      <c r="Q8" s="8">
        <f t="shared" si="8"/>
        <v>-1.8838039422196688</v>
      </c>
      <c r="R8" s="8">
        <f t="shared" si="8"/>
        <v>-1.9881136332445355</v>
      </c>
      <c r="S8" s="8"/>
      <c r="T8" s="8"/>
      <c r="U8" s="8"/>
      <c r="V8" s="8"/>
      <c r="W8" s="8">
        <f t="shared" ref="W8:W17" si="9">D8-O8</f>
        <v>-4.6529027530164413E-2</v>
      </c>
      <c r="X8" s="8">
        <f t="shared" ref="X8:X17" si="10">W8^2</f>
        <v>2.1649504029027981E-3</v>
      </c>
      <c r="Y8" s="8"/>
      <c r="Z8" s="8"/>
      <c r="AA8" s="8"/>
    </row>
    <row r="9" spans="1:30">
      <c r="B9" s="21">
        <f>'ac-varT-6K'!$P$9</f>
        <v>2.5133671713964332E-2</v>
      </c>
      <c r="C9" s="8">
        <f t="shared" ref="C9:C15" si="11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2.7698096782061352E-2</v>
      </c>
      <c r="I9" s="8">
        <f t="shared" si="3"/>
        <v>36.103563644403508</v>
      </c>
      <c r="J9" s="8">
        <f t="shared" si="4"/>
        <v>5.5593621739283048</v>
      </c>
      <c r="K9" s="8">
        <f t="shared" si="5"/>
        <v>14.39536579688796</v>
      </c>
      <c r="L9" s="8">
        <f t="shared" si="6"/>
        <v>16.148835673587246</v>
      </c>
      <c r="M9" s="8"/>
      <c r="N9" s="8"/>
      <c r="O9" s="8">
        <f t="shared" si="7"/>
        <v>-3.5863915763781948</v>
      </c>
      <c r="P9" s="8">
        <f t="shared" si="8"/>
        <v>-1.7154833847626323</v>
      </c>
      <c r="Q9" s="8">
        <f t="shared" si="8"/>
        <v>-2.6669063351263369</v>
      </c>
      <c r="R9" s="8">
        <f t="shared" si="8"/>
        <v>-2.7818479525550095</v>
      </c>
      <c r="S9" s="8"/>
      <c r="T9" s="8"/>
      <c r="U9" s="8"/>
      <c r="V9" s="8"/>
      <c r="W9" s="8">
        <f t="shared" si="9"/>
        <v>-9.7155252928441183E-2</v>
      </c>
      <c r="X9" s="8">
        <f t="shared" si="10"/>
        <v>9.4391431715893787E-3</v>
      </c>
      <c r="Y9" s="8"/>
      <c r="Z9" s="8"/>
      <c r="AA9" s="8"/>
    </row>
    <row r="10" spans="1:30">
      <c r="B10" s="21">
        <f>'ac-varT-6.5K'!$P$9</f>
        <v>1.344671230366525E-2</v>
      </c>
      <c r="C10" s="8">
        <f t="shared" si="11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1.4980170198339545E-2</v>
      </c>
      <c r="I10" s="8">
        <f t="shared" si="3"/>
        <v>66.75491578265536</v>
      </c>
      <c r="J10" s="8">
        <f t="shared" si="4"/>
        <v>5.5593621739283048</v>
      </c>
      <c r="K10" s="8">
        <f t="shared" si="5"/>
        <v>29.585687210121772</v>
      </c>
      <c r="L10" s="8">
        <f t="shared" si="6"/>
        <v>31.609866398605284</v>
      </c>
      <c r="M10" s="8"/>
      <c r="N10" s="8"/>
      <c r="O10" s="8">
        <f t="shared" si="7"/>
        <v>-4.2010279392526977</v>
      </c>
      <c r="P10" s="8">
        <f t="shared" si="8"/>
        <v>-1.7154833847626323</v>
      </c>
      <c r="Q10" s="8">
        <f t="shared" si="8"/>
        <v>-3.3872907041881648</v>
      </c>
      <c r="R10" s="8">
        <f t="shared" si="8"/>
        <v>-3.4534692996638738</v>
      </c>
      <c r="S10" s="8"/>
      <c r="T10" s="8"/>
      <c r="U10" s="8"/>
      <c r="V10" s="8"/>
      <c r="W10" s="8">
        <f t="shared" si="9"/>
        <v>-0.10799270195072452</v>
      </c>
      <c r="X10" s="8">
        <f t="shared" si="10"/>
        <v>1.1662423674618021E-2</v>
      </c>
      <c r="Y10" s="8"/>
      <c r="Z10" s="8"/>
      <c r="AA10" s="8"/>
    </row>
    <row r="11" spans="1:30">
      <c r="B11" s="21">
        <f>'ac-varT-7K'!$P$9</f>
        <v>8.5424923686746781E-3</v>
      </c>
      <c r="C11" s="8">
        <f t="shared" si="11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8.374170710714314E-3</v>
      </c>
      <c r="I11" s="8">
        <f t="shared" si="3"/>
        <v>119.41480948323064</v>
      </c>
      <c r="J11" s="8">
        <f t="shared" si="4"/>
        <v>5.5593621739283048</v>
      </c>
      <c r="K11" s="8">
        <f t="shared" si="5"/>
        <v>57.642633196006166</v>
      </c>
      <c r="L11" s="8">
        <f t="shared" si="6"/>
        <v>56.212814113296176</v>
      </c>
      <c r="M11" s="8"/>
      <c r="N11" s="8"/>
      <c r="O11" s="8">
        <f t="shared" si="7"/>
        <v>-4.7826032257899742</v>
      </c>
      <c r="P11" s="8">
        <f t="shared" si="8"/>
        <v>-1.7154833847626323</v>
      </c>
      <c r="Q11" s="8">
        <f t="shared" si="8"/>
        <v>-4.0542624535716616</v>
      </c>
      <c r="R11" s="8">
        <f t="shared" si="8"/>
        <v>-4.0291447400428977</v>
      </c>
      <c r="S11" s="8"/>
      <c r="T11" s="8"/>
      <c r="U11" s="8"/>
      <c r="V11" s="8"/>
      <c r="W11" s="8">
        <f t="shared" si="9"/>
        <v>1.990075847845052E-2</v>
      </c>
      <c r="X11" s="8">
        <f t="shared" si="10"/>
        <v>3.9604018801762025E-4</v>
      </c>
      <c r="Y11" s="8"/>
      <c r="Z11" s="8"/>
      <c r="AA11" s="8"/>
    </row>
    <row r="12" spans="1:30">
      <c r="B12" s="21">
        <f>'ac-varT-7.5K'!$P$9</f>
        <v>5.3109790818832905E-3</v>
      </c>
      <c r="C12" s="8">
        <f t="shared" si="11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4.8687317132000835E-3</v>
      </c>
      <c r="I12" s="8">
        <f t="shared" si="3"/>
        <v>205.39229904346638</v>
      </c>
      <c r="J12" s="8">
        <f t="shared" si="4"/>
        <v>5.5593621739283048</v>
      </c>
      <c r="K12" s="8">
        <f t="shared" si="5"/>
        <v>107.25383309191436</v>
      </c>
      <c r="L12" s="8">
        <f t="shared" si="6"/>
        <v>92.579103777623715</v>
      </c>
      <c r="M12" s="8"/>
      <c r="N12" s="8"/>
      <c r="O12" s="8">
        <f t="shared" si="7"/>
        <v>-5.3249218043060393</v>
      </c>
      <c r="P12" s="8">
        <f t="shared" si="8"/>
        <v>-1.7154833847626323</v>
      </c>
      <c r="Q12" s="8">
        <f t="shared" si="8"/>
        <v>-4.6751982969542247</v>
      </c>
      <c r="R12" s="8">
        <f t="shared" si="8"/>
        <v>-4.5280634550380539</v>
      </c>
      <c r="S12" s="8"/>
      <c r="T12" s="8"/>
      <c r="U12" s="8"/>
      <c r="V12" s="8"/>
      <c r="W12" s="8">
        <f t="shared" si="9"/>
        <v>8.6942728116469858E-2</v>
      </c>
      <c r="X12" s="8">
        <f t="shared" si="10"/>
        <v>7.5590379723343981E-3</v>
      </c>
      <c r="Y12" s="8"/>
      <c r="Z12" s="8"/>
      <c r="AA12" s="8"/>
    </row>
    <row r="13" spans="1:30">
      <c r="B13" s="21">
        <f>'ac-varT-8K'!$P$9</f>
        <v>3.3024842557550049E-3</v>
      </c>
      <c r="C13" s="8">
        <f t="shared" si="11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2.9365573426591556E-3</v>
      </c>
      <c r="I13" s="8">
        <f t="shared" si="3"/>
        <v>340.53481111132157</v>
      </c>
      <c r="J13" s="8">
        <f t="shared" si="4"/>
        <v>5.5593621739283048</v>
      </c>
      <c r="K13" s="8">
        <f t="shared" si="5"/>
        <v>191.72172796115416</v>
      </c>
      <c r="L13" s="8">
        <f t="shared" si="6"/>
        <v>143.25372097623912</v>
      </c>
      <c r="M13" s="8"/>
      <c r="N13" s="8"/>
      <c r="O13" s="8">
        <f t="shared" si="7"/>
        <v>-5.8305173556394383</v>
      </c>
      <c r="P13" s="8">
        <f t="shared" si="8"/>
        <v>-1.7154833847626323</v>
      </c>
      <c r="Q13" s="8">
        <f t="shared" si="8"/>
        <v>-5.2560449871923653</v>
      </c>
      <c r="R13" s="8">
        <f t="shared" si="8"/>
        <v>-4.9646173306588146</v>
      </c>
      <c r="S13" s="8"/>
      <c r="T13" s="8"/>
      <c r="U13" s="8"/>
      <c r="V13" s="8"/>
      <c r="W13" s="8">
        <f t="shared" si="9"/>
        <v>0.11743706668859399</v>
      </c>
      <c r="X13" s="8">
        <f t="shared" si="10"/>
        <v>1.3791464632421273E-2</v>
      </c>
      <c r="Y13" s="8"/>
      <c r="Z13" s="8"/>
      <c r="AA13" s="8"/>
      <c r="AD13" s="56">
        <f>EXP(-12.16)</f>
        <v>5.2357523949781018E-6</v>
      </c>
    </row>
    <row r="14" spans="1:30">
      <c r="B14" s="21">
        <f>'ac-varT-8.5K'!$P$9</f>
        <v>1.9969987054487674E-3</v>
      </c>
      <c r="C14" s="8">
        <f t="shared" si="11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1.8282252745604707E-3</v>
      </c>
      <c r="I14" s="8">
        <f t="shared" si="3"/>
        <v>546.97854466562558</v>
      </c>
      <c r="J14" s="8">
        <f t="shared" si="4"/>
        <v>5.5593621739283048</v>
      </c>
      <c r="K14" s="8">
        <f t="shared" si="5"/>
        <v>330.85049067811315</v>
      </c>
      <c r="L14" s="8">
        <f t="shared" si="6"/>
        <v>210.56869181358417</v>
      </c>
      <c r="M14" s="8"/>
      <c r="N14" s="8"/>
      <c r="O14" s="8">
        <f t="shared" si="7"/>
        <v>-6.3044095780066911</v>
      </c>
      <c r="P14" s="8">
        <f t="shared" si="8"/>
        <v>-1.7154833847626323</v>
      </c>
      <c r="Q14" s="8">
        <f t="shared" si="8"/>
        <v>-5.8016665835402792</v>
      </c>
      <c r="R14" s="8">
        <f t="shared" si="8"/>
        <v>-5.3498119267947803</v>
      </c>
      <c r="S14" s="8"/>
      <c r="T14" s="8"/>
      <c r="U14" s="8"/>
      <c r="V14" s="8"/>
      <c r="W14" s="8">
        <f t="shared" si="9"/>
        <v>8.8299705210033608E-2</v>
      </c>
      <c r="X14" s="8">
        <f t="shared" si="10"/>
        <v>7.7968379401788359E-3</v>
      </c>
      <c r="Y14" s="8"/>
      <c r="Z14" s="8"/>
      <c r="AA14" s="8"/>
    </row>
    <row r="15" spans="1:30">
      <c r="B15" s="21">
        <f>'ac-varT-9K'!$P$9</f>
        <v>1.3271163642636125E-3</v>
      </c>
      <c r="C15" s="8">
        <f t="shared" si="11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1.168889311822342E-3</v>
      </c>
      <c r="I15" s="8">
        <f t="shared" si="3"/>
        <v>855.51299843863126</v>
      </c>
      <c r="J15" s="8">
        <f t="shared" si="4"/>
        <v>5.5593621739283048</v>
      </c>
      <c r="K15" s="8">
        <f t="shared" si="5"/>
        <v>553.40622066434707</v>
      </c>
      <c r="L15" s="8">
        <f t="shared" si="6"/>
        <v>296.54741560035581</v>
      </c>
      <c r="M15" s="8"/>
      <c r="N15" s="8"/>
      <c r="O15" s="8">
        <f t="shared" si="7"/>
        <v>-6.7517012871836606</v>
      </c>
      <c r="P15" s="8">
        <f t="shared" si="8"/>
        <v>-1.7154833847626323</v>
      </c>
      <c r="Q15" s="8">
        <f t="shared" si="8"/>
        <v>-6.3160923080998161</v>
      </c>
      <c r="R15" s="8">
        <f t="shared" si="8"/>
        <v>-5.6922071233600837</v>
      </c>
      <c r="S15" s="8"/>
      <c r="T15" s="8"/>
      <c r="U15" s="8"/>
      <c r="V15" s="8"/>
      <c r="W15" s="8">
        <f t="shared" si="9"/>
        <v>0.12695444943097289</v>
      </c>
      <c r="X15" s="8">
        <f t="shared" si="10"/>
        <v>1.6117432230321454E-2</v>
      </c>
      <c r="Y15" s="8"/>
      <c r="Z15" s="8"/>
      <c r="AA15" s="8"/>
    </row>
    <row r="16" spans="1:30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7.6412859430637005E-4</v>
      </c>
      <c r="I16" s="8">
        <f t="shared" si="3"/>
        <v>1308.6802502237726</v>
      </c>
      <c r="J16" s="8">
        <f t="shared" si="4"/>
        <v>5.5593621739283048</v>
      </c>
      <c r="K16" s="8">
        <f t="shared" si="5"/>
        <v>900.27232377901339</v>
      </c>
      <c r="L16" s="8">
        <f t="shared" si="6"/>
        <v>402.84856427083099</v>
      </c>
      <c r="M16" s="8"/>
      <c r="N16" s="8"/>
      <c r="O16" s="8">
        <f t="shared" si="7"/>
        <v>-7.1767744658065622</v>
      </c>
      <c r="P16" s="8">
        <f t="shared" si="8"/>
        <v>-1.7154833847626323</v>
      </c>
      <c r="Q16" s="8">
        <f t="shared" si="8"/>
        <v>-6.8026972995322987</v>
      </c>
      <c r="R16" s="8">
        <f t="shared" si="8"/>
        <v>-5.9985607202869327</v>
      </c>
      <c r="S16" s="8"/>
      <c r="T16" s="8"/>
      <c r="U16" s="8"/>
      <c r="V16" s="8"/>
      <c r="W16" s="8">
        <f t="shared" si="9"/>
        <v>-2.5064860159469404E-2</v>
      </c>
      <c r="X16" s="8">
        <f t="shared" si="10"/>
        <v>6.2824721481375659E-4</v>
      </c>
      <c r="Y16" s="8"/>
      <c r="Z16" s="8"/>
      <c r="AA16" s="8"/>
    </row>
    <row r="17" spans="1:32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5.089729115698385E-4</v>
      </c>
      <c r="I17" s="8">
        <f t="shared" si="3"/>
        <v>1964.7411036388435</v>
      </c>
      <c r="J17" s="8">
        <f t="shared" si="4"/>
        <v>5.5593621739283048</v>
      </c>
      <c r="K17" s="8">
        <f t="shared" si="5"/>
        <v>1428.4381863560836</v>
      </c>
      <c r="L17" s="8">
        <f t="shared" si="6"/>
        <v>530.74355510883163</v>
      </c>
      <c r="M17" s="8"/>
      <c r="N17" s="8"/>
      <c r="O17" s="8">
        <f t="shared" si="7"/>
        <v>-7.5831157617496956</v>
      </c>
      <c r="P17" s="8">
        <f t="shared" si="8"/>
        <v>-1.7154833847626323</v>
      </c>
      <c r="Q17" s="8">
        <f t="shared" si="8"/>
        <v>-7.2643369490202527</v>
      </c>
      <c r="R17" s="8">
        <f t="shared" si="8"/>
        <v>-6.2742789575210978</v>
      </c>
      <c r="S17" s="8"/>
      <c r="T17" s="8"/>
      <c r="U17" s="8"/>
      <c r="V17" s="8"/>
      <c r="W17" s="8">
        <f t="shared" si="9"/>
        <v>-0.20992828156635568</v>
      </c>
      <c r="X17" s="8">
        <f t="shared" si="10"/>
        <v>4.4069883401403109E-2</v>
      </c>
      <c r="Y17" s="8"/>
      <c r="Z17" s="8"/>
      <c r="AA17" s="8"/>
    </row>
    <row r="18" spans="1:32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>
      <c r="P22" s="56" t="s">
        <v>56</v>
      </c>
      <c r="Q22" s="56" t="s">
        <v>57</v>
      </c>
      <c r="R22" s="56" t="s">
        <v>61</v>
      </c>
      <c r="AC22" s="56" t="s">
        <v>36</v>
      </c>
      <c r="AD22" s="56">
        <f>EXP(-15.558)</f>
        <v>1.750839961807258E-7</v>
      </c>
    </row>
    <row r="23" spans="1:32">
      <c r="P23" s="56">
        <f>1/K7</f>
        <v>0.35843343092507313</v>
      </c>
      <c r="Q23" s="56">
        <f>1/L7</f>
        <v>0.35500178900384571</v>
      </c>
      <c r="R23" s="56">
        <f>1/J7</f>
        <v>0.17987675001454156</v>
      </c>
      <c r="AC23" s="56" t="s">
        <v>37</v>
      </c>
      <c r="AD23" s="56">
        <v>31.806000000000001</v>
      </c>
      <c r="AF23" s="56">
        <f>38.499*0.695</f>
        <v>26.756805</v>
      </c>
    </row>
    <row r="24" spans="1:32">
      <c r="P24" s="56">
        <f t="shared" ref="P24:Q33" si="12">1/K8</f>
        <v>0.15201076440040209</v>
      </c>
      <c r="Q24" s="56">
        <f t="shared" si="12"/>
        <v>0.13695352651180873</v>
      </c>
      <c r="R24" s="56">
        <f t="shared" ref="R24:R33" si="13">1/J8</f>
        <v>0.17987675001454156</v>
      </c>
      <c r="AD24" s="56">
        <f>AD23*0.695</f>
        <v>22.105169999999998</v>
      </c>
      <c r="AF24" s="56">
        <f>EXP(-17.242)</f>
        <v>3.2500836808121208E-8</v>
      </c>
    </row>
    <row r="25" spans="1:32">
      <c r="P25" s="56">
        <f t="shared" si="12"/>
        <v>6.9466800226513414E-2</v>
      </c>
      <c r="Q25" s="56">
        <f t="shared" si="12"/>
        <v>6.1923969022459155E-2</v>
      </c>
      <c r="R25" s="56">
        <f t="shared" si="13"/>
        <v>0.17987675001454156</v>
      </c>
    </row>
    <row r="26" spans="1:32">
      <c r="P26" s="56">
        <f t="shared" si="12"/>
        <v>3.3800127504149464E-2</v>
      </c>
      <c r="Q26" s="56">
        <f t="shared" si="12"/>
        <v>3.1635692077588873E-2</v>
      </c>
      <c r="R26" s="56">
        <f t="shared" si="13"/>
        <v>0.17987675001454156</v>
      </c>
    </row>
    <row r="27" spans="1:32">
      <c r="P27" s="56">
        <f t="shared" si="12"/>
        <v>1.7348270621150009E-2</v>
      </c>
      <c r="Q27" s="56">
        <f t="shared" si="12"/>
        <v>1.7789538128877756E-2</v>
      </c>
      <c r="R27" s="56">
        <f t="shared" si="13"/>
        <v>0.17987675001454156</v>
      </c>
    </row>
    <row r="28" spans="1:32">
      <c r="B28" s="21"/>
      <c r="P28" s="56">
        <f t="shared" si="12"/>
        <v>9.3236760978325159E-3</v>
      </c>
      <c r="Q28" s="56">
        <f t="shared" si="12"/>
        <v>1.0801573564613606E-2</v>
      </c>
      <c r="R28" s="56">
        <f t="shared" si="13"/>
        <v>0.17987675001454156</v>
      </c>
    </row>
    <row r="29" spans="1:32">
      <c r="P29" s="56">
        <f t="shared" si="12"/>
        <v>5.2158929018343491E-3</v>
      </c>
      <c r="Q29" s="56">
        <f t="shared" si="12"/>
        <v>6.9806214678770238E-3</v>
      </c>
      <c r="R29" s="56">
        <f t="shared" si="13"/>
        <v>0.17987675001454156</v>
      </c>
    </row>
    <row r="30" spans="1:32">
      <c r="P30" s="56">
        <f t="shared" si="12"/>
        <v>3.0225132746528318E-3</v>
      </c>
      <c r="Q30" s="56">
        <f t="shared" si="12"/>
        <v>4.749044083368752E-3</v>
      </c>
      <c r="R30" s="56">
        <f t="shared" si="13"/>
        <v>0.17987675001454156</v>
      </c>
    </row>
    <row r="31" spans="1:32">
      <c r="P31" s="56">
        <f t="shared" si="12"/>
        <v>1.8069908914278754E-3</v>
      </c>
      <c r="Q31" s="56">
        <f t="shared" si="12"/>
        <v>3.3721420163973269E-3</v>
      </c>
      <c r="R31" s="56">
        <f t="shared" si="13"/>
        <v>0.17987675001454156</v>
      </c>
    </row>
    <row r="32" spans="1:32">
      <c r="P32" s="56">
        <f t="shared" si="12"/>
        <v>1.1107750106127514E-3</v>
      </c>
      <c r="Q32" s="56">
        <f t="shared" si="12"/>
        <v>2.482322363020041E-3</v>
      </c>
      <c r="R32" s="56">
        <f t="shared" si="13"/>
        <v>0.17987675001454156</v>
      </c>
    </row>
    <row r="33" spans="16:18">
      <c r="P33" s="56">
        <f t="shared" si="12"/>
        <v>7.0006529477553345E-4</v>
      </c>
      <c r="Q33" s="56">
        <f t="shared" si="12"/>
        <v>1.8841491156589645E-3</v>
      </c>
      <c r="R33" s="56">
        <f t="shared" si="13"/>
        <v>0.17987675001454156</v>
      </c>
    </row>
  </sheetData>
  <phoneticPr fontId="2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86"/>
  <sheetViews>
    <sheetView zoomScale="85" zoomScaleNormal="85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customWidth="1"/>
    <col min="4" max="4" width="9.5" bestFit="1" customWidth="1"/>
    <col min="5" max="5" width="20.125" style="50" bestFit="1" customWidth="1"/>
    <col min="6" max="6" width="10.125" customWidth="1"/>
    <col min="7" max="7" width="9.5" bestFit="1" customWidth="1"/>
    <col min="8" max="10" width="9.5" customWidth="1"/>
    <col min="11" max="12" width="20.125" style="5" customWidth="1"/>
    <col min="13" max="13" width="20.125" style="6" customWidth="1"/>
    <col min="14" max="14" width="21" style="6" customWidth="1"/>
    <col min="15" max="16" width="20.125" style="7" customWidth="1"/>
    <col min="17" max="17" width="17.5" customWidth="1"/>
    <col min="18" max="18" width="15.5" customWidth="1"/>
    <col min="19" max="20" width="13.5" bestFit="1" customWidth="1"/>
    <col min="21" max="21" width="23" customWidth="1"/>
  </cols>
  <sheetData>
    <row r="1" spans="1:21">
      <c r="A1" s="4" t="s">
        <v>29</v>
      </c>
      <c r="B1" s="5"/>
    </row>
    <row r="2" spans="1:21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>
        <v>51.2</v>
      </c>
    </row>
    <row r="3" spans="1:21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>
        <v>0</v>
      </c>
    </row>
    <row r="5" spans="1:21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3" t="s">
        <v>11</v>
      </c>
      <c r="G5" s="12" t="s">
        <v>15</v>
      </c>
      <c r="H5" s="12"/>
      <c r="I5" s="12"/>
      <c r="J5" s="12"/>
      <c r="K5" s="14"/>
      <c r="L5" s="10"/>
      <c r="M5" s="15"/>
      <c r="N5" s="15"/>
      <c r="O5" s="16"/>
      <c r="P5" s="17"/>
      <c r="U5" s="18"/>
    </row>
    <row r="6" spans="1:21">
      <c r="A6" s="58">
        <v>250</v>
      </c>
      <c r="B6" s="58">
        <v>8.0007889999999993</v>
      </c>
      <c r="C6" s="58">
        <v>9.7118089999999994E-5</v>
      </c>
      <c r="D6" s="58">
        <v>2.7251479999999999E-7</v>
      </c>
      <c r="E6" s="58">
        <v>1.0005759999999999</v>
      </c>
      <c r="F6" s="19">
        <f>((C6/4)-($F$2/282548)*-0.00024306)/$B$3-$D$3</f>
        <v>1.3475900786217774</v>
      </c>
      <c r="G6" s="19">
        <f>((D6/4)-($F$2/282548)*-0.00024306)/$B$3-$D$3</f>
        <v>6.7079247767143366E-3</v>
      </c>
      <c r="H6" s="19"/>
      <c r="I6" s="19"/>
      <c r="J6" s="19"/>
      <c r="K6" s="20"/>
      <c r="L6" s="4"/>
      <c r="M6" s="21"/>
      <c r="N6" s="22"/>
      <c r="P6" s="23"/>
      <c r="Q6" s="24"/>
    </row>
    <row r="7" spans="1:21">
      <c r="A7" s="58">
        <v>250</v>
      </c>
      <c r="B7" s="58">
        <v>8.0001390000000008</v>
      </c>
      <c r="C7" s="58">
        <v>9.6827040000000003E-5</v>
      </c>
      <c r="D7" s="58">
        <v>1.875551E-6</v>
      </c>
      <c r="E7" s="58">
        <v>2.252739</v>
      </c>
      <c r="F7" s="19">
        <f t="shared" ref="F7:F31" si="0">((C7/4)-($F$2/282548)*-0.00024306)/$B$3-$D$3</f>
        <v>1.3435603255838029</v>
      </c>
      <c r="G7" s="19">
        <f t="shared" ref="G7:G31" si="1">((D7/4)-($F$2/282548)*-0.00024306)/$B$3-$D$3</f>
        <v>2.8902874087600405E-2</v>
      </c>
      <c r="H7" s="19"/>
      <c r="I7" s="19"/>
      <c r="J7" s="19"/>
      <c r="K7" s="20"/>
      <c r="L7" s="4"/>
      <c r="M7" s="21"/>
      <c r="N7" s="22"/>
      <c r="Q7" s="24"/>
    </row>
    <row r="8" spans="1:21">
      <c r="A8" s="58">
        <v>250</v>
      </c>
      <c r="B8" s="58">
        <v>7.998475</v>
      </c>
      <c r="C8" s="58">
        <v>9.654416E-5</v>
      </c>
      <c r="D8" s="58">
        <v>4.2891449999999999E-6</v>
      </c>
      <c r="E8" s="58">
        <v>5.0730519999999997</v>
      </c>
      <c r="F8" s="19">
        <f t="shared" si="0"/>
        <v>1.3396436908496256</v>
      </c>
      <c r="G8" s="19">
        <f t="shared" si="1"/>
        <v>6.2320457849625713E-2</v>
      </c>
      <c r="H8" s="19"/>
      <c r="I8" s="19"/>
      <c r="J8" s="19"/>
      <c r="K8" s="20"/>
      <c r="L8" s="4"/>
      <c r="M8" s="21"/>
      <c r="N8" s="22"/>
      <c r="P8" s="23"/>
      <c r="Q8" s="24"/>
    </row>
    <row r="9" spans="1:21">
      <c r="A9" s="58">
        <v>250</v>
      </c>
      <c r="B9" s="58">
        <v>7.999619</v>
      </c>
      <c r="C9" s="58">
        <v>9.5194369999999996E-5</v>
      </c>
      <c r="D9" s="58">
        <v>9.4441509999999994E-6</v>
      </c>
      <c r="E9" s="58">
        <v>11.42178</v>
      </c>
      <c r="F9" s="19">
        <f t="shared" si="0"/>
        <v>1.320955079431904</v>
      </c>
      <c r="G9" s="19">
        <f t="shared" si="1"/>
        <v>0.13369445231544849</v>
      </c>
      <c r="H9" s="19"/>
      <c r="I9" s="19"/>
      <c r="J9" s="19"/>
      <c r="K9" s="20"/>
      <c r="L9" s="4"/>
      <c r="M9" s="21"/>
      <c r="N9" s="25"/>
    </row>
    <row r="10" spans="1:21">
      <c r="A10" s="58">
        <v>250</v>
      </c>
      <c r="B10" s="58">
        <v>7.9993590000000001</v>
      </c>
      <c r="C10" s="58">
        <v>8.9510990000000003E-5</v>
      </c>
      <c r="D10" s="58">
        <v>1.889218E-5</v>
      </c>
      <c r="E10" s="58">
        <v>25.71311</v>
      </c>
      <c r="F10" s="19">
        <f t="shared" si="0"/>
        <v>1.2422654459635498</v>
      </c>
      <c r="G10" s="19">
        <f t="shared" si="1"/>
        <v>0.26450779560911941</v>
      </c>
      <c r="H10" s="19"/>
      <c r="I10" s="19"/>
      <c r="J10" s="19"/>
      <c r="P10" s="26"/>
      <c r="Q10" s="27"/>
      <c r="R10" s="28"/>
      <c r="S10" s="28"/>
      <c r="T10" s="29"/>
    </row>
    <row r="11" spans="1:21">
      <c r="A11" s="58">
        <v>250</v>
      </c>
      <c r="B11" s="58">
        <v>7.9980859999999998</v>
      </c>
      <c r="C11" s="58">
        <v>7.3516599999999993E-5</v>
      </c>
      <c r="D11" s="58">
        <v>2.8004090000000001E-5</v>
      </c>
      <c r="E11" s="58">
        <v>57.906120000000001</v>
      </c>
      <c r="F11" s="19">
        <f t="shared" si="0"/>
        <v>1.0208140056850687</v>
      </c>
      <c r="G11" s="19">
        <f t="shared" si="1"/>
        <v>0.39066737988760042</v>
      </c>
      <c r="H11" s="19"/>
      <c r="I11" s="19"/>
      <c r="J11" s="19"/>
      <c r="M11" s="30"/>
      <c r="N11" s="30"/>
      <c r="Q11" s="31"/>
      <c r="R11" s="32"/>
      <c r="S11" s="32"/>
      <c r="T11" s="33"/>
    </row>
    <row r="12" spans="1:21">
      <c r="A12" s="58">
        <v>250</v>
      </c>
      <c r="B12" s="58">
        <v>7.9990220000000001</v>
      </c>
      <c r="C12" s="58">
        <v>5.3947170000000002E-5</v>
      </c>
      <c r="D12" s="58">
        <v>2.6020820000000001E-5</v>
      </c>
      <c r="E12" s="58">
        <v>130.38939999999999</v>
      </c>
      <c r="F12" s="19">
        <f t="shared" si="0"/>
        <v>0.74986410019139771</v>
      </c>
      <c r="G12" s="19">
        <f t="shared" si="1"/>
        <v>0.36320787702684093</v>
      </c>
      <c r="H12" s="19"/>
      <c r="I12" s="19"/>
      <c r="J12" s="19"/>
      <c r="Q12" s="31"/>
      <c r="R12" s="32"/>
      <c r="S12" s="32"/>
      <c r="T12" s="33"/>
    </row>
    <row r="13" spans="1:21">
      <c r="A13" s="58">
        <v>250</v>
      </c>
      <c r="B13" s="58">
        <v>7.9989949999999999</v>
      </c>
      <c r="C13" s="58">
        <v>4.168755E-5</v>
      </c>
      <c r="D13" s="58">
        <v>1.9120500000000001E-5</v>
      </c>
      <c r="E13" s="58">
        <v>293.88709999999998</v>
      </c>
      <c r="F13" s="19">
        <f t="shared" si="0"/>
        <v>0.58012267796354966</v>
      </c>
      <c r="G13" s="19">
        <f t="shared" si="1"/>
        <v>0.26766901606481563</v>
      </c>
      <c r="H13" s="19"/>
      <c r="I13" s="19"/>
      <c r="J13" s="19"/>
      <c r="Q13" s="34"/>
      <c r="R13" s="35"/>
      <c r="S13" s="35"/>
      <c r="T13" s="36"/>
    </row>
    <row r="14" spans="1:21">
      <c r="A14" s="58">
        <v>250</v>
      </c>
      <c r="B14" s="58">
        <v>7.9975670000000001</v>
      </c>
      <c r="C14" s="58">
        <v>3.4486039999999998E-5</v>
      </c>
      <c r="D14" s="58">
        <v>1.5107260000000001E-5</v>
      </c>
      <c r="E14" s="58">
        <v>660.21119999999996</v>
      </c>
      <c r="F14" s="19">
        <f t="shared" si="0"/>
        <v>0.48041366988760031</v>
      </c>
      <c r="G14" s="19">
        <f t="shared" si="1"/>
        <v>0.2121034222420308</v>
      </c>
      <c r="H14" s="19"/>
      <c r="I14" s="19"/>
      <c r="J14" s="19"/>
      <c r="P14" s="37"/>
      <c r="Q14" s="38"/>
      <c r="R14" s="39"/>
      <c r="S14" s="39"/>
      <c r="T14" s="40"/>
    </row>
    <row r="15" spans="1:21">
      <c r="A15" s="58">
        <v>250</v>
      </c>
      <c r="B15" s="58">
        <v>7.9969440000000001</v>
      </c>
      <c r="C15" s="58">
        <v>2.8254269999999999E-5</v>
      </c>
      <c r="D15" s="58">
        <v>1.3025669999999999E-5</v>
      </c>
      <c r="E15" s="58">
        <v>1488.095</v>
      </c>
      <c r="F15" s="19">
        <f t="shared" si="0"/>
        <v>0.39413126449519531</v>
      </c>
      <c r="G15" s="19">
        <f t="shared" si="1"/>
        <v>0.18328262297620795</v>
      </c>
      <c r="H15" s="19"/>
      <c r="I15" s="19"/>
      <c r="J15" s="19"/>
      <c r="Q15" s="41"/>
      <c r="R15" s="42"/>
      <c r="S15" s="43"/>
      <c r="T15" s="44"/>
    </row>
    <row r="16" spans="1:21">
      <c r="A16" s="58">
        <v>500</v>
      </c>
      <c r="B16" s="58">
        <v>8.0005539999999993</v>
      </c>
      <c r="C16" s="58">
        <v>9.6671949999999995E-5</v>
      </c>
      <c r="D16" s="58">
        <v>1.5817259999999999E-6</v>
      </c>
      <c r="E16" s="58">
        <v>1.0005759999999999</v>
      </c>
      <c r="F16" s="19">
        <f t="shared" si="0"/>
        <v>1.3414130161913977</v>
      </c>
      <c r="G16" s="19">
        <f t="shared" si="1"/>
        <v>2.4834699593929518E-2</v>
      </c>
      <c r="H16" s="19"/>
      <c r="I16" s="19"/>
      <c r="J16" s="19"/>
      <c r="Q16" s="41"/>
      <c r="R16" s="43"/>
      <c r="S16" s="42"/>
      <c r="T16" s="44"/>
    </row>
    <row r="17" spans="1:20">
      <c r="A17" s="58">
        <v>500</v>
      </c>
      <c r="B17" s="58">
        <v>7.99993</v>
      </c>
      <c r="C17" s="58">
        <v>9.6579070000000003E-5</v>
      </c>
      <c r="D17" s="58">
        <v>3.62454E-6</v>
      </c>
      <c r="E17" s="58">
        <v>2.252739</v>
      </c>
      <c r="F17" s="19">
        <f t="shared" si="0"/>
        <v>1.3401270396850686</v>
      </c>
      <c r="G17" s="19">
        <f t="shared" si="1"/>
        <v>5.3118623052157365E-2</v>
      </c>
      <c r="H17" s="19"/>
      <c r="I17" s="19"/>
      <c r="J17" s="19"/>
      <c r="Q17" s="45"/>
      <c r="R17" s="46"/>
      <c r="S17" s="46"/>
      <c r="T17" s="47"/>
    </row>
    <row r="18" spans="1:20">
      <c r="A18" s="58">
        <v>500</v>
      </c>
      <c r="B18" s="58">
        <v>8.0007359999999998</v>
      </c>
      <c r="C18" s="58">
        <v>9.5874799999999999E-5</v>
      </c>
      <c r="D18" s="58">
        <v>8.1864399999999995E-6</v>
      </c>
      <c r="E18" s="58">
        <v>5.0730519999999997</v>
      </c>
      <c r="F18" s="19">
        <f t="shared" si="0"/>
        <v>1.330376020368613</v>
      </c>
      <c r="G18" s="19">
        <f t="shared" si="1"/>
        <v>0.11628072710279026</v>
      </c>
      <c r="H18" s="19"/>
      <c r="I18" s="19"/>
      <c r="J18" s="19"/>
    </row>
    <row r="19" spans="1:20">
      <c r="A19" s="58">
        <v>500</v>
      </c>
      <c r="B19" s="58">
        <v>7.9991250000000003</v>
      </c>
      <c r="C19" s="58">
        <v>9.2468409999999998E-5</v>
      </c>
      <c r="D19" s="58">
        <v>1.75655E-5</v>
      </c>
      <c r="E19" s="58">
        <v>11.42178</v>
      </c>
      <c r="F19" s="19">
        <f t="shared" si="0"/>
        <v>1.2832126104698789</v>
      </c>
      <c r="G19" s="19">
        <f t="shared" si="1"/>
        <v>0.24613915530532191</v>
      </c>
      <c r="H19" s="19"/>
      <c r="I19" s="19"/>
      <c r="J19" s="19"/>
    </row>
    <row r="20" spans="1:20">
      <c r="A20" s="58">
        <v>500</v>
      </c>
      <c r="B20" s="58">
        <v>7.9988140000000003</v>
      </c>
      <c r="C20" s="58">
        <v>7.9570509999999994E-5</v>
      </c>
      <c r="D20" s="58">
        <v>3.221865E-5</v>
      </c>
      <c r="E20" s="58">
        <v>25.71311</v>
      </c>
      <c r="F20" s="19">
        <f t="shared" si="0"/>
        <v>1.1046338380648155</v>
      </c>
      <c r="G20" s="19">
        <f t="shared" si="1"/>
        <v>0.44902036378633453</v>
      </c>
      <c r="H20" s="19"/>
      <c r="I20" s="19"/>
      <c r="J20" s="19"/>
    </row>
    <row r="21" spans="1:20">
      <c r="A21" s="58">
        <v>500</v>
      </c>
      <c r="B21" s="58">
        <v>7.9985280000000003</v>
      </c>
      <c r="C21" s="58">
        <v>5.2104410000000003E-5</v>
      </c>
      <c r="D21" s="58">
        <v>3.9824960000000003E-5</v>
      </c>
      <c r="E21" s="58">
        <v>57.906120000000001</v>
      </c>
      <c r="F21" s="19">
        <f t="shared" si="0"/>
        <v>0.72435003831798006</v>
      </c>
      <c r="G21" s="19">
        <f t="shared" si="1"/>
        <v>0.55433405844456229</v>
      </c>
      <c r="H21" s="19"/>
      <c r="I21" s="19"/>
      <c r="J21" s="19"/>
    </row>
    <row r="22" spans="1:20">
      <c r="A22" s="58">
        <v>500</v>
      </c>
      <c r="B22" s="58">
        <v>7.9962679999999997</v>
      </c>
      <c r="C22" s="58">
        <v>2.7255370000000001E-5</v>
      </c>
      <c r="D22" s="58">
        <v>3.0085319999999999E-5</v>
      </c>
      <c r="E22" s="58">
        <v>130.38939999999999</v>
      </c>
      <c r="F22" s="19">
        <f t="shared" si="0"/>
        <v>0.38030092500152446</v>
      </c>
      <c r="G22" s="19">
        <f t="shared" si="1"/>
        <v>0.41948319474835988</v>
      </c>
      <c r="H22" s="19"/>
      <c r="I22" s="19"/>
      <c r="J22" s="19"/>
    </row>
    <row r="23" spans="1:20">
      <c r="A23" s="58">
        <v>500</v>
      </c>
      <c r="B23" s="58">
        <v>7.9996970000000003</v>
      </c>
      <c r="C23" s="58">
        <v>1.6009969999999999E-5</v>
      </c>
      <c r="D23" s="58">
        <v>1.7289010000000001E-5</v>
      </c>
      <c r="E23" s="58">
        <v>293.88709999999998</v>
      </c>
      <c r="F23" s="19">
        <f t="shared" si="0"/>
        <v>0.22460195639392949</v>
      </c>
      <c r="G23" s="19">
        <f t="shared" si="1"/>
        <v>0.24231099376101811</v>
      </c>
      <c r="H23" s="19"/>
      <c r="I23" s="19"/>
      <c r="J23" s="19"/>
    </row>
    <row r="24" spans="1:20">
      <c r="A24" s="58">
        <v>500</v>
      </c>
      <c r="B24" s="58">
        <v>7.9955420000000004</v>
      </c>
      <c r="C24" s="58">
        <v>1.17787E-5</v>
      </c>
      <c r="D24" s="58">
        <v>9.5010419999999992E-6</v>
      </c>
      <c r="E24" s="58">
        <v>660.21119999999996</v>
      </c>
      <c r="F24" s="19">
        <f t="shared" si="0"/>
        <v>0.16601761302684087</v>
      </c>
      <c r="G24" s="19">
        <f t="shared" si="1"/>
        <v>0.13448214061671429</v>
      </c>
      <c r="H24" s="19"/>
      <c r="I24" s="19"/>
      <c r="J24" s="19"/>
    </row>
    <row r="25" spans="1:20">
      <c r="A25" s="58">
        <v>500</v>
      </c>
      <c r="B25" s="58">
        <v>7.9980859999999998</v>
      </c>
      <c r="C25" s="58">
        <v>1.0131399999999999E-5</v>
      </c>
      <c r="D25" s="58">
        <v>5.4578919999999996E-6</v>
      </c>
      <c r="E25" s="58">
        <v>1488.095</v>
      </c>
      <c r="F25" s="19">
        <f t="shared" si="0"/>
        <v>0.14320980619139784</v>
      </c>
      <c r="G25" s="19">
        <f t="shared" si="1"/>
        <v>7.8502425806587728E-2</v>
      </c>
      <c r="H25" s="19"/>
      <c r="I25" s="19"/>
      <c r="J25" s="19"/>
    </row>
    <row r="26" spans="1:20">
      <c r="A26" s="58">
        <v>750</v>
      </c>
      <c r="B26" s="58">
        <v>7.9993590000000001</v>
      </c>
      <c r="C26" s="58">
        <v>9.650638E-5</v>
      </c>
      <c r="D26" s="58">
        <v>1.8222920000000001E-6</v>
      </c>
      <c r="E26" s="58">
        <v>1.0005759999999999</v>
      </c>
      <c r="F26" s="19">
        <f t="shared" si="0"/>
        <v>1.3391206052293725</v>
      </c>
      <c r="G26" s="19">
        <f t="shared" si="1"/>
        <v>2.8165472895195345E-2</v>
      </c>
      <c r="H26" s="19"/>
      <c r="I26" s="19"/>
      <c r="J26" s="19"/>
    </row>
    <row r="27" spans="1:20">
      <c r="A27" s="58">
        <v>750</v>
      </c>
      <c r="B27" s="58">
        <v>7.9989169999999996</v>
      </c>
      <c r="C27" s="58">
        <v>9.7233819999999999E-5</v>
      </c>
      <c r="D27" s="58">
        <v>3.8134880000000001E-6</v>
      </c>
      <c r="E27" s="58">
        <v>2.252739</v>
      </c>
      <c r="F27" s="19">
        <f t="shared" si="0"/>
        <v>1.3491924263939294</v>
      </c>
      <c r="G27" s="19">
        <f t="shared" si="1"/>
        <v>5.5734715740764967E-2</v>
      </c>
      <c r="H27" s="19"/>
      <c r="I27" s="19"/>
      <c r="J27" s="19"/>
    </row>
    <row r="28" spans="1:20">
      <c r="A28" s="58">
        <v>750</v>
      </c>
      <c r="B28" s="58">
        <v>8.0003460000000004</v>
      </c>
      <c r="C28" s="58">
        <v>9.5531639999999995E-5</v>
      </c>
      <c r="D28" s="58">
        <v>9.3057449999999994E-6</v>
      </c>
      <c r="E28" s="58">
        <v>5.0730519999999997</v>
      </c>
      <c r="F28" s="19">
        <f t="shared" si="0"/>
        <v>1.3256247746977268</v>
      </c>
      <c r="G28" s="19">
        <f t="shared" si="1"/>
        <v>0.13177814240658772</v>
      </c>
      <c r="H28" s="19"/>
      <c r="I28" s="19"/>
      <c r="J28" s="19"/>
    </row>
    <row r="29" spans="1:20">
      <c r="A29" s="58">
        <v>750</v>
      </c>
      <c r="B29" s="58">
        <v>8.0001119999999997</v>
      </c>
      <c r="C29" s="58">
        <v>9.1439770000000003E-5</v>
      </c>
      <c r="D29" s="58">
        <v>1.9822209999999999E-5</v>
      </c>
      <c r="E29" s="58">
        <v>11.42178</v>
      </c>
      <c r="F29" s="19">
        <f t="shared" si="0"/>
        <v>1.2689705037357017</v>
      </c>
      <c r="G29" s="19">
        <f t="shared" si="1"/>
        <v>0.27738459072304344</v>
      </c>
      <c r="H29" s="19"/>
      <c r="I29" s="19"/>
      <c r="J29" s="19"/>
    </row>
    <row r="30" spans="1:20">
      <c r="A30" s="58">
        <v>750</v>
      </c>
      <c r="B30" s="58">
        <v>7.99993</v>
      </c>
      <c r="C30" s="58">
        <v>7.6401640000000007E-5</v>
      </c>
      <c r="D30" s="58">
        <v>3.5543899999999997E-5</v>
      </c>
      <c r="E30" s="58">
        <v>25.71311</v>
      </c>
      <c r="F30" s="19">
        <f t="shared" si="0"/>
        <v>1.060759027862284</v>
      </c>
      <c r="G30" s="19">
        <f t="shared" si="1"/>
        <v>0.4950603441660813</v>
      </c>
      <c r="H30" s="19"/>
      <c r="I30" s="19"/>
      <c r="J30" s="19"/>
    </row>
    <row r="31" spans="1:20">
      <c r="A31" s="58">
        <v>750</v>
      </c>
      <c r="B31" s="58">
        <v>7.9997230000000004</v>
      </c>
      <c r="C31" s="58">
        <v>4.6303339999999997E-5</v>
      </c>
      <c r="D31" s="58">
        <v>4.2001910000000003E-5</v>
      </c>
      <c r="E31" s="58">
        <v>57.906120000000001</v>
      </c>
      <c r="F31" s="19">
        <f t="shared" si="0"/>
        <v>0.64403091976101789</v>
      </c>
      <c r="G31" s="19">
        <f t="shared" si="1"/>
        <v>0.58447517122937243</v>
      </c>
      <c r="H31" s="19"/>
      <c r="I31" s="19"/>
      <c r="J31" s="19"/>
    </row>
    <row r="32" spans="1:20">
      <c r="A32" s="58">
        <v>750</v>
      </c>
      <c r="B32" s="58">
        <v>7.9976190000000003</v>
      </c>
      <c r="C32" s="58">
        <v>2.0987399999999998E-5</v>
      </c>
      <c r="D32" s="58">
        <v>3.017241E-5</v>
      </c>
      <c r="E32" s="58">
        <v>130.38939999999999</v>
      </c>
      <c r="F32" s="57">
        <f t="shared" ref="F32:F65" si="2">((C32/4)-($F$2/282548)*-0.00024306)/$B$3-$D$3</f>
        <v>0.29351730998886622</v>
      </c>
      <c r="G32" s="57">
        <f t="shared" ref="G32:G65" si="3">((D32/4)-($F$2/282548)*-0.00024306)/$B$3-$D$3</f>
        <v>0.42068900540658771</v>
      </c>
      <c r="H32" s="19"/>
      <c r="I32" s="19"/>
      <c r="J32" s="19"/>
    </row>
    <row r="33" spans="1:16">
      <c r="A33" s="58">
        <v>750</v>
      </c>
      <c r="B33" s="58">
        <v>7.9993069999999999</v>
      </c>
      <c r="C33" s="58">
        <v>1.0566710000000001E-5</v>
      </c>
      <c r="D33" s="58">
        <v>1.6185449999999999E-5</v>
      </c>
      <c r="E33" s="58">
        <v>293.88709999999998</v>
      </c>
      <c r="F33" s="57">
        <f t="shared" si="2"/>
        <v>0.14923692110279027</v>
      </c>
      <c r="G33" s="57">
        <f t="shared" si="3"/>
        <v>0.22703157695089152</v>
      </c>
      <c r="H33" s="19"/>
      <c r="I33" s="19"/>
      <c r="J33" s="19"/>
    </row>
    <row r="34" spans="1:16">
      <c r="A34" s="58">
        <v>750</v>
      </c>
      <c r="B34" s="58">
        <v>7.998113</v>
      </c>
      <c r="C34" s="58">
        <v>7.3520190000000004E-6</v>
      </c>
      <c r="D34" s="58">
        <v>8.0788400000000007E-6</v>
      </c>
      <c r="E34" s="58">
        <v>660.21119999999996</v>
      </c>
      <c r="F34" s="57">
        <f t="shared" si="2"/>
        <v>0.104727693054689</v>
      </c>
      <c r="G34" s="57">
        <f t="shared" si="3"/>
        <v>0.11479094381165103</v>
      </c>
      <c r="H34" s="19"/>
      <c r="I34" s="19"/>
      <c r="J34" s="19"/>
    </row>
    <row r="35" spans="1:16">
      <c r="A35" s="58">
        <v>750</v>
      </c>
      <c r="B35" s="58">
        <v>7.9973859999999997</v>
      </c>
      <c r="C35" s="58">
        <v>6.2778399999999997E-6</v>
      </c>
      <c r="D35" s="58">
        <v>4.1015289999999998E-6</v>
      </c>
      <c r="E35" s="58">
        <v>1488.095</v>
      </c>
      <c r="F35" s="57">
        <f t="shared" si="2"/>
        <v>8.9855072925575069E-2</v>
      </c>
      <c r="G35" s="57">
        <f t="shared" si="3"/>
        <v>5.9722807459752295E-2</v>
      </c>
      <c r="H35" s="19"/>
      <c r="I35" s="19"/>
      <c r="J35" s="19"/>
    </row>
    <row r="36" spans="1:16">
      <c r="A36" s="58">
        <v>1000</v>
      </c>
      <c r="B36" s="58">
        <v>8.0001909999999992</v>
      </c>
      <c r="C36" s="58">
        <v>9.8214429999999995E-5</v>
      </c>
      <c r="D36" s="58">
        <v>1.9948349999999998E-6</v>
      </c>
      <c r="E36" s="58">
        <v>1.0005759999999999</v>
      </c>
      <c r="F36" s="57">
        <f t="shared" si="2"/>
        <v>1.3627695304192458</v>
      </c>
      <c r="G36" s="57">
        <f t="shared" si="3"/>
        <v>3.0554429014182684E-2</v>
      </c>
      <c r="H36" s="19"/>
      <c r="I36" s="19"/>
      <c r="J36" s="19"/>
    </row>
    <row r="37" spans="1:16">
      <c r="A37" s="58">
        <v>1000</v>
      </c>
      <c r="B37" s="58">
        <v>8.0003989999999998</v>
      </c>
      <c r="C37" s="58">
        <v>9.7140209999999996E-5</v>
      </c>
      <c r="D37" s="58">
        <v>-1.037547E-6</v>
      </c>
      <c r="E37" s="58">
        <v>2.252739</v>
      </c>
      <c r="F37" s="57">
        <f t="shared" si="2"/>
        <v>1.3478963426217776</v>
      </c>
      <c r="G37" s="57">
        <f t="shared" si="3"/>
        <v>-1.1430627082019839E-2</v>
      </c>
      <c r="H37" s="19"/>
      <c r="I37" s="19"/>
      <c r="J37" s="19"/>
    </row>
    <row r="38" spans="1:16">
      <c r="A38" s="58">
        <v>1000</v>
      </c>
      <c r="B38" s="58">
        <v>8.0003200000000003</v>
      </c>
      <c r="C38" s="58">
        <v>9.3763099999999997E-5</v>
      </c>
      <c r="D38" s="58">
        <v>1.076958E-5</v>
      </c>
      <c r="E38" s="58">
        <v>5.0730519999999997</v>
      </c>
      <c r="F38" s="57">
        <f t="shared" si="2"/>
        <v>1.3011383310015243</v>
      </c>
      <c r="G38" s="57">
        <f t="shared" si="3"/>
        <v>0.15204577181165102</v>
      </c>
      <c r="H38" s="19"/>
      <c r="I38" s="19"/>
      <c r="J38" s="19"/>
    </row>
    <row r="39" spans="1:16">
      <c r="A39" s="58">
        <v>1000</v>
      </c>
      <c r="B39" s="58">
        <v>7.9996710000000002</v>
      </c>
      <c r="C39" s="58">
        <v>8.9628240000000006E-5</v>
      </c>
      <c r="D39" s="58">
        <v>2.0760250000000002E-5</v>
      </c>
      <c r="E39" s="58">
        <v>11.42178</v>
      </c>
      <c r="F39" s="57">
        <f t="shared" si="2"/>
        <v>1.2438888390015246</v>
      </c>
      <c r="G39" s="57">
        <f t="shared" si="3"/>
        <v>0.29037228884962574</v>
      </c>
      <c r="H39" s="19"/>
      <c r="I39" s="19"/>
      <c r="J39" s="19"/>
    </row>
    <row r="40" spans="1:16">
      <c r="A40" s="58">
        <v>1000</v>
      </c>
      <c r="B40" s="58">
        <v>8.0004500000000007</v>
      </c>
      <c r="C40" s="58">
        <v>7.5518420000000007E-5</v>
      </c>
      <c r="D40" s="58">
        <v>3.6314569999999997E-5</v>
      </c>
      <c r="E40" s="58">
        <v>25.71311</v>
      </c>
      <c r="F40" s="57">
        <f t="shared" si="2"/>
        <v>1.0485303438622839</v>
      </c>
      <c r="G40" s="57">
        <f t="shared" si="3"/>
        <v>0.50573070930532171</v>
      </c>
      <c r="H40" s="19"/>
      <c r="I40" s="19"/>
      <c r="J40" s="19"/>
    </row>
    <row r="41" spans="1:16">
      <c r="A41" s="58">
        <v>1000</v>
      </c>
      <c r="B41" s="58">
        <v>7.9985540000000004</v>
      </c>
      <c r="C41" s="58">
        <v>4.4795339999999997E-5</v>
      </c>
      <c r="D41" s="58">
        <v>4.2489250000000003E-5</v>
      </c>
      <c r="E41" s="58">
        <v>57.906120000000001</v>
      </c>
      <c r="F41" s="57">
        <f t="shared" si="2"/>
        <v>0.62315180077367616</v>
      </c>
      <c r="G41" s="57">
        <f t="shared" si="3"/>
        <v>0.59122267112810667</v>
      </c>
      <c r="H41" s="19"/>
      <c r="I41" s="19"/>
      <c r="J41" s="19"/>
    </row>
    <row r="42" spans="1:16">
      <c r="A42" s="58">
        <v>1000</v>
      </c>
      <c r="B42" s="58">
        <v>7.9968909999999997</v>
      </c>
      <c r="C42" s="58">
        <v>1.9283439999999998E-5</v>
      </c>
      <c r="D42" s="58">
        <v>3.0152009999999999E-5</v>
      </c>
      <c r="E42" s="58">
        <v>130.38939999999999</v>
      </c>
      <c r="F42" s="57">
        <f t="shared" si="2"/>
        <v>0.26992501317873963</v>
      </c>
      <c r="G42" s="57">
        <f t="shared" si="3"/>
        <v>0.42040655578633457</v>
      </c>
      <c r="H42" s="19"/>
      <c r="I42" s="19"/>
      <c r="J42" s="19"/>
    </row>
    <row r="43" spans="1:16">
      <c r="A43" s="58">
        <v>1000</v>
      </c>
      <c r="B43" s="58">
        <v>7.9971769999999998</v>
      </c>
      <c r="C43" s="58">
        <v>9.063986E-6</v>
      </c>
      <c r="D43" s="58">
        <v>1.6034420000000002E-5</v>
      </c>
      <c r="E43" s="58">
        <v>293.88709999999998</v>
      </c>
      <c r="F43" s="57">
        <f t="shared" si="2"/>
        <v>0.12843085134076496</v>
      </c>
      <c r="G43" s="57">
        <f t="shared" si="3"/>
        <v>0.22494048057114471</v>
      </c>
      <c r="H43" s="19"/>
      <c r="I43" s="19"/>
      <c r="J43" s="19"/>
    </row>
    <row r="44" spans="1:16">
      <c r="A44" s="58">
        <v>1000</v>
      </c>
      <c r="B44" s="58">
        <v>7.9996970000000003</v>
      </c>
      <c r="C44" s="58">
        <v>6.2181309999999996E-6</v>
      </c>
      <c r="D44" s="58">
        <v>7.7881370000000004E-6</v>
      </c>
      <c r="E44" s="58">
        <v>660.21119999999996</v>
      </c>
      <c r="F44" s="57">
        <f t="shared" si="2"/>
        <v>8.902836780911938E-2</v>
      </c>
      <c r="G44" s="57">
        <f t="shared" si="3"/>
        <v>0.11076599518633458</v>
      </c>
      <c r="H44" s="19"/>
      <c r="I44" s="19"/>
      <c r="J44" s="19"/>
    </row>
    <row r="45" spans="1:16">
      <c r="A45" s="58">
        <v>1000</v>
      </c>
      <c r="B45" s="58">
        <v>7.9991519999999996</v>
      </c>
      <c r="C45" s="58">
        <v>5.4462859999999999E-6</v>
      </c>
      <c r="D45" s="58">
        <v>3.720361E-6</v>
      </c>
      <c r="E45" s="58">
        <v>1488.095</v>
      </c>
      <c r="F45" s="57">
        <f t="shared" si="2"/>
        <v>7.8341734125575074E-2</v>
      </c>
      <c r="G45" s="57">
        <f t="shared" si="3"/>
        <v>5.4445319378739643E-2</v>
      </c>
      <c r="H45" s="19"/>
      <c r="I45" s="19"/>
      <c r="J45" s="19"/>
    </row>
    <row r="46" spans="1:16">
      <c r="A46" s="58">
        <v>1250</v>
      </c>
      <c r="B46" s="58">
        <v>8.0000599999999995</v>
      </c>
      <c r="C46" s="58">
        <v>9.5042170000000001E-5</v>
      </c>
      <c r="D46" s="58">
        <v>2.021284E-6</v>
      </c>
      <c r="E46" s="58">
        <v>1.0005759999999999</v>
      </c>
      <c r="F46" s="57">
        <f t="shared" si="2"/>
        <v>1.3188477837357016</v>
      </c>
      <c r="G46" s="57">
        <f t="shared" si="3"/>
        <v>3.092063048506876E-2</v>
      </c>
      <c r="H46" s="6"/>
      <c r="I46" s="7"/>
      <c r="K46"/>
      <c r="L46"/>
      <c r="M46"/>
      <c r="N46"/>
      <c r="O46"/>
      <c r="P46"/>
    </row>
    <row r="47" spans="1:16">
      <c r="A47" s="58">
        <v>1250</v>
      </c>
      <c r="B47" s="58">
        <v>8.0009969999999999</v>
      </c>
      <c r="C47" s="58">
        <v>1.059086E-4</v>
      </c>
      <c r="D47" s="58">
        <v>-2.0735780000000002E-6</v>
      </c>
      <c r="E47" s="58">
        <v>2.252739</v>
      </c>
      <c r="F47" s="57">
        <f t="shared" si="2"/>
        <v>1.4692996968243093</v>
      </c>
      <c r="G47" s="57">
        <f t="shared" si="3"/>
        <v>-2.5775066421260345E-2</v>
      </c>
      <c r="H47" s="6"/>
      <c r="I47" s="7"/>
      <c r="K47"/>
      <c r="L47"/>
      <c r="M47"/>
      <c r="N47"/>
      <c r="O47"/>
      <c r="P47"/>
    </row>
    <row r="48" spans="1:16">
      <c r="A48" s="58">
        <v>1250</v>
      </c>
      <c r="B48" s="58">
        <v>8.0006070000000005</v>
      </c>
      <c r="C48" s="58">
        <v>9.6273279999999997E-5</v>
      </c>
      <c r="D48" s="58">
        <v>8.2957659999999997E-6</v>
      </c>
      <c r="E48" s="58">
        <v>5.0730519999999997</v>
      </c>
      <c r="F48" s="57">
        <f t="shared" si="2"/>
        <v>1.3358932029508914</v>
      </c>
      <c r="G48" s="57">
        <f t="shared" si="3"/>
        <v>0.11779440784709405</v>
      </c>
      <c r="H48" s="6"/>
      <c r="I48" s="7"/>
      <c r="K48"/>
      <c r="L48"/>
      <c r="M48"/>
      <c r="N48"/>
      <c r="O48"/>
      <c r="P48"/>
    </row>
    <row r="49" spans="1:16">
      <c r="A49" s="58">
        <v>1250</v>
      </c>
      <c r="B49" s="58">
        <v>8.0008660000000003</v>
      </c>
      <c r="C49" s="58">
        <v>9.0541509999999994E-5</v>
      </c>
      <c r="D49" s="58">
        <v>2.0865100000000001E-5</v>
      </c>
      <c r="E49" s="58">
        <v>11.42178</v>
      </c>
      <c r="F49" s="57">
        <f t="shared" si="2"/>
        <v>1.256533582368613</v>
      </c>
      <c r="G49" s="57">
        <f t="shared" si="3"/>
        <v>0.29182399682430926</v>
      </c>
      <c r="H49" s="6"/>
      <c r="I49" s="7"/>
      <c r="K49"/>
      <c r="L49"/>
      <c r="M49"/>
      <c r="N49"/>
      <c r="O49"/>
      <c r="P49"/>
    </row>
    <row r="50" spans="1:16">
      <c r="A50" s="58">
        <v>1250</v>
      </c>
      <c r="B50" s="58">
        <v>7.9994899999999998</v>
      </c>
      <c r="C50" s="58">
        <v>7.5160629999999995E-5</v>
      </c>
      <c r="D50" s="58">
        <v>3.6507999999999997E-5</v>
      </c>
      <c r="E50" s="58">
        <v>25.71311</v>
      </c>
      <c r="F50" s="57">
        <f t="shared" si="2"/>
        <v>1.0435765375078534</v>
      </c>
      <c r="G50" s="57">
        <f t="shared" si="3"/>
        <v>0.50840885783696732</v>
      </c>
      <c r="H50" s="6"/>
      <c r="I50" s="7"/>
      <c r="K50"/>
      <c r="L50"/>
      <c r="M50"/>
      <c r="N50"/>
      <c r="O50"/>
      <c r="P50"/>
    </row>
    <row r="51" spans="1:16">
      <c r="A51" s="58">
        <v>1250</v>
      </c>
      <c r="B51" s="58">
        <v>8.0005039999999994</v>
      </c>
      <c r="C51" s="58">
        <v>4.4263759999999999E-5</v>
      </c>
      <c r="D51" s="58">
        <v>4.2674040000000001E-5</v>
      </c>
      <c r="E51" s="58">
        <v>57.906120000000001</v>
      </c>
      <c r="F51" s="57">
        <f t="shared" si="2"/>
        <v>0.61579177287494202</v>
      </c>
      <c r="G51" s="57">
        <f t="shared" si="3"/>
        <v>0.59378119393823314</v>
      </c>
      <c r="H51" s="6"/>
      <c r="I51" s="7"/>
      <c r="K51"/>
      <c r="L51"/>
      <c r="M51"/>
      <c r="N51"/>
      <c r="O51"/>
      <c r="P51"/>
    </row>
    <row r="52" spans="1:16">
      <c r="A52" s="58">
        <v>1250</v>
      </c>
      <c r="B52" s="58">
        <v>7.9972810000000001</v>
      </c>
      <c r="C52" s="58">
        <v>1.8703129999999999E-5</v>
      </c>
      <c r="D52" s="58">
        <v>3.017677E-5</v>
      </c>
      <c r="E52" s="58">
        <v>130.38939999999999</v>
      </c>
      <c r="F52" s="57">
        <f t="shared" si="2"/>
        <v>0.26189029067241054</v>
      </c>
      <c r="G52" s="57">
        <f t="shared" si="3"/>
        <v>0.42074937209013202</v>
      </c>
      <c r="H52" s="6"/>
      <c r="I52" s="7"/>
      <c r="K52"/>
      <c r="L52"/>
      <c r="M52"/>
      <c r="N52"/>
      <c r="O52"/>
      <c r="P52"/>
    </row>
    <row r="53" spans="1:16">
      <c r="A53" s="58">
        <v>1250</v>
      </c>
      <c r="B53" s="58">
        <v>7.9986059999999997</v>
      </c>
      <c r="C53" s="58">
        <v>8.5113279999999992E-6</v>
      </c>
      <c r="D53" s="58">
        <v>1.5903930000000001E-5</v>
      </c>
      <c r="E53" s="58">
        <v>293.88709999999998</v>
      </c>
      <c r="F53" s="57">
        <f t="shared" si="2"/>
        <v>0.12077898652557506</v>
      </c>
      <c r="G53" s="57">
        <f t="shared" si="3"/>
        <v>0.22313377219139788</v>
      </c>
      <c r="H53" s="6"/>
      <c r="I53" s="7"/>
      <c r="K53"/>
      <c r="L53"/>
      <c r="M53"/>
      <c r="N53"/>
      <c r="O53"/>
      <c r="P53"/>
    </row>
    <row r="54" spans="1:16">
      <c r="A54" s="58">
        <v>1250</v>
      </c>
      <c r="B54" s="58">
        <v>7.9973070000000002</v>
      </c>
      <c r="C54" s="58">
        <v>5.744455E-6</v>
      </c>
      <c r="D54" s="58">
        <v>7.6057550000000003E-6</v>
      </c>
      <c r="E54" s="58">
        <v>660.21119999999996</v>
      </c>
      <c r="F54" s="57">
        <f t="shared" si="2"/>
        <v>8.2470053773676347E-2</v>
      </c>
      <c r="G54" s="57">
        <f t="shared" si="3"/>
        <v>0.10824081250785357</v>
      </c>
      <c r="H54" s="6"/>
      <c r="I54" s="7"/>
      <c r="K54"/>
      <c r="L54"/>
      <c r="M54"/>
      <c r="N54"/>
      <c r="O54"/>
      <c r="P54"/>
    </row>
    <row r="55" spans="1:16">
      <c r="A55" s="58">
        <v>1250</v>
      </c>
      <c r="B55" s="58">
        <v>7.9992289999999997</v>
      </c>
      <c r="C55" s="58">
        <v>4.8252E-6</v>
      </c>
      <c r="D55" s="58">
        <v>3.7273860000000001E-6</v>
      </c>
      <c r="E55" s="58">
        <v>1488.095</v>
      </c>
      <c r="F55" s="57">
        <f t="shared" si="2"/>
        <v>6.9742444672410531E-2</v>
      </c>
      <c r="G55" s="57">
        <f t="shared" si="3"/>
        <v>5.4542584505321921E-2</v>
      </c>
      <c r="H55" s="6"/>
      <c r="I55" s="7"/>
      <c r="K55"/>
      <c r="L55"/>
      <c r="M55"/>
      <c r="N55"/>
      <c r="O55"/>
      <c r="P55"/>
    </row>
    <row r="56" spans="1:16">
      <c r="A56" s="58">
        <v>1500</v>
      </c>
      <c r="B56" s="58">
        <v>7.999333</v>
      </c>
      <c r="C56" s="58">
        <v>9.9112100000000003E-5</v>
      </c>
      <c r="D56" s="58">
        <v>-6.1122550000000004E-7</v>
      </c>
      <c r="E56" s="58">
        <v>1.0005759999999999</v>
      </c>
      <c r="F56" s="57">
        <f t="shared" si="2"/>
        <v>1.3751982829002587</v>
      </c>
      <c r="G56" s="57">
        <f t="shared" si="3"/>
        <v>-5.5279630731590798E-3</v>
      </c>
      <c r="H56" s="6"/>
      <c r="I56" s="7"/>
      <c r="K56"/>
      <c r="L56"/>
      <c r="M56"/>
      <c r="N56"/>
      <c r="O56"/>
      <c r="P56"/>
    </row>
    <row r="57" spans="1:16">
      <c r="A57" s="58">
        <v>1500</v>
      </c>
      <c r="B57" s="58">
        <v>7.9989689999999998</v>
      </c>
      <c r="C57" s="58">
        <v>9.5744019999999998E-5</v>
      </c>
      <c r="D57" s="58">
        <v>4.287974E-6</v>
      </c>
      <c r="E57" s="58">
        <v>2.252739</v>
      </c>
      <c r="F57" s="57">
        <f t="shared" si="2"/>
        <v>1.3285652967736763</v>
      </c>
      <c r="G57" s="57">
        <f t="shared" si="3"/>
        <v>6.2304244687600402E-2</v>
      </c>
      <c r="H57" s="6"/>
      <c r="I57" s="7"/>
      <c r="K57"/>
      <c r="L57"/>
      <c r="M57"/>
      <c r="N57"/>
      <c r="O57"/>
      <c r="P57"/>
    </row>
    <row r="58" spans="1:16">
      <c r="A58" s="58">
        <v>1500</v>
      </c>
      <c r="B58" s="58">
        <v>7.9995669999999999</v>
      </c>
      <c r="C58" s="58">
        <v>9.4936339999999997E-5</v>
      </c>
      <c r="D58" s="58">
        <v>9.5990590000000005E-6</v>
      </c>
      <c r="E58" s="58">
        <v>5.0730519999999997</v>
      </c>
      <c r="F58" s="57">
        <f t="shared" si="2"/>
        <v>1.3173825071027903</v>
      </c>
      <c r="G58" s="57">
        <f t="shared" si="3"/>
        <v>0.13583924181418267</v>
      </c>
      <c r="H58" s="6"/>
      <c r="I58" s="7"/>
      <c r="K58"/>
      <c r="L58"/>
      <c r="M58"/>
      <c r="N58"/>
      <c r="O58"/>
      <c r="P58"/>
    </row>
    <row r="59" spans="1:16">
      <c r="A59" s="58">
        <v>1500</v>
      </c>
      <c r="B59" s="58">
        <v>7.9995669999999999</v>
      </c>
      <c r="C59" s="58">
        <v>9.0579499999999996E-5</v>
      </c>
      <c r="D59" s="58">
        <v>2.0468870000000001E-5</v>
      </c>
      <c r="E59" s="58">
        <v>11.42178</v>
      </c>
      <c r="F59" s="57">
        <f t="shared" si="2"/>
        <v>1.2570595755584864</v>
      </c>
      <c r="G59" s="57">
        <f t="shared" si="3"/>
        <v>0.2863379667736764</v>
      </c>
      <c r="H59" s="6"/>
      <c r="I59" s="7"/>
      <c r="K59"/>
      <c r="L59"/>
      <c r="M59"/>
      <c r="N59"/>
      <c r="O59"/>
      <c r="P59"/>
    </row>
    <row r="60" spans="1:16">
      <c r="A60" s="58">
        <v>1500</v>
      </c>
      <c r="B60" s="58">
        <v>7.9991510000000003</v>
      </c>
      <c r="C60" s="58">
        <v>7.4915369999999996E-5</v>
      </c>
      <c r="D60" s="58">
        <v>3.649178E-5</v>
      </c>
      <c r="E60" s="58">
        <v>25.71311</v>
      </c>
      <c r="F60" s="57">
        <f t="shared" si="2"/>
        <v>1.0401807731027901</v>
      </c>
      <c r="G60" s="57">
        <f t="shared" si="3"/>
        <v>0.50818428269772686</v>
      </c>
      <c r="H60" s="6"/>
      <c r="I60" s="7"/>
      <c r="K60"/>
      <c r="L60"/>
      <c r="M60"/>
      <c r="N60"/>
      <c r="O60"/>
      <c r="P60"/>
    </row>
    <row r="61" spans="1:16">
      <c r="A61" s="58">
        <v>1500</v>
      </c>
      <c r="B61" s="58">
        <v>7.9988910000000004</v>
      </c>
      <c r="C61" s="58">
        <v>4.4050230000000003E-5</v>
      </c>
      <c r="D61" s="58">
        <v>4.2686350000000002E-5</v>
      </c>
      <c r="E61" s="58">
        <v>57.906120000000001</v>
      </c>
      <c r="F61" s="57">
        <f t="shared" si="2"/>
        <v>0.6128353283939294</v>
      </c>
      <c r="G61" s="57">
        <f t="shared" si="3"/>
        <v>0.59395163290025854</v>
      </c>
      <c r="H61" s="6"/>
      <c r="I61" s="7"/>
      <c r="K61"/>
      <c r="L61"/>
      <c r="M61"/>
      <c r="N61"/>
      <c r="O61"/>
      <c r="P61"/>
    </row>
    <row r="62" spans="1:16">
      <c r="A62" s="58">
        <v>1500</v>
      </c>
      <c r="B62" s="58">
        <v>8.0005030000000001</v>
      </c>
      <c r="C62" s="58">
        <v>1.785736E-5</v>
      </c>
      <c r="D62" s="58">
        <v>3.0342679999999999E-5</v>
      </c>
      <c r="E62" s="58">
        <v>130.38939999999999</v>
      </c>
      <c r="F62" s="57">
        <f t="shared" si="2"/>
        <v>0.25018012325468902</v>
      </c>
      <c r="G62" s="57">
        <f t="shared" si="3"/>
        <v>0.42304649054582821</v>
      </c>
      <c r="H62" s="6"/>
      <c r="I62" s="7"/>
      <c r="K62"/>
      <c r="L62"/>
      <c r="M62"/>
      <c r="N62"/>
      <c r="O62"/>
      <c r="P62"/>
    </row>
    <row r="63" spans="1:16">
      <c r="A63" s="58">
        <v>1500</v>
      </c>
      <c r="B63" s="58">
        <v>7.9989679999999996</v>
      </c>
      <c r="C63" s="58">
        <v>8.3002450000000004E-6</v>
      </c>
      <c r="D63" s="58">
        <v>1.6186319999999999E-5</v>
      </c>
      <c r="E63" s="58">
        <v>293.88709999999998</v>
      </c>
      <c r="F63" s="57">
        <f t="shared" si="2"/>
        <v>0.11785642215342318</v>
      </c>
      <c r="G63" s="57">
        <f t="shared" si="3"/>
        <v>0.22704362259646113</v>
      </c>
      <c r="H63" s="6"/>
      <c r="I63" s="7"/>
      <c r="K63"/>
      <c r="L63"/>
      <c r="M63"/>
      <c r="N63"/>
      <c r="O63"/>
      <c r="P63"/>
    </row>
    <row r="64" spans="1:16">
      <c r="A64" s="58">
        <v>1500</v>
      </c>
      <c r="B64" s="58">
        <v>7.9978280000000002</v>
      </c>
      <c r="C64" s="58">
        <v>5.6099570000000004E-6</v>
      </c>
      <c r="D64" s="58">
        <v>7.5739709999999997E-6</v>
      </c>
      <c r="E64" s="58">
        <v>660.21119999999996</v>
      </c>
      <c r="F64" s="57">
        <f t="shared" si="2"/>
        <v>8.0607852350891546E-2</v>
      </c>
      <c r="G64" s="57">
        <f t="shared" si="3"/>
        <v>0.10780074492304342</v>
      </c>
      <c r="H64" s="6"/>
      <c r="I64" s="7"/>
      <c r="K64"/>
      <c r="L64"/>
      <c r="M64"/>
      <c r="N64"/>
      <c r="O64"/>
      <c r="P64"/>
    </row>
    <row r="65" spans="1:16">
      <c r="A65" s="58">
        <v>1500</v>
      </c>
      <c r="B65" s="58">
        <v>7.9995149999999997</v>
      </c>
      <c r="C65" s="58">
        <v>5.0141570000000001E-6</v>
      </c>
      <c r="D65" s="58">
        <v>3.2754060000000002E-6</v>
      </c>
      <c r="E65" s="58">
        <v>1488.095</v>
      </c>
      <c r="F65" s="57">
        <f t="shared" si="2"/>
        <v>7.2358661971144697E-2</v>
      </c>
      <c r="G65" s="57">
        <f t="shared" si="3"/>
        <v>4.8284663948359896E-2</v>
      </c>
      <c r="H65" s="6"/>
      <c r="I65" s="7"/>
      <c r="K65"/>
      <c r="L65"/>
      <c r="M65"/>
      <c r="N65"/>
      <c r="O65"/>
      <c r="P65"/>
    </row>
    <row r="66" spans="1:16">
      <c r="A66" s="58">
        <v>1750</v>
      </c>
      <c r="B66" s="58">
        <v>7.9989689999999998</v>
      </c>
      <c r="C66" s="58">
        <v>9.5570209999999996E-5</v>
      </c>
      <c r="D66" s="58">
        <v>1.84425E-6</v>
      </c>
      <c r="E66" s="58">
        <v>1.0005759999999999</v>
      </c>
      <c r="F66" s="58">
        <f t="shared" ref="F66:F85" si="4">((C66/4)-($F$2/282548)*-0.00024306)/$B$3-$D$3</f>
        <v>1.3261587983179801</v>
      </c>
      <c r="G66" s="58">
        <f t="shared" ref="G66:G85" si="5">((D66/4)-($F$2/282548)*-0.00024306)/$B$3-$D$3</f>
        <v>2.8469493912916866E-2</v>
      </c>
      <c r="H66" s="6"/>
      <c r="I66" s="7"/>
      <c r="K66"/>
      <c r="L66"/>
      <c r="M66"/>
      <c r="N66"/>
      <c r="O66"/>
      <c r="P66"/>
    </row>
    <row r="67" spans="1:16">
      <c r="A67" s="58">
        <v>1750</v>
      </c>
      <c r="B67" s="58">
        <v>7.999905</v>
      </c>
      <c r="C67" s="58">
        <v>9.3355289999999996E-5</v>
      </c>
      <c r="D67" s="58">
        <v>4.7728649999999997E-6</v>
      </c>
      <c r="E67" s="58">
        <v>2.252739</v>
      </c>
      <c r="F67" s="58">
        <f t="shared" si="4"/>
        <v>1.2954919692546889</v>
      </c>
      <c r="G67" s="58">
        <f t="shared" si="5"/>
        <v>6.9017836786334566E-2</v>
      </c>
      <c r="H67" s="6"/>
      <c r="I67" s="7"/>
      <c r="K67"/>
      <c r="L67"/>
      <c r="M67"/>
      <c r="N67"/>
      <c r="O67"/>
      <c r="P67"/>
    </row>
    <row r="68" spans="1:16">
      <c r="A68" s="58">
        <v>1750</v>
      </c>
      <c r="B68" s="58">
        <v>8.0007359999999998</v>
      </c>
      <c r="C68" s="58">
        <v>9.9585780000000003E-5</v>
      </c>
      <c r="D68" s="58">
        <v>1.150106E-5</v>
      </c>
      <c r="E68" s="58">
        <v>5.0730519999999997</v>
      </c>
      <c r="F68" s="58">
        <f t="shared" si="4"/>
        <v>1.3817566523179801</v>
      </c>
      <c r="G68" s="58">
        <f t="shared" si="5"/>
        <v>0.16217352907747379</v>
      </c>
      <c r="H68" s="6"/>
      <c r="I68" s="7"/>
      <c r="K68"/>
      <c r="L68"/>
      <c r="M68"/>
      <c r="N68"/>
      <c r="O68"/>
      <c r="P68"/>
    </row>
    <row r="69" spans="1:16">
      <c r="A69" s="58">
        <v>1750</v>
      </c>
      <c r="B69" s="58">
        <v>7.9997480000000003</v>
      </c>
      <c r="C69" s="58">
        <v>9.0262890000000005E-5</v>
      </c>
      <c r="D69" s="58">
        <v>2.0334339999999999E-5</v>
      </c>
      <c r="E69" s="58">
        <v>11.42178</v>
      </c>
      <c r="F69" s="58">
        <f t="shared" si="4"/>
        <v>1.2526759297610182</v>
      </c>
      <c r="G69" s="58">
        <f t="shared" si="5"/>
        <v>0.2844753222926637</v>
      </c>
      <c r="H69" s="6"/>
      <c r="I69" s="7"/>
      <c r="K69"/>
      <c r="L69"/>
      <c r="M69"/>
      <c r="N69"/>
      <c r="O69"/>
      <c r="P69"/>
    </row>
    <row r="70" spans="1:16">
      <c r="A70" s="58">
        <v>1750</v>
      </c>
      <c r="B70" s="58">
        <v>7.9997740000000004</v>
      </c>
      <c r="C70" s="58">
        <v>7.4764930000000002E-5</v>
      </c>
      <c r="D70" s="58">
        <v>3.6330790000000001E-5</v>
      </c>
      <c r="E70" s="58">
        <v>25.71311</v>
      </c>
      <c r="F70" s="58">
        <f t="shared" si="4"/>
        <v>1.0380978456091194</v>
      </c>
      <c r="G70" s="58">
        <f t="shared" si="5"/>
        <v>0.50595528444456228</v>
      </c>
      <c r="H70" s="6"/>
      <c r="I70" s="7"/>
      <c r="K70"/>
      <c r="L70"/>
      <c r="M70"/>
      <c r="N70"/>
      <c r="O70"/>
      <c r="P70"/>
    </row>
    <row r="71" spans="1:16">
      <c r="A71" s="58">
        <v>1750</v>
      </c>
      <c r="B71" s="58">
        <v>8.0014909999999997</v>
      </c>
      <c r="C71" s="58">
        <v>4.3525249999999998E-5</v>
      </c>
      <c r="D71" s="58">
        <v>4.2813150000000002E-5</v>
      </c>
      <c r="E71" s="58">
        <v>57.906120000000001</v>
      </c>
      <c r="F71" s="58">
        <f t="shared" si="4"/>
        <v>0.60556668125468882</v>
      </c>
      <c r="G71" s="58">
        <f t="shared" si="5"/>
        <v>0.59570725112810663</v>
      </c>
      <c r="H71" s="6"/>
      <c r="I71" s="7"/>
      <c r="K71"/>
      <c r="L71"/>
      <c r="M71"/>
      <c r="N71"/>
      <c r="O71"/>
      <c r="P71"/>
    </row>
    <row r="72" spans="1:16">
      <c r="A72" s="58">
        <v>1750</v>
      </c>
      <c r="B72" s="58">
        <v>7.9958270000000002</v>
      </c>
      <c r="C72" s="58">
        <v>1.8348889999999999E-5</v>
      </c>
      <c r="D72" s="58">
        <v>3.0251289999999999E-5</v>
      </c>
      <c r="E72" s="58">
        <v>130.38939999999999</v>
      </c>
      <c r="F72" s="58">
        <f t="shared" si="4"/>
        <v>0.25698563609013203</v>
      </c>
      <c r="G72" s="58">
        <f t="shared" si="5"/>
        <v>0.42178114393823329</v>
      </c>
      <c r="H72" s="6"/>
      <c r="I72" s="7"/>
      <c r="K72"/>
      <c r="L72"/>
      <c r="M72"/>
      <c r="N72"/>
      <c r="O72"/>
      <c r="P72"/>
    </row>
    <row r="73" spans="1:16">
      <c r="A73" s="58">
        <v>1750</v>
      </c>
      <c r="B73" s="58">
        <v>7.9989429999999997</v>
      </c>
      <c r="C73" s="58">
        <v>8.2956299999999994E-6</v>
      </c>
      <c r="D73" s="58">
        <v>1.5947630000000002E-5</v>
      </c>
      <c r="E73" s="58">
        <v>293.88709999999998</v>
      </c>
      <c r="F73" s="58">
        <f t="shared" si="4"/>
        <v>0.1177925248496257</v>
      </c>
      <c r="G73" s="58">
        <f t="shared" si="5"/>
        <v>0.22373882358380295</v>
      </c>
      <c r="H73" s="6"/>
      <c r="I73" s="7"/>
      <c r="K73"/>
      <c r="L73"/>
      <c r="M73"/>
      <c r="N73"/>
      <c r="O73"/>
      <c r="P73"/>
    </row>
    <row r="74" spans="1:16">
      <c r="A74" s="58">
        <v>1750</v>
      </c>
      <c r="B74" s="58">
        <v>7.9972289999999999</v>
      </c>
      <c r="C74" s="58">
        <v>5.4870519999999999E-6</v>
      </c>
      <c r="D74" s="58">
        <v>7.5799050000000004E-6</v>
      </c>
      <c r="E74" s="58">
        <v>660.21119999999996</v>
      </c>
      <c r="F74" s="58">
        <f t="shared" si="4"/>
        <v>7.890616261671432E-2</v>
      </c>
      <c r="G74" s="58">
        <f t="shared" si="5"/>
        <v>0.10788290453317002</v>
      </c>
      <c r="H74" s="6"/>
      <c r="I74" s="7"/>
      <c r="K74"/>
      <c r="L74"/>
      <c r="M74"/>
      <c r="N74"/>
      <c r="O74"/>
      <c r="P74"/>
    </row>
    <row r="75" spans="1:16">
      <c r="A75" s="58">
        <v>1750</v>
      </c>
      <c r="B75" s="58">
        <v>7.9979050000000003</v>
      </c>
      <c r="C75" s="58">
        <v>5.0280349999999999E-6</v>
      </c>
      <c r="D75" s="58">
        <v>3.6149650000000002E-6</v>
      </c>
      <c r="E75" s="58">
        <v>1488.095</v>
      </c>
      <c r="F75" s="58">
        <f t="shared" si="4"/>
        <v>7.2550810786334574E-2</v>
      </c>
      <c r="G75" s="58">
        <f t="shared" si="5"/>
        <v>5.2986051723043444E-2</v>
      </c>
      <c r="H75" s="6"/>
      <c r="I75" s="7"/>
      <c r="K75"/>
      <c r="L75"/>
      <c r="M75"/>
      <c r="N75"/>
      <c r="O75"/>
      <c r="P75"/>
    </row>
    <row r="76" spans="1:16">
      <c r="A76" s="58">
        <v>2000</v>
      </c>
      <c r="B76" s="58">
        <v>7.9999039999999999</v>
      </c>
      <c r="C76" s="58">
        <v>9.1751300000000004E-5</v>
      </c>
      <c r="D76" s="58">
        <v>3.1676340000000001E-6</v>
      </c>
      <c r="E76" s="58">
        <v>1.0005759999999999</v>
      </c>
      <c r="F76" s="58">
        <f t="shared" si="4"/>
        <v>1.2732838140394991</v>
      </c>
      <c r="G76" s="58">
        <f t="shared" si="5"/>
        <v>4.679249921924597E-2</v>
      </c>
      <c r="H76" s="6"/>
      <c r="I76" s="7"/>
      <c r="K76"/>
      <c r="L76"/>
      <c r="M76"/>
      <c r="N76"/>
      <c r="O76"/>
      <c r="P76"/>
    </row>
    <row r="77" spans="1:16">
      <c r="A77" s="58">
        <v>2000</v>
      </c>
      <c r="B77" s="58">
        <v>8.0003200000000003</v>
      </c>
      <c r="C77" s="58">
        <v>1.032931E-4</v>
      </c>
      <c r="D77" s="58">
        <v>4.1863320000000001E-6</v>
      </c>
      <c r="E77" s="58">
        <v>2.252739</v>
      </c>
      <c r="F77" s="58">
        <f t="shared" si="4"/>
        <v>1.433086609482537</v>
      </c>
      <c r="G77" s="58">
        <f t="shared" si="5"/>
        <v>6.0896953300258627E-2</v>
      </c>
      <c r="H77" s="6"/>
      <c r="I77" s="7"/>
      <c r="K77"/>
      <c r="L77"/>
      <c r="M77"/>
      <c r="N77"/>
      <c r="O77"/>
      <c r="P77"/>
    </row>
    <row r="78" spans="1:16">
      <c r="A78" s="58">
        <v>2000</v>
      </c>
      <c r="B78" s="58">
        <v>8.0003989999999998</v>
      </c>
      <c r="C78" s="58">
        <v>9.4614519999999995E-5</v>
      </c>
      <c r="D78" s="58">
        <v>8.5900810000000007E-6</v>
      </c>
      <c r="E78" s="58">
        <v>5.0730519999999997</v>
      </c>
      <c r="F78" s="58">
        <f t="shared" si="4"/>
        <v>1.3129267258876003</v>
      </c>
      <c r="G78" s="58">
        <f t="shared" si="5"/>
        <v>0.12186936666987888</v>
      </c>
      <c r="H78" s="6"/>
      <c r="I78" s="7"/>
      <c r="K78"/>
      <c r="L78"/>
      <c r="M78"/>
      <c r="N78"/>
      <c r="O78"/>
      <c r="P78"/>
    </row>
    <row r="79" spans="1:16">
      <c r="A79" s="58">
        <v>2000</v>
      </c>
      <c r="B79" s="58">
        <v>7.9990209999999999</v>
      </c>
      <c r="C79" s="58">
        <v>9.056872E-5</v>
      </c>
      <c r="D79" s="58">
        <v>1.9787330000000002E-5</v>
      </c>
      <c r="E79" s="58">
        <v>11.42178</v>
      </c>
      <c r="F79" s="58">
        <f t="shared" si="4"/>
        <v>1.2569103203179801</v>
      </c>
      <c r="G79" s="58">
        <f t="shared" si="5"/>
        <v>0.27690165725468902</v>
      </c>
      <c r="H79" s="6"/>
      <c r="I79" s="7"/>
      <c r="K79"/>
      <c r="L79"/>
      <c r="M79"/>
      <c r="N79"/>
      <c r="O79"/>
      <c r="P79"/>
    </row>
    <row r="80" spans="1:16">
      <c r="A80" s="58">
        <v>2000</v>
      </c>
      <c r="B80" s="58">
        <v>7.9986050000000004</v>
      </c>
      <c r="C80" s="58">
        <v>7.4298169999999997E-5</v>
      </c>
      <c r="D80" s="58">
        <v>3.5559619999999999E-5</v>
      </c>
      <c r="E80" s="58">
        <v>25.71311</v>
      </c>
      <c r="F80" s="58">
        <f t="shared" si="4"/>
        <v>1.03163528753317</v>
      </c>
      <c r="G80" s="58">
        <f t="shared" si="5"/>
        <v>0.49527799652051169</v>
      </c>
      <c r="H80" s="6"/>
      <c r="I80" s="7"/>
      <c r="K80"/>
      <c r="L80"/>
      <c r="M80"/>
      <c r="N80"/>
      <c r="O80"/>
      <c r="P80"/>
    </row>
    <row r="81" spans="1:16">
      <c r="A81" s="58">
        <v>2000</v>
      </c>
      <c r="B81" s="58">
        <v>7.999593</v>
      </c>
      <c r="C81" s="58">
        <v>4.456813E-5</v>
      </c>
      <c r="D81" s="58">
        <v>4.2178539999999999E-5</v>
      </c>
      <c r="E81" s="58">
        <v>57.906120000000001</v>
      </c>
      <c r="F81" s="58">
        <f t="shared" si="4"/>
        <v>0.62000594890025851</v>
      </c>
      <c r="G81" s="58">
        <f t="shared" si="5"/>
        <v>0.58692071419139769</v>
      </c>
      <c r="H81" s="6"/>
      <c r="I81" s="7"/>
      <c r="K81"/>
      <c r="L81"/>
      <c r="M81"/>
      <c r="N81"/>
      <c r="O81"/>
      <c r="P81"/>
    </row>
    <row r="82" spans="1:16">
      <c r="A82" s="58">
        <v>2000</v>
      </c>
      <c r="B82" s="58">
        <v>7.9990480000000002</v>
      </c>
      <c r="C82" s="58">
        <v>1.8336389999999999E-5</v>
      </c>
      <c r="D82" s="58">
        <v>3.0230069999999998E-5</v>
      </c>
      <c r="E82" s="58">
        <v>130.38939999999999</v>
      </c>
      <c r="F82" s="58">
        <f t="shared" si="4"/>
        <v>0.25681256646987888</v>
      </c>
      <c r="G82" s="58">
        <f t="shared" si="5"/>
        <v>0.42148734095089152</v>
      </c>
      <c r="H82" s="6"/>
      <c r="I82" s="7"/>
      <c r="K82"/>
      <c r="L82"/>
      <c r="M82"/>
      <c r="N82"/>
      <c r="O82"/>
      <c r="P82"/>
    </row>
    <row r="83" spans="1:16">
      <c r="A83" s="58">
        <v>2000</v>
      </c>
      <c r="B83" s="58">
        <v>7.9993590000000001</v>
      </c>
      <c r="C83" s="58">
        <v>8.1137399999999993E-6</v>
      </c>
      <c r="D83" s="58">
        <v>1.5884710000000001E-5</v>
      </c>
      <c r="E83" s="58">
        <v>293.88709999999998</v>
      </c>
      <c r="F83" s="58">
        <f t="shared" si="4"/>
        <v>0.11527415419139785</v>
      </c>
      <c r="G83" s="58">
        <f t="shared" si="5"/>
        <v>0.22286766034329661</v>
      </c>
      <c r="H83" s="6"/>
      <c r="I83" s="7"/>
      <c r="K83"/>
      <c r="L83"/>
      <c r="M83"/>
      <c r="N83"/>
      <c r="O83"/>
      <c r="P83"/>
    </row>
    <row r="84" spans="1:16">
      <c r="A84" s="58">
        <v>2000</v>
      </c>
      <c r="B84" s="58">
        <v>7.999047</v>
      </c>
      <c r="C84" s="58">
        <v>5.3193339999999997E-6</v>
      </c>
      <c r="D84" s="58">
        <v>7.5490759999999996E-6</v>
      </c>
      <c r="E84" s="58">
        <v>660.21119999999996</v>
      </c>
      <c r="F84" s="58">
        <f t="shared" si="4"/>
        <v>7.6584011371144692E-2</v>
      </c>
      <c r="G84" s="58">
        <f t="shared" si="5"/>
        <v>0.10745605946734722</v>
      </c>
      <c r="H84" s="6"/>
      <c r="I84" s="7"/>
      <c r="K84"/>
      <c r="L84"/>
      <c r="M84"/>
      <c r="N84"/>
      <c r="O84"/>
      <c r="P84"/>
    </row>
    <row r="85" spans="1:16">
      <c r="A85" s="58">
        <v>2000</v>
      </c>
      <c r="B85" s="58">
        <v>8.0010750000000002</v>
      </c>
      <c r="C85" s="58">
        <v>4.68684E-6</v>
      </c>
      <c r="D85" s="58">
        <v>3.5141240000000002E-6</v>
      </c>
      <c r="E85" s="58">
        <v>1488.095</v>
      </c>
      <c r="F85" s="58">
        <f t="shared" si="4"/>
        <v>6.7826771659752302E-2</v>
      </c>
      <c r="G85" s="58">
        <f t="shared" si="5"/>
        <v>5.1589850636967492E-2</v>
      </c>
      <c r="H85" s="6"/>
      <c r="I85" s="7"/>
      <c r="K85"/>
      <c r="L85"/>
      <c r="M85"/>
      <c r="N85"/>
      <c r="O85"/>
      <c r="P85"/>
    </row>
    <row r="86" spans="1:16">
      <c r="A86"/>
      <c r="B86"/>
      <c r="E86"/>
      <c r="G86" s="5"/>
      <c r="H86" s="6"/>
      <c r="I86" s="7"/>
      <c r="K86"/>
      <c r="L86"/>
      <c r="M86"/>
      <c r="N86"/>
      <c r="O86"/>
      <c r="P86"/>
    </row>
    <row r="87" spans="1:16">
      <c r="A87"/>
      <c r="B87"/>
      <c r="E87"/>
      <c r="G87" s="5"/>
      <c r="H87" s="6"/>
      <c r="I87" s="7"/>
      <c r="K87"/>
      <c r="L87"/>
      <c r="M87"/>
      <c r="N87"/>
      <c r="O87"/>
      <c r="P87"/>
    </row>
    <row r="88" spans="1:16">
      <c r="A88"/>
      <c r="B88"/>
      <c r="E88"/>
      <c r="G88" s="5"/>
      <c r="H88" s="6"/>
      <c r="I88" s="7"/>
      <c r="K88"/>
      <c r="L88"/>
      <c r="M88"/>
      <c r="N88"/>
      <c r="O88"/>
      <c r="P88"/>
    </row>
    <row r="89" spans="1:16">
      <c r="A89"/>
      <c r="B89"/>
      <c r="E89"/>
      <c r="G89" s="5"/>
      <c r="H89" s="6"/>
      <c r="I89" s="7"/>
      <c r="K89"/>
      <c r="L89"/>
      <c r="M89"/>
      <c r="N89"/>
      <c r="O89"/>
      <c r="P89"/>
    </row>
    <row r="90" spans="1:16">
      <c r="A90"/>
      <c r="B90"/>
      <c r="E90"/>
      <c r="G90" s="5"/>
      <c r="H90" s="6"/>
      <c r="I90" s="7"/>
      <c r="K90"/>
      <c r="L90"/>
      <c r="M90"/>
      <c r="N90"/>
      <c r="O90"/>
      <c r="P90"/>
    </row>
    <row r="91" spans="1:16">
      <c r="A91"/>
      <c r="B91"/>
      <c r="E91"/>
      <c r="G91" s="5"/>
      <c r="H91" s="6"/>
      <c r="I91" s="7"/>
      <c r="K91"/>
      <c r="L91"/>
      <c r="M91"/>
      <c r="N91"/>
      <c r="O91"/>
      <c r="P91"/>
    </row>
    <row r="92" spans="1:16">
      <c r="A92"/>
      <c r="B92"/>
      <c r="E92"/>
      <c r="G92" s="5"/>
      <c r="H92" s="6"/>
      <c r="I92" s="7"/>
      <c r="K92"/>
      <c r="L92"/>
      <c r="M92"/>
      <c r="N92"/>
      <c r="O92"/>
      <c r="P92"/>
    </row>
    <row r="93" spans="1:16">
      <c r="A93"/>
      <c r="B93"/>
      <c r="E93"/>
      <c r="G93" s="5"/>
      <c r="H93" s="6"/>
      <c r="I93" s="7"/>
      <c r="K93"/>
      <c r="L93"/>
      <c r="M93"/>
      <c r="N93"/>
      <c r="O93"/>
      <c r="P93"/>
    </row>
    <row r="94" spans="1:16">
      <c r="A94"/>
      <c r="B94"/>
      <c r="E94"/>
      <c r="G94" s="5"/>
      <c r="H94" s="6"/>
      <c r="I94" s="7"/>
      <c r="K94"/>
      <c r="L94"/>
      <c r="M94"/>
      <c r="N94"/>
      <c r="O94"/>
      <c r="P94"/>
    </row>
    <row r="95" spans="1:16">
      <c r="A95"/>
      <c r="B95"/>
      <c r="E95"/>
      <c r="G95" s="5"/>
      <c r="H95" s="6"/>
      <c r="I95" s="7"/>
      <c r="K95"/>
      <c r="L95"/>
      <c r="M95"/>
      <c r="N95"/>
      <c r="O95"/>
      <c r="P95"/>
    </row>
    <row r="96" spans="1:16">
      <c r="A96"/>
      <c r="B96"/>
      <c r="E96"/>
      <c r="G96" s="5"/>
      <c r="H96" s="6"/>
      <c r="I96" s="7"/>
      <c r="K96"/>
      <c r="L96"/>
      <c r="M96"/>
      <c r="N96"/>
      <c r="O96"/>
      <c r="P96"/>
    </row>
    <row r="97" spans="1:16">
      <c r="A97"/>
      <c r="B97"/>
      <c r="E97"/>
      <c r="G97" s="5"/>
      <c r="H97" s="6"/>
      <c r="I97" s="7"/>
      <c r="K97"/>
      <c r="L97"/>
      <c r="M97"/>
      <c r="N97"/>
      <c r="O97"/>
      <c r="P97"/>
    </row>
    <row r="98" spans="1:16">
      <c r="A98"/>
      <c r="B98"/>
      <c r="E98"/>
      <c r="G98" s="5"/>
      <c r="H98" s="6"/>
      <c r="I98" s="7"/>
      <c r="K98"/>
      <c r="L98"/>
      <c r="M98"/>
      <c r="N98"/>
      <c r="O98"/>
      <c r="P98"/>
    </row>
    <row r="99" spans="1:16">
      <c r="A99"/>
      <c r="B99"/>
      <c r="E99"/>
      <c r="G99" s="5"/>
      <c r="H99" s="6"/>
      <c r="I99" s="7"/>
      <c r="K99"/>
      <c r="L99"/>
      <c r="M99"/>
      <c r="N99"/>
      <c r="O99"/>
      <c r="P99"/>
    </row>
    <row r="100" spans="1:16">
      <c r="A100"/>
      <c r="B100"/>
      <c r="E100"/>
      <c r="G100" s="5"/>
      <c r="H100" s="6"/>
      <c r="I100" s="7"/>
      <c r="K100"/>
      <c r="L100"/>
      <c r="M100"/>
      <c r="N100"/>
      <c r="O100"/>
      <c r="P100"/>
    </row>
    <row r="101" spans="1:16">
      <c r="A101"/>
      <c r="B101"/>
      <c r="E101"/>
      <c r="G101" s="5"/>
      <c r="H101" s="6"/>
      <c r="I101" s="7"/>
      <c r="K101"/>
      <c r="L101"/>
      <c r="M101"/>
      <c r="N101"/>
      <c r="O101"/>
      <c r="P101"/>
    </row>
    <row r="102" spans="1:16">
      <c r="A102"/>
      <c r="B102"/>
      <c r="E102"/>
      <c r="G102" s="5"/>
      <c r="H102" s="6"/>
      <c r="I102" s="7"/>
      <c r="K102"/>
      <c r="L102"/>
      <c r="M102"/>
      <c r="N102"/>
      <c r="O102"/>
      <c r="P102"/>
    </row>
    <row r="103" spans="1:16">
      <c r="A103"/>
      <c r="B103"/>
      <c r="E103"/>
      <c r="G103" s="5"/>
      <c r="H103" s="6"/>
      <c r="I103" s="7"/>
      <c r="K103"/>
      <c r="L103"/>
      <c r="M103"/>
      <c r="N103"/>
      <c r="O103"/>
      <c r="P103"/>
    </row>
    <row r="104" spans="1:16">
      <c r="A104"/>
      <c r="B104"/>
      <c r="E104"/>
      <c r="G104" s="5"/>
      <c r="H104" s="6"/>
      <c r="I104" s="7"/>
      <c r="K104"/>
      <c r="L104"/>
      <c r="M104"/>
      <c r="N104"/>
      <c r="O104"/>
      <c r="P104"/>
    </row>
    <row r="105" spans="1:16">
      <c r="A105"/>
      <c r="B105"/>
      <c r="E105"/>
      <c r="G105" s="5"/>
      <c r="H105" s="6"/>
      <c r="I105" s="7"/>
      <c r="K105"/>
      <c r="L105"/>
      <c r="M105"/>
      <c r="N105"/>
      <c r="O105"/>
      <c r="P105"/>
    </row>
    <row r="106" spans="1:16">
      <c r="A106"/>
      <c r="B106"/>
      <c r="E106"/>
      <c r="G106" s="5"/>
      <c r="H106" s="6"/>
      <c r="I106" s="7"/>
      <c r="K106"/>
      <c r="L106"/>
      <c r="M106"/>
      <c r="N106"/>
      <c r="O106"/>
      <c r="P106"/>
    </row>
    <row r="107" spans="1:16">
      <c r="A107"/>
      <c r="B107"/>
      <c r="E107"/>
      <c r="G107" s="5"/>
      <c r="H107" s="6"/>
      <c r="I107" s="7"/>
      <c r="K107"/>
      <c r="L107"/>
      <c r="M107"/>
      <c r="N107"/>
      <c r="O107"/>
      <c r="P107"/>
    </row>
    <row r="108" spans="1:16">
      <c r="A108"/>
      <c r="B108"/>
      <c r="E108"/>
      <c r="G108" s="5"/>
      <c r="H108" s="6"/>
      <c r="I108" s="7"/>
      <c r="K108"/>
      <c r="L108"/>
      <c r="M108"/>
      <c r="N108"/>
      <c r="O108"/>
      <c r="P108"/>
    </row>
    <row r="109" spans="1:16">
      <c r="A109"/>
      <c r="B109"/>
      <c r="E109"/>
      <c r="G109" s="5"/>
      <c r="H109" s="6"/>
      <c r="I109" s="7"/>
      <c r="K109"/>
      <c r="L109"/>
      <c r="M109"/>
      <c r="N109"/>
      <c r="O109"/>
      <c r="P109"/>
    </row>
    <row r="110" spans="1:16">
      <c r="A110"/>
      <c r="B110"/>
      <c r="E110"/>
      <c r="G110" s="5"/>
      <c r="H110" s="6"/>
      <c r="I110" s="7"/>
      <c r="K110"/>
      <c r="L110"/>
      <c r="M110"/>
      <c r="N110"/>
      <c r="O110"/>
      <c r="P110"/>
    </row>
    <row r="111" spans="1:16">
      <c r="A111"/>
      <c r="B111"/>
      <c r="E111"/>
      <c r="G111" s="5"/>
      <c r="H111" s="6"/>
      <c r="I111" s="7"/>
      <c r="K111"/>
      <c r="L111"/>
      <c r="M111"/>
      <c r="N111"/>
      <c r="O111"/>
      <c r="P111"/>
    </row>
    <row r="112" spans="1:16">
      <c r="A112"/>
      <c r="B112"/>
      <c r="E112"/>
      <c r="G112" s="5"/>
      <c r="H112" s="6"/>
      <c r="I112" s="7"/>
      <c r="K112"/>
      <c r="L112"/>
      <c r="M112"/>
      <c r="N112"/>
      <c r="O112"/>
      <c r="P112"/>
    </row>
    <row r="113" spans="1:16">
      <c r="A113"/>
      <c r="B113"/>
      <c r="E113"/>
      <c r="G113" s="5"/>
      <c r="H113" s="6"/>
      <c r="I113" s="7"/>
      <c r="K113"/>
      <c r="L113"/>
      <c r="M113"/>
      <c r="N113"/>
      <c r="O113"/>
      <c r="P113"/>
    </row>
    <row r="114" spans="1:16">
      <c r="A114"/>
      <c r="B114"/>
      <c r="E114"/>
      <c r="G114" s="5"/>
      <c r="H114" s="6"/>
      <c r="I114" s="7"/>
      <c r="K114"/>
      <c r="L114"/>
      <c r="M114"/>
      <c r="N114"/>
      <c r="O114"/>
      <c r="P114"/>
    </row>
    <row r="115" spans="1:16">
      <c r="A115"/>
      <c r="B115"/>
      <c r="E115"/>
      <c r="G115" s="5"/>
      <c r="H115" s="6"/>
      <c r="I115" s="7"/>
      <c r="K115"/>
      <c r="L115"/>
      <c r="M115"/>
      <c r="N115"/>
      <c r="O115"/>
      <c r="P115"/>
    </row>
    <row r="116" spans="1:16">
      <c r="A116"/>
      <c r="B116"/>
      <c r="E116"/>
      <c r="G116" s="5"/>
      <c r="H116" s="6"/>
      <c r="I116" s="7"/>
      <c r="K116"/>
      <c r="L116"/>
      <c r="M116"/>
      <c r="N116"/>
      <c r="O116"/>
      <c r="P116"/>
    </row>
    <row r="117" spans="1:16">
      <c r="A117"/>
      <c r="B117"/>
      <c r="E117"/>
      <c r="G117" s="5"/>
      <c r="H117" s="6"/>
      <c r="I117" s="7"/>
      <c r="K117"/>
      <c r="L117"/>
      <c r="M117"/>
      <c r="N117"/>
      <c r="O117"/>
      <c r="P117"/>
    </row>
    <row r="118" spans="1:16">
      <c r="A118"/>
      <c r="B118"/>
      <c r="E118"/>
      <c r="G118" s="5"/>
      <c r="H118" s="6"/>
      <c r="I118" s="7"/>
      <c r="K118"/>
      <c r="L118"/>
      <c r="M118"/>
      <c r="N118"/>
      <c r="O118"/>
      <c r="P118"/>
    </row>
    <row r="119" spans="1:16">
      <c r="A119"/>
      <c r="B119"/>
      <c r="E119"/>
      <c r="G119" s="5"/>
      <c r="H119" s="6"/>
      <c r="I119" s="7"/>
      <c r="K119"/>
      <c r="L119"/>
      <c r="M119"/>
      <c r="N119"/>
      <c r="O119"/>
      <c r="P119"/>
    </row>
    <row r="120" spans="1:16">
      <c r="A120"/>
      <c r="B120"/>
      <c r="E120"/>
      <c r="G120" s="5"/>
      <c r="H120" s="6"/>
      <c r="I120" s="7"/>
      <c r="K120"/>
      <c r="L120"/>
      <c r="M120"/>
      <c r="N120"/>
      <c r="O120"/>
      <c r="P120"/>
    </row>
    <row r="121" spans="1:16">
      <c r="A121"/>
      <c r="B121"/>
      <c r="E121"/>
      <c r="G121" s="5"/>
      <c r="H121" s="6"/>
      <c r="I121" s="7"/>
      <c r="K121"/>
      <c r="L121"/>
      <c r="M121"/>
      <c r="N121"/>
      <c r="O121"/>
      <c r="P121"/>
    </row>
    <row r="122" spans="1:16">
      <c r="A122"/>
      <c r="B122"/>
      <c r="E122"/>
      <c r="G122" s="5"/>
      <c r="H122" s="6"/>
      <c r="I122" s="7"/>
      <c r="K122"/>
      <c r="L122"/>
      <c r="M122"/>
      <c r="N122"/>
      <c r="O122"/>
      <c r="P122"/>
    </row>
    <row r="123" spans="1:16">
      <c r="A123"/>
      <c r="B123"/>
      <c r="E123"/>
      <c r="G123" s="5"/>
      <c r="H123" s="6"/>
      <c r="I123" s="7"/>
      <c r="K123"/>
      <c r="L123"/>
      <c r="M123"/>
      <c r="N123"/>
      <c r="O123"/>
      <c r="P123"/>
    </row>
    <row r="124" spans="1:16">
      <c r="A124"/>
      <c r="B124"/>
      <c r="E124"/>
      <c r="G124" s="5"/>
      <c r="H124" s="6"/>
      <c r="I124" s="7"/>
      <c r="K124"/>
      <c r="L124"/>
      <c r="M124"/>
      <c r="N124"/>
      <c r="O124"/>
      <c r="P124"/>
    </row>
    <row r="125" spans="1:16">
      <c r="A125"/>
      <c r="B125"/>
      <c r="E125"/>
      <c r="G125" s="5"/>
      <c r="H125" s="6"/>
      <c r="I125" s="7"/>
      <c r="K125"/>
      <c r="L125"/>
      <c r="M125"/>
      <c r="N125"/>
      <c r="O125"/>
      <c r="P125"/>
    </row>
    <row r="126" spans="1:16">
      <c r="A126"/>
      <c r="B126"/>
      <c r="E126"/>
      <c r="G126" s="5"/>
      <c r="H126" s="6"/>
      <c r="I126" s="7"/>
      <c r="K126"/>
      <c r="L126"/>
      <c r="M126"/>
      <c r="N126"/>
      <c r="O126"/>
      <c r="P126"/>
    </row>
    <row r="127" spans="1:16">
      <c r="A127"/>
      <c r="B127"/>
      <c r="E127"/>
      <c r="G127" s="5"/>
      <c r="H127" s="6"/>
      <c r="I127" s="7"/>
      <c r="K127"/>
      <c r="L127"/>
      <c r="M127"/>
      <c r="N127"/>
      <c r="O127"/>
      <c r="P127"/>
    </row>
    <row r="128" spans="1:16">
      <c r="A128"/>
      <c r="B128"/>
      <c r="E128"/>
      <c r="G128" s="5"/>
      <c r="H128" s="6"/>
      <c r="I128" s="7"/>
      <c r="K128"/>
      <c r="L128"/>
      <c r="M128"/>
      <c r="N128"/>
      <c r="O128"/>
      <c r="P128"/>
    </row>
    <row r="129" spans="1:16">
      <c r="A129"/>
      <c r="B129"/>
      <c r="E129"/>
      <c r="G129" s="5"/>
      <c r="H129" s="6"/>
      <c r="I129" s="7"/>
      <c r="K129"/>
      <c r="L129"/>
      <c r="M129"/>
      <c r="N129"/>
      <c r="O129"/>
      <c r="P129"/>
    </row>
    <row r="130" spans="1:16">
      <c r="A130"/>
      <c r="B130"/>
      <c r="E130"/>
      <c r="G130" s="5"/>
      <c r="H130" s="6"/>
      <c r="I130" s="7"/>
      <c r="K130"/>
      <c r="L130"/>
      <c r="M130"/>
      <c r="N130"/>
      <c r="O130"/>
      <c r="P130"/>
    </row>
    <row r="131" spans="1:16">
      <c r="A131"/>
      <c r="B131"/>
      <c r="E131"/>
      <c r="G131" s="5"/>
      <c r="H131" s="6"/>
      <c r="I131" s="7"/>
      <c r="K131"/>
      <c r="L131"/>
      <c r="M131"/>
      <c r="N131"/>
      <c r="O131"/>
      <c r="P131"/>
    </row>
    <row r="132" spans="1:16">
      <c r="A132"/>
      <c r="B132"/>
      <c r="E132"/>
      <c r="G132" s="5"/>
      <c r="H132" s="6"/>
      <c r="I132" s="7"/>
      <c r="K132"/>
      <c r="L132"/>
      <c r="M132"/>
      <c r="N132"/>
      <c r="O132"/>
      <c r="P132"/>
    </row>
    <row r="133" spans="1:16">
      <c r="A133"/>
      <c r="B133"/>
      <c r="E133"/>
      <c r="G133" s="5"/>
      <c r="H133" s="6"/>
      <c r="I133" s="7"/>
      <c r="K133"/>
      <c r="L133"/>
      <c r="M133"/>
      <c r="N133"/>
      <c r="O133"/>
      <c r="P133"/>
    </row>
    <row r="134" spans="1:16">
      <c r="A134"/>
      <c r="B134"/>
      <c r="E134"/>
      <c r="G134" s="5"/>
      <c r="H134" s="6"/>
      <c r="I134" s="7"/>
      <c r="K134"/>
      <c r="L134"/>
      <c r="M134"/>
      <c r="N134"/>
      <c r="O134"/>
      <c r="P134"/>
    </row>
    <row r="135" spans="1:16">
      <c r="A135"/>
      <c r="B135"/>
      <c r="E135"/>
      <c r="G135" s="5"/>
      <c r="H135" s="6"/>
      <c r="I135" s="7"/>
      <c r="K135"/>
      <c r="L135"/>
      <c r="M135"/>
      <c r="N135"/>
      <c r="O135"/>
      <c r="P135"/>
    </row>
    <row r="136" spans="1:16">
      <c r="A136"/>
      <c r="B136"/>
      <c r="E136"/>
      <c r="G136" s="5"/>
      <c r="H136" s="6"/>
      <c r="I136" s="7"/>
      <c r="K136"/>
      <c r="L136"/>
      <c r="M136"/>
      <c r="N136"/>
      <c r="O136"/>
      <c r="P136"/>
    </row>
    <row r="137" spans="1:16">
      <c r="A137"/>
      <c r="B137"/>
      <c r="E137"/>
      <c r="G137" s="5"/>
      <c r="H137" s="6"/>
      <c r="I137" s="7"/>
      <c r="K137"/>
      <c r="L137"/>
      <c r="M137"/>
      <c r="N137"/>
      <c r="O137"/>
      <c r="P137"/>
    </row>
    <row r="138" spans="1:16">
      <c r="A138"/>
      <c r="B138"/>
      <c r="E138"/>
      <c r="G138" s="5"/>
      <c r="H138" s="6"/>
      <c r="I138" s="7"/>
      <c r="K138"/>
      <c r="L138"/>
      <c r="M138"/>
      <c r="N138"/>
      <c r="O138"/>
      <c r="P138"/>
    </row>
    <row r="139" spans="1:16">
      <c r="A139"/>
      <c r="B139"/>
      <c r="E139"/>
      <c r="G139" s="5"/>
      <c r="H139" s="6"/>
      <c r="I139" s="7"/>
      <c r="K139"/>
      <c r="L139"/>
      <c r="M139"/>
      <c r="N139"/>
      <c r="O139"/>
      <c r="P139"/>
    </row>
    <row r="140" spans="1:16">
      <c r="A140"/>
      <c r="B140"/>
      <c r="E140"/>
      <c r="G140" s="5"/>
      <c r="H140" s="6"/>
      <c r="I140" s="7"/>
      <c r="K140"/>
      <c r="L140"/>
      <c r="M140"/>
      <c r="N140"/>
      <c r="O140"/>
      <c r="P140"/>
    </row>
    <row r="141" spans="1:16">
      <c r="A141"/>
      <c r="B141"/>
      <c r="E141"/>
      <c r="G141" s="5"/>
      <c r="H141" s="6"/>
      <c r="I141" s="7"/>
      <c r="K141"/>
      <c r="L141"/>
      <c r="M141"/>
      <c r="N141"/>
      <c r="O141"/>
      <c r="P141"/>
    </row>
    <row r="142" spans="1:16">
      <c r="A142"/>
      <c r="B142"/>
      <c r="E142"/>
      <c r="G142" s="5"/>
      <c r="H142" s="6"/>
      <c r="I142" s="7"/>
      <c r="K142"/>
      <c r="L142"/>
      <c r="M142"/>
      <c r="N142"/>
      <c r="O142"/>
      <c r="P142"/>
    </row>
    <row r="143" spans="1:16">
      <c r="A143"/>
      <c r="B143"/>
      <c r="E143"/>
      <c r="G143" s="5"/>
      <c r="H143" s="6"/>
      <c r="I143" s="7"/>
      <c r="K143"/>
      <c r="L143"/>
      <c r="M143"/>
      <c r="N143"/>
      <c r="O143"/>
      <c r="P143"/>
    </row>
    <row r="144" spans="1:16">
      <c r="A144"/>
      <c r="B144"/>
      <c r="E144"/>
      <c r="G144" s="5"/>
      <c r="H144" s="6"/>
      <c r="I144" s="7"/>
      <c r="K144"/>
      <c r="L144"/>
      <c r="M144"/>
      <c r="N144"/>
      <c r="O144"/>
      <c r="P144"/>
    </row>
    <row r="145" spans="1:16">
      <c r="A145"/>
      <c r="B145"/>
      <c r="E145"/>
      <c r="G145" s="5"/>
      <c r="H145" s="6"/>
      <c r="I145" s="7"/>
      <c r="K145"/>
      <c r="L145"/>
      <c r="M145"/>
      <c r="N145"/>
      <c r="O145"/>
      <c r="P145"/>
    </row>
    <row r="146" spans="1:16">
      <c r="A146"/>
      <c r="B146"/>
      <c r="E146"/>
      <c r="G146" s="5"/>
      <c r="H146" s="6"/>
      <c r="I146" s="7"/>
      <c r="K146"/>
      <c r="L146"/>
      <c r="M146"/>
      <c r="N146"/>
      <c r="O146"/>
      <c r="P146"/>
    </row>
    <row r="147" spans="1:16">
      <c r="A147"/>
      <c r="B147"/>
      <c r="E147"/>
      <c r="G147" s="5"/>
      <c r="H147" s="6"/>
      <c r="I147" s="7"/>
      <c r="K147"/>
      <c r="L147"/>
      <c r="M147"/>
      <c r="N147"/>
      <c r="O147"/>
      <c r="P147"/>
    </row>
    <row r="148" spans="1:16">
      <c r="A148"/>
      <c r="B148"/>
      <c r="E148"/>
      <c r="G148" s="5"/>
      <c r="H148" s="6"/>
      <c r="I148" s="7"/>
      <c r="K148"/>
      <c r="L148"/>
      <c r="M148"/>
      <c r="N148"/>
      <c r="O148"/>
      <c r="P148"/>
    </row>
    <row r="149" spans="1:16">
      <c r="A149"/>
      <c r="B149"/>
      <c r="E149"/>
      <c r="G149" s="5"/>
      <c r="H149" s="6"/>
      <c r="I149" s="7"/>
      <c r="K149"/>
      <c r="L149"/>
      <c r="M149"/>
      <c r="N149"/>
      <c r="O149"/>
      <c r="P149"/>
    </row>
    <row r="150" spans="1:16">
      <c r="A150"/>
      <c r="B150"/>
      <c r="E150"/>
      <c r="G150" s="5"/>
      <c r="H150" s="6"/>
      <c r="I150" s="7"/>
      <c r="K150"/>
      <c r="L150"/>
      <c r="M150"/>
      <c r="N150"/>
      <c r="O150"/>
      <c r="P150"/>
    </row>
    <row r="151" spans="1:16">
      <c r="A151"/>
      <c r="B151"/>
      <c r="E151"/>
      <c r="G151" s="5"/>
      <c r="H151" s="6"/>
      <c r="I151" s="7"/>
      <c r="K151"/>
      <c r="L151"/>
      <c r="M151"/>
      <c r="N151"/>
      <c r="O151"/>
      <c r="P151"/>
    </row>
    <row r="152" spans="1:16">
      <c r="A152"/>
      <c r="B152"/>
      <c r="E152"/>
      <c r="G152" s="5"/>
      <c r="H152" s="6"/>
      <c r="I152" s="7"/>
      <c r="K152"/>
      <c r="L152"/>
      <c r="M152"/>
      <c r="N152"/>
      <c r="O152"/>
      <c r="P152"/>
    </row>
    <row r="153" spans="1:16">
      <c r="A153"/>
      <c r="B153"/>
      <c r="E153"/>
      <c r="G153" s="5"/>
      <c r="H153" s="6"/>
      <c r="I153" s="7"/>
      <c r="K153"/>
      <c r="L153"/>
      <c r="M153"/>
      <c r="N153"/>
      <c r="O153"/>
      <c r="P153"/>
    </row>
    <row r="154" spans="1:16">
      <c r="A154"/>
      <c r="B154"/>
      <c r="E154"/>
      <c r="G154" s="5"/>
      <c r="H154" s="6"/>
      <c r="I154" s="7"/>
      <c r="K154"/>
      <c r="L154"/>
      <c r="M154"/>
      <c r="N154"/>
      <c r="O154"/>
      <c r="P154"/>
    </row>
    <row r="155" spans="1:16">
      <c r="A155"/>
      <c r="B155"/>
      <c r="E155"/>
      <c r="G155" s="5"/>
      <c r="H155" s="6"/>
      <c r="I155" s="7"/>
      <c r="K155"/>
      <c r="L155"/>
      <c r="M155"/>
      <c r="N155"/>
      <c r="O155"/>
      <c r="P155"/>
    </row>
    <row r="156" spans="1:16">
      <c r="A156"/>
      <c r="B156"/>
      <c r="E156"/>
      <c r="G156" s="5"/>
      <c r="H156" s="6"/>
      <c r="I156" s="7"/>
      <c r="K156"/>
      <c r="L156"/>
      <c r="M156"/>
      <c r="N156"/>
      <c r="O156"/>
      <c r="P156"/>
    </row>
    <row r="157" spans="1:16">
      <c r="A157"/>
      <c r="B157"/>
      <c r="E157"/>
      <c r="G157" s="5"/>
      <c r="H157" s="6"/>
      <c r="I157" s="7"/>
      <c r="K157"/>
      <c r="L157"/>
      <c r="M157"/>
      <c r="N157"/>
      <c r="O157"/>
      <c r="P157"/>
    </row>
    <row r="158" spans="1:16">
      <c r="A158"/>
      <c r="B158"/>
      <c r="E158"/>
      <c r="G158" s="5"/>
      <c r="H158" s="6"/>
      <c r="I158" s="7"/>
      <c r="K158"/>
      <c r="L158"/>
      <c r="M158"/>
      <c r="N158"/>
      <c r="O158"/>
      <c r="P158"/>
    </row>
    <row r="159" spans="1:16">
      <c r="A159"/>
      <c r="B159"/>
      <c r="E159"/>
      <c r="G159" s="5"/>
      <c r="H159" s="6"/>
      <c r="I159" s="7"/>
      <c r="K159"/>
      <c r="L159"/>
      <c r="M159"/>
      <c r="N159"/>
      <c r="O159"/>
      <c r="P159"/>
    </row>
    <row r="160" spans="1:16">
      <c r="A160"/>
      <c r="B160"/>
      <c r="E160"/>
      <c r="G160" s="5"/>
      <c r="H160" s="6"/>
      <c r="I160" s="7"/>
      <c r="K160"/>
      <c r="L160"/>
      <c r="M160"/>
      <c r="N160"/>
      <c r="O160"/>
      <c r="P160"/>
    </row>
    <row r="161" spans="1:16">
      <c r="A161"/>
      <c r="B161"/>
      <c r="E161"/>
      <c r="G161" s="5"/>
      <c r="H161" s="6"/>
      <c r="I161" s="7"/>
      <c r="K161"/>
      <c r="L161"/>
      <c r="M161"/>
      <c r="N161"/>
      <c r="O161"/>
      <c r="P161"/>
    </row>
    <row r="162" spans="1:16">
      <c r="A162"/>
      <c r="B162"/>
      <c r="E162"/>
      <c r="G162" s="5"/>
      <c r="H162" s="6"/>
      <c r="I162" s="7"/>
      <c r="K162"/>
      <c r="L162"/>
      <c r="M162"/>
      <c r="N162"/>
      <c r="O162"/>
      <c r="P162"/>
    </row>
    <row r="163" spans="1:16">
      <c r="A163"/>
      <c r="B163"/>
      <c r="E163"/>
      <c r="G163" s="5"/>
      <c r="H163" s="6"/>
      <c r="I163" s="7"/>
      <c r="K163"/>
      <c r="L163"/>
      <c r="M163"/>
      <c r="N163"/>
      <c r="O163"/>
      <c r="P163"/>
    </row>
    <row r="164" spans="1:16">
      <c r="A164"/>
      <c r="B164"/>
      <c r="E164"/>
      <c r="G164" s="5"/>
      <c r="H164" s="6"/>
      <c r="I164" s="7"/>
      <c r="K164"/>
      <c r="L164"/>
      <c r="M164"/>
      <c r="N164"/>
      <c r="O164"/>
      <c r="P164"/>
    </row>
    <row r="165" spans="1:16">
      <c r="A165"/>
      <c r="B165"/>
      <c r="E165"/>
      <c r="G165" s="5"/>
      <c r="H165" s="6"/>
      <c r="I165" s="7"/>
      <c r="K165"/>
      <c r="L165"/>
      <c r="M165"/>
      <c r="N165"/>
      <c r="O165"/>
      <c r="P165"/>
    </row>
    <row r="166" spans="1:16">
      <c r="A166"/>
      <c r="B166"/>
      <c r="E166"/>
      <c r="G166" s="5"/>
      <c r="H166" s="6"/>
      <c r="I166" s="7"/>
      <c r="K166"/>
      <c r="L166"/>
      <c r="M166"/>
      <c r="N166"/>
      <c r="O166"/>
      <c r="P166"/>
    </row>
    <row r="167" spans="1:16">
      <c r="A167"/>
      <c r="B167"/>
      <c r="E167"/>
      <c r="G167" s="5"/>
      <c r="H167" s="6"/>
      <c r="I167" s="7"/>
      <c r="K167"/>
      <c r="L167"/>
      <c r="M167"/>
      <c r="N167"/>
      <c r="O167"/>
      <c r="P167"/>
    </row>
    <row r="168" spans="1:16">
      <c r="A168"/>
      <c r="B168"/>
      <c r="E168"/>
      <c r="G168" s="5"/>
      <c r="H168" s="6"/>
      <c r="I168" s="7"/>
      <c r="K168"/>
      <c r="L168"/>
      <c r="M168"/>
      <c r="N168"/>
      <c r="O168"/>
      <c r="P168"/>
    </row>
    <row r="169" spans="1:16">
      <c r="A169"/>
      <c r="B169"/>
      <c r="E169"/>
      <c r="G169" s="5"/>
      <c r="H169" s="6"/>
      <c r="I169" s="7"/>
      <c r="K169"/>
      <c r="L169"/>
      <c r="M169"/>
      <c r="N169"/>
      <c r="O169"/>
      <c r="P169"/>
    </row>
    <row r="170" spans="1:16">
      <c r="A170"/>
      <c r="B170"/>
      <c r="E170"/>
      <c r="G170" s="5"/>
      <c r="H170" s="6"/>
      <c r="I170" s="7"/>
      <c r="K170"/>
      <c r="L170"/>
      <c r="M170"/>
      <c r="N170"/>
      <c r="O170"/>
      <c r="P170"/>
    </row>
    <row r="171" spans="1:16">
      <c r="A171"/>
      <c r="B171"/>
      <c r="E171"/>
      <c r="G171" s="5"/>
      <c r="H171" s="6"/>
      <c r="I171" s="7"/>
      <c r="K171"/>
      <c r="L171"/>
      <c r="M171"/>
      <c r="N171"/>
      <c r="O171"/>
      <c r="P171"/>
    </row>
    <row r="172" spans="1:16">
      <c r="A172"/>
      <c r="B172"/>
      <c r="E172"/>
      <c r="G172" s="5"/>
      <c r="H172" s="6"/>
      <c r="I172" s="7"/>
      <c r="K172"/>
      <c r="L172"/>
      <c r="M172"/>
      <c r="N172"/>
      <c r="O172"/>
      <c r="P172"/>
    </row>
    <row r="173" spans="1:16">
      <c r="A173"/>
      <c r="B173"/>
      <c r="E173"/>
      <c r="G173" s="5"/>
      <c r="H173" s="6"/>
      <c r="I173" s="7"/>
      <c r="K173"/>
      <c r="L173"/>
      <c r="M173"/>
      <c r="N173"/>
      <c r="O173"/>
      <c r="P173"/>
    </row>
    <row r="174" spans="1:16">
      <c r="A174"/>
      <c r="B174"/>
      <c r="E174"/>
      <c r="G174" s="5"/>
      <c r="H174" s="6"/>
      <c r="I174" s="7"/>
      <c r="K174"/>
      <c r="L174"/>
      <c r="M174"/>
      <c r="N174"/>
      <c r="O174"/>
      <c r="P174"/>
    </row>
    <row r="175" spans="1:16">
      <c r="A175"/>
      <c r="B175"/>
      <c r="E175"/>
      <c r="G175" s="5"/>
      <c r="H175" s="6"/>
      <c r="I175" s="7"/>
      <c r="K175"/>
      <c r="L175"/>
      <c r="M175"/>
      <c r="N175"/>
      <c r="O175"/>
      <c r="P175"/>
    </row>
    <row r="176" spans="1:16">
      <c r="A176"/>
      <c r="B176"/>
      <c r="E176"/>
      <c r="G176" s="5"/>
      <c r="H176" s="6"/>
      <c r="I176" s="7"/>
      <c r="K176"/>
      <c r="L176"/>
      <c r="M176"/>
      <c r="N176"/>
      <c r="O176"/>
      <c r="P176"/>
    </row>
    <row r="177" spans="1:16">
      <c r="A177"/>
      <c r="B177"/>
      <c r="E177"/>
      <c r="G177" s="5"/>
      <c r="H177" s="6"/>
      <c r="I177" s="7"/>
      <c r="K177"/>
      <c r="L177"/>
      <c r="M177"/>
      <c r="N177"/>
      <c r="O177"/>
      <c r="P177"/>
    </row>
    <row r="178" spans="1:16">
      <c r="A178"/>
      <c r="B178"/>
      <c r="E178"/>
      <c r="G178" s="5"/>
      <c r="H178" s="6"/>
      <c r="I178" s="7"/>
      <c r="K178"/>
      <c r="L178"/>
      <c r="M178"/>
      <c r="N178"/>
      <c r="O178"/>
      <c r="P178"/>
    </row>
    <row r="179" spans="1:16">
      <c r="A179"/>
      <c r="B179"/>
      <c r="E179"/>
      <c r="G179" s="5"/>
      <c r="H179" s="6"/>
      <c r="I179" s="7"/>
      <c r="K179"/>
      <c r="L179"/>
      <c r="M179"/>
      <c r="N179"/>
      <c r="O179"/>
      <c r="P179"/>
    </row>
    <row r="180" spans="1:16">
      <c r="A180"/>
      <c r="B180"/>
      <c r="E180"/>
      <c r="G180" s="5"/>
      <c r="H180" s="6"/>
      <c r="I180" s="7"/>
      <c r="K180"/>
      <c r="L180"/>
      <c r="M180"/>
      <c r="N180"/>
      <c r="O180"/>
      <c r="P180"/>
    </row>
    <row r="181" spans="1:16">
      <c r="A181"/>
      <c r="B181"/>
      <c r="E181"/>
      <c r="G181" s="5"/>
      <c r="H181" s="6"/>
      <c r="I181" s="7"/>
      <c r="K181"/>
      <c r="L181"/>
      <c r="M181"/>
      <c r="N181"/>
      <c r="O181"/>
      <c r="P181"/>
    </row>
    <row r="182" spans="1:16">
      <c r="A182"/>
      <c r="B182"/>
      <c r="E182"/>
      <c r="G182" s="5"/>
      <c r="H182" s="6"/>
      <c r="I182" s="7"/>
      <c r="K182"/>
      <c r="L182"/>
      <c r="M182"/>
      <c r="N182"/>
      <c r="O182"/>
      <c r="P182"/>
    </row>
    <row r="183" spans="1:16">
      <c r="A183"/>
      <c r="B183"/>
      <c r="E183"/>
      <c r="G183" s="5"/>
      <c r="H183" s="6"/>
      <c r="I183" s="7"/>
      <c r="K183"/>
      <c r="L183"/>
      <c r="M183"/>
      <c r="N183"/>
      <c r="O183"/>
      <c r="P183"/>
    </row>
    <row r="184" spans="1:16">
      <c r="A184"/>
      <c r="B184"/>
      <c r="E184"/>
      <c r="G184" s="5"/>
      <c r="H184" s="6"/>
      <c r="I184" s="7"/>
      <c r="K184"/>
      <c r="L184"/>
      <c r="M184"/>
      <c r="N184"/>
      <c r="O184"/>
      <c r="P184"/>
    </row>
    <row r="185" spans="1:16">
      <c r="A185"/>
      <c r="B185"/>
      <c r="E185"/>
      <c r="G185" s="5"/>
      <c r="H185" s="6"/>
      <c r="I185" s="7"/>
      <c r="K185"/>
      <c r="L185"/>
      <c r="M185"/>
      <c r="N185"/>
      <c r="O185"/>
      <c r="P185"/>
    </row>
    <row r="186" spans="1:16">
      <c r="A186"/>
      <c r="B186"/>
      <c r="E186"/>
      <c r="G186" s="5"/>
      <c r="H186" s="6"/>
      <c r="I186" s="7"/>
      <c r="K186"/>
      <c r="L186"/>
      <c r="M186"/>
      <c r="N186"/>
      <c r="O186"/>
      <c r="P186"/>
    </row>
    <row r="187" spans="1:16">
      <c r="A187"/>
      <c r="B187"/>
      <c r="E187"/>
      <c r="G187" s="5"/>
      <c r="H187" s="6"/>
      <c r="I187" s="7"/>
      <c r="K187"/>
      <c r="L187"/>
      <c r="M187"/>
      <c r="N187"/>
      <c r="O187"/>
      <c r="P187"/>
    </row>
    <row r="188" spans="1:16">
      <c r="A188"/>
      <c r="B188"/>
      <c r="E188"/>
      <c r="G188" s="5"/>
      <c r="H188" s="6"/>
      <c r="I188" s="7"/>
      <c r="K188"/>
      <c r="L188"/>
      <c r="M188"/>
      <c r="N188"/>
      <c r="O188"/>
      <c r="P188"/>
    </row>
    <row r="189" spans="1:16">
      <c r="A189"/>
      <c r="B189"/>
      <c r="E189"/>
      <c r="G189" s="5"/>
      <c r="H189" s="6"/>
      <c r="I189" s="7"/>
      <c r="K189"/>
      <c r="L189"/>
      <c r="M189"/>
      <c r="N189"/>
      <c r="O189"/>
      <c r="P189"/>
    </row>
    <row r="190" spans="1:16">
      <c r="A190"/>
      <c r="B190"/>
      <c r="E190"/>
      <c r="G190" s="5"/>
      <c r="H190" s="6"/>
      <c r="I190" s="7"/>
      <c r="K190"/>
      <c r="L190"/>
      <c r="M190"/>
      <c r="N190"/>
      <c r="O190"/>
      <c r="P190"/>
    </row>
    <row r="191" spans="1:16">
      <c r="A191"/>
      <c r="B191"/>
      <c r="E191"/>
      <c r="G191" s="5"/>
      <c r="H191" s="6"/>
      <c r="I191" s="7"/>
      <c r="K191"/>
      <c r="L191"/>
      <c r="M191"/>
      <c r="N191"/>
      <c r="O191"/>
      <c r="P191"/>
    </row>
    <row r="192" spans="1:16">
      <c r="A192"/>
      <c r="B192"/>
      <c r="E192"/>
      <c r="G192" s="5"/>
      <c r="H192" s="6"/>
      <c r="I192" s="7"/>
      <c r="K192"/>
      <c r="L192"/>
      <c r="M192"/>
      <c r="N192"/>
      <c r="O192"/>
      <c r="P192"/>
    </row>
    <row r="193" spans="1:16">
      <c r="A193"/>
      <c r="B193"/>
      <c r="E193"/>
      <c r="G193" s="5"/>
      <c r="H193" s="6"/>
      <c r="I193" s="7"/>
      <c r="K193"/>
      <c r="L193"/>
      <c r="M193"/>
      <c r="N193"/>
      <c r="O193"/>
      <c r="P193"/>
    </row>
    <row r="194" spans="1:16">
      <c r="A194"/>
      <c r="B194"/>
      <c r="E194"/>
      <c r="G194" s="5"/>
      <c r="H194" s="6"/>
      <c r="I194" s="7"/>
      <c r="K194"/>
      <c r="L194"/>
      <c r="M194"/>
      <c r="N194"/>
      <c r="O194"/>
      <c r="P194"/>
    </row>
    <row r="195" spans="1:16">
      <c r="A195"/>
      <c r="B195"/>
      <c r="E195"/>
      <c r="G195" s="5"/>
      <c r="H195" s="6"/>
      <c r="I195" s="7"/>
      <c r="K195"/>
      <c r="L195"/>
      <c r="M195"/>
      <c r="N195"/>
      <c r="O195"/>
      <c r="P195"/>
    </row>
    <row r="196" spans="1:16">
      <c r="A196"/>
      <c r="B196"/>
      <c r="E196"/>
      <c r="G196" s="5"/>
      <c r="H196" s="6"/>
      <c r="I196" s="7"/>
      <c r="K196"/>
      <c r="L196"/>
      <c r="M196"/>
      <c r="N196"/>
      <c r="O196"/>
      <c r="P196"/>
    </row>
    <row r="197" spans="1:16">
      <c r="A197"/>
      <c r="B197"/>
      <c r="E197"/>
      <c r="G197" s="5"/>
      <c r="H197" s="6"/>
      <c r="I197" s="7"/>
      <c r="K197"/>
      <c r="L197"/>
      <c r="M197"/>
      <c r="N197"/>
      <c r="O197"/>
      <c r="P197"/>
    </row>
    <row r="198" spans="1:16">
      <c r="A198"/>
      <c r="B198"/>
      <c r="E198"/>
      <c r="G198" s="5"/>
      <c r="H198" s="6"/>
      <c r="I198" s="7"/>
      <c r="K198"/>
      <c r="L198"/>
      <c r="M198"/>
      <c r="N198"/>
      <c r="O198"/>
      <c r="P198"/>
    </row>
    <row r="199" spans="1:16">
      <c r="A199"/>
      <c r="B199"/>
      <c r="E199"/>
      <c r="G199" s="5"/>
      <c r="H199" s="6"/>
      <c r="I199" s="7"/>
      <c r="K199"/>
      <c r="L199"/>
      <c r="M199"/>
      <c r="N199"/>
      <c r="O199"/>
      <c r="P199"/>
    </row>
    <row r="200" spans="1:16">
      <c r="A200"/>
      <c r="B200"/>
      <c r="E200"/>
      <c r="G200" s="5"/>
      <c r="H200" s="6"/>
      <c r="I200" s="7"/>
      <c r="K200"/>
      <c r="L200"/>
      <c r="M200"/>
      <c r="N200"/>
      <c r="O200"/>
      <c r="P200"/>
    </row>
    <row r="201" spans="1:16">
      <c r="A201"/>
      <c r="B201"/>
      <c r="E201"/>
      <c r="G201" s="5"/>
      <c r="H201" s="6"/>
      <c r="I201" s="7"/>
      <c r="K201"/>
      <c r="L201"/>
      <c r="M201"/>
      <c r="N201"/>
      <c r="O201"/>
      <c r="P201"/>
    </row>
    <row r="202" spans="1:16">
      <c r="A202"/>
      <c r="B202"/>
      <c r="E202"/>
      <c r="G202" s="5"/>
      <c r="H202" s="6"/>
      <c r="I202" s="7"/>
      <c r="K202"/>
      <c r="L202"/>
      <c r="M202"/>
      <c r="N202"/>
      <c r="O202"/>
      <c r="P202"/>
    </row>
    <row r="203" spans="1:16">
      <c r="A203"/>
      <c r="B203"/>
      <c r="E203"/>
      <c r="G203" s="5"/>
      <c r="H203" s="6"/>
      <c r="I203" s="7"/>
      <c r="K203"/>
      <c r="L203"/>
      <c r="M203"/>
      <c r="N203"/>
      <c r="O203"/>
      <c r="P203"/>
    </row>
    <row r="204" spans="1:16">
      <c r="A204"/>
      <c r="B204"/>
      <c r="E204"/>
      <c r="G204" s="5"/>
      <c r="H204" s="6"/>
      <c r="I204" s="7"/>
      <c r="K204"/>
      <c r="L204"/>
      <c r="M204"/>
      <c r="N204"/>
      <c r="O204"/>
      <c r="P204"/>
    </row>
    <row r="205" spans="1:16">
      <c r="A205"/>
      <c r="B205"/>
      <c r="E205"/>
      <c r="G205" s="5"/>
      <c r="H205" s="6"/>
      <c r="I205" s="7"/>
      <c r="K205"/>
      <c r="L205"/>
      <c r="M205"/>
      <c r="N205"/>
      <c r="O205"/>
      <c r="P205"/>
    </row>
    <row r="206" spans="1:16">
      <c r="A206"/>
      <c r="B206"/>
      <c r="E206"/>
      <c r="G206" s="5"/>
      <c r="H206" s="6"/>
      <c r="I206" s="7"/>
      <c r="K206"/>
      <c r="L206"/>
      <c r="M206"/>
      <c r="N206"/>
      <c r="O206"/>
      <c r="P206"/>
    </row>
    <row r="207" spans="1:16">
      <c r="A207"/>
      <c r="B207"/>
      <c r="E207"/>
      <c r="G207" s="5"/>
      <c r="H207" s="6"/>
      <c r="I207" s="7"/>
      <c r="K207"/>
      <c r="L207"/>
      <c r="M207"/>
      <c r="N207"/>
      <c r="O207"/>
      <c r="P207"/>
    </row>
    <row r="208" spans="1:16">
      <c r="A208"/>
      <c r="B208"/>
      <c r="E208"/>
      <c r="G208" s="5"/>
      <c r="H208" s="6"/>
      <c r="I208" s="7"/>
      <c r="K208"/>
      <c r="L208"/>
      <c r="M208"/>
      <c r="N208"/>
      <c r="O208"/>
      <c r="P208"/>
    </row>
    <row r="209" spans="1:16">
      <c r="A209"/>
      <c r="B209"/>
      <c r="E209"/>
      <c r="G209" s="5"/>
      <c r="H209" s="6"/>
      <c r="I209" s="7"/>
      <c r="K209"/>
      <c r="L209"/>
      <c r="M209"/>
      <c r="N209"/>
      <c r="O209"/>
      <c r="P209"/>
    </row>
    <row r="210" spans="1:16">
      <c r="A210"/>
      <c r="B210"/>
      <c r="E210"/>
      <c r="G210" s="5"/>
      <c r="H210" s="6"/>
      <c r="I210" s="7"/>
      <c r="K210"/>
      <c r="L210"/>
      <c r="M210"/>
      <c r="N210"/>
      <c r="O210"/>
      <c r="P210"/>
    </row>
    <row r="211" spans="1:16">
      <c r="A211"/>
      <c r="B211"/>
      <c r="E211"/>
      <c r="G211" s="5"/>
      <c r="H211" s="6"/>
      <c r="I211" s="7"/>
      <c r="K211"/>
      <c r="L211"/>
      <c r="M211"/>
      <c r="N211"/>
      <c r="O211"/>
      <c r="P211"/>
    </row>
    <row r="212" spans="1:16">
      <c r="A212"/>
      <c r="B212"/>
      <c r="E212"/>
      <c r="G212" s="5"/>
      <c r="H212" s="6"/>
      <c r="I212" s="7"/>
      <c r="K212"/>
      <c r="L212"/>
      <c r="M212"/>
      <c r="N212"/>
      <c r="O212"/>
      <c r="P212"/>
    </row>
    <row r="213" spans="1:16">
      <c r="A213"/>
      <c r="B213"/>
      <c r="E213"/>
      <c r="G213" s="5"/>
      <c r="H213" s="6"/>
      <c r="I213" s="7"/>
      <c r="K213"/>
      <c r="L213"/>
      <c r="M213"/>
      <c r="N213"/>
      <c r="O213"/>
      <c r="P213"/>
    </row>
    <row r="214" spans="1:16">
      <c r="A214"/>
      <c r="B214"/>
      <c r="E214"/>
      <c r="G214" s="5"/>
      <c r="H214" s="6"/>
      <c r="I214" s="7"/>
      <c r="K214"/>
      <c r="L214"/>
      <c r="M214"/>
      <c r="N214"/>
      <c r="O214"/>
      <c r="P214"/>
    </row>
    <row r="215" spans="1:16">
      <c r="A215"/>
      <c r="B215"/>
      <c r="E215"/>
      <c r="G215" s="5"/>
      <c r="H215" s="6"/>
      <c r="I215" s="7"/>
      <c r="K215"/>
      <c r="L215"/>
      <c r="M215"/>
      <c r="N215"/>
      <c r="O215"/>
      <c r="P215"/>
    </row>
    <row r="216" spans="1:16">
      <c r="A216"/>
      <c r="B216"/>
      <c r="E216"/>
      <c r="G216" s="5"/>
      <c r="H216" s="6"/>
      <c r="I216" s="7"/>
      <c r="K216"/>
      <c r="L216"/>
      <c r="M216"/>
      <c r="N216"/>
      <c r="O216"/>
      <c r="P216"/>
    </row>
    <row r="217" spans="1:16">
      <c r="A217"/>
      <c r="B217"/>
      <c r="E217"/>
      <c r="G217" s="5"/>
      <c r="H217" s="6"/>
      <c r="I217" s="7"/>
      <c r="K217"/>
      <c r="L217"/>
      <c r="M217"/>
      <c r="N217"/>
      <c r="O217"/>
      <c r="P217"/>
    </row>
    <row r="218" spans="1:16">
      <c r="A218"/>
      <c r="B218"/>
      <c r="E218"/>
      <c r="G218" s="5"/>
      <c r="H218" s="6"/>
      <c r="I218" s="7"/>
      <c r="K218"/>
      <c r="L218"/>
      <c r="M218"/>
      <c r="N218"/>
      <c r="O218"/>
      <c r="P218"/>
    </row>
    <row r="219" spans="1:16">
      <c r="A219"/>
      <c r="B219"/>
      <c r="E219"/>
      <c r="G219" s="5"/>
      <c r="H219" s="6"/>
      <c r="I219" s="7"/>
      <c r="K219"/>
      <c r="L219"/>
      <c r="M219"/>
      <c r="N219"/>
      <c r="O219"/>
      <c r="P219"/>
    </row>
    <row r="220" spans="1:16">
      <c r="A220"/>
      <c r="B220"/>
      <c r="E220"/>
      <c r="G220" s="5"/>
      <c r="H220" s="6"/>
      <c r="I220" s="7"/>
      <c r="K220"/>
      <c r="L220"/>
      <c r="M220"/>
      <c r="N220"/>
      <c r="O220"/>
      <c r="P220"/>
    </row>
    <row r="221" spans="1:16">
      <c r="A221"/>
      <c r="B221"/>
      <c r="E221"/>
      <c r="G221" s="5"/>
      <c r="H221" s="6"/>
      <c r="I221" s="7"/>
      <c r="K221"/>
      <c r="L221"/>
      <c r="M221"/>
      <c r="N221"/>
      <c r="O221"/>
      <c r="P221"/>
    </row>
    <row r="222" spans="1:16">
      <c r="A222"/>
      <c r="B222"/>
      <c r="E222"/>
      <c r="G222" s="5"/>
      <c r="H222" s="6"/>
      <c r="I222" s="7"/>
      <c r="K222"/>
      <c r="L222"/>
      <c r="M222"/>
      <c r="N222"/>
      <c r="O222"/>
      <c r="P222"/>
    </row>
    <row r="223" spans="1:16">
      <c r="A223"/>
      <c r="B223"/>
      <c r="E223"/>
      <c r="G223" s="5"/>
      <c r="H223" s="6"/>
      <c r="I223" s="7"/>
      <c r="K223"/>
      <c r="L223"/>
      <c r="M223"/>
      <c r="N223"/>
      <c r="O223"/>
      <c r="P223"/>
    </row>
    <row r="224" spans="1:16">
      <c r="A224"/>
      <c r="B224"/>
      <c r="E224"/>
      <c r="G224" s="5"/>
      <c r="H224" s="6"/>
      <c r="I224" s="7"/>
      <c r="K224"/>
      <c r="L224"/>
      <c r="M224"/>
      <c r="N224"/>
      <c r="O224"/>
      <c r="P224"/>
    </row>
    <row r="225" spans="1:16">
      <c r="A225"/>
      <c r="B225"/>
      <c r="E225"/>
      <c r="G225" s="5"/>
      <c r="H225" s="6"/>
      <c r="I225" s="7"/>
      <c r="K225"/>
      <c r="L225"/>
      <c r="M225"/>
      <c r="N225"/>
      <c r="O225"/>
      <c r="P225"/>
    </row>
    <row r="226" spans="1:16">
      <c r="A226"/>
      <c r="B226"/>
      <c r="E226"/>
      <c r="G226" s="5"/>
      <c r="H226" s="6"/>
      <c r="I226" s="7"/>
      <c r="K226"/>
      <c r="L226"/>
      <c r="M226"/>
      <c r="N226"/>
      <c r="O226"/>
      <c r="P226"/>
    </row>
    <row r="227" spans="1:16">
      <c r="A227"/>
      <c r="B227"/>
      <c r="E227"/>
      <c r="G227" s="5"/>
      <c r="H227" s="6"/>
      <c r="I227" s="7"/>
      <c r="K227"/>
      <c r="L227"/>
      <c r="M227"/>
      <c r="N227"/>
      <c r="O227"/>
      <c r="P227"/>
    </row>
    <row r="228" spans="1:16">
      <c r="A228"/>
      <c r="B228"/>
      <c r="E228"/>
      <c r="G228" s="5"/>
      <c r="H228" s="6"/>
      <c r="I228" s="7"/>
      <c r="K228"/>
      <c r="L228"/>
      <c r="M228"/>
      <c r="N228"/>
      <c r="O228"/>
      <c r="P228"/>
    </row>
    <row r="229" spans="1:16">
      <c r="A229"/>
      <c r="B229"/>
      <c r="E229"/>
      <c r="G229" s="5"/>
      <c r="H229" s="6"/>
      <c r="I229" s="7"/>
      <c r="K229"/>
      <c r="L229"/>
      <c r="M229"/>
      <c r="N229"/>
      <c r="O229"/>
      <c r="P229"/>
    </row>
    <row r="230" spans="1:16">
      <c r="A230"/>
      <c r="B230"/>
      <c r="E230"/>
      <c r="G230" s="5"/>
      <c r="H230" s="6"/>
      <c r="I230" s="7"/>
      <c r="K230"/>
      <c r="L230"/>
      <c r="M230"/>
      <c r="N230"/>
      <c r="O230"/>
      <c r="P230"/>
    </row>
    <row r="231" spans="1:16">
      <c r="A231"/>
      <c r="B231"/>
      <c r="E231"/>
      <c r="G231" s="5"/>
      <c r="H231" s="6"/>
      <c r="I231" s="7"/>
      <c r="K231"/>
      <c r="L231"/>
      <c r="M231"/>
      <c r="N231"/>
      <c r="O231"/>
      <c r="P231"/>
    </row>
    <row r="232" spans="1:16">
      <c r="A232"/>
      <c r="B232"/>
      <c r="E232"/>
      <c r="G232" s="5"/>
      <c r="H232" s="6"/>
      <c r="I232" s="7"/>
      <c r="K232"/>
      <c r="L232"/>
      <c r="M232"/>
      <c r="N232"/>
      <c r="O232"/>
      <c r="P232"/>
    </row>
    <row r="233" spans="1:16">
      <c r="A233"/>
      <c r="B233"/>
      <c r="E233"/>
      <c r="G233" s="5"/>
      <c r="H233" s="6"/>
      <c r="I233" s="7"/>
      <c r="K233"/>
      <c r="L233"/>
      <c r="M233"/>
      <c r="N233"/>
      <c r="O233"/>
      <c r="P233"/>
    </row>
    <row r="234" spans="1:16">
      <c r="A234"/>
      <c r="B234"/>
      <c r="E234"/>
      <c r="G234" s="5"/>
      <c r="H234" s="6"/>
      <c r="I234" s="7"/>
      <c r="K234"/>
      <c r="L234"/>
      <c r="M234"/>
      <c r="N234"/>
      <c r="O234"/>
      <c r="P234"/>
    </row>
    <row r="235" spans="1:16">
      <c r="A235"/>
      <c r="B235"/>
      <c r="E235"/>
      <c r="G235" s="5"/>
      <c r="H235" s="6"/>
      <c r="I235" s="7"/>
      <c r="K235"/>
      <c r="L235"/>
      <c r="M235"/>
      <c r="N235"/>
      <c r="O235"/>
      <c r="P235"/>
    </row>
    <row r="236" spans="1:16">
      <c r="A236"/>
      <c r="B236"/>
      <c r="E236"/>
      <c r="G236" s="5"/>
      <c r="H236" s="6"/>
      <c r="I236" s="7"/>
      <c r="K236"/>
      <c r="L236"/>
      <c r="M236"/>
      <c r="N236"/>
      <c r="O236"/>
      <c r="P236"/>
    </row>
    <row r="237" spans="1:16">
      <c r="A237"/>
      <c r="B237"/>
      <c r="E237"/>
      <c r="G237" s="5"/>
      <c r="H237" s="6"/>
      <c r="I237" s="7"/>
      <c r="K237"/>
      <c r="L237"/>
      <c r="M237"/>
      <c r="N237"/>
      <c r="O237"/>
      <c r="P237"/>
    </row>
    <row r="238" spans="1:16">
      <c r="A238"/>
      <c r="B238"/>
      <c r="E238"/>
      <c r="G238" s="5"/>
      <c r="H238" s="6"/>
      <c r="I238" s="7"/>
      <c r="K238"/>
      <c r="L238"/>
      <c r="M238"/>
      <c r="N238"/>
      <c r="O238"/>
      <c r="P238"/>
    </row>
    <row r="239" spans="1:16">
      <c r="A239"/>
      <c r="B239"/>
      <c r="E239"/>
      <c r="G239" s="5"/>
      <c r="H239" s="6"/>
      <c r="I239" s="7"/>
      <c r="K239"/>
      <c r="L239"/>
      <c r="M239"/>
      <c r="N239"/>
      <c r="O239"/>
      <c r="P239"/>
    </row>
    <row r="240" spans="1:16">
      <c r="A240"/>
      <c r="B240"/>
      <c r="E240"/>
      <c r="G240" s="5"/>
      <c r="H240" s="6"/>
      <c r="I240" s="7"/>
      <c r="K240"/>
      <c r="L240"/>
      <c r="M240"/>
      <c r="N240"/>
      <c r="O240"/>
      <c r="P240"/>
    </row>
    <row r="241" spans="1:16">
      <c r="A241"/>
      <c r="B241"/>
      <c r="E241"/>
      <c r="G241" s="5"/>
      <c r="H241" s="6"/>
      <c r="I241" s="7"/>
      <c r="K241"/>
      <c r="L241"/>
      <c r="M241"/>
      <c r="N241"/>
      <c r="O241"/>
      <c r="P241"/>
    </row>
    <row r="242" spans="1:16">
      <c r="A242"/>
      <c r="B242"/>
      <c r="E242"/>
      <c r="G242" s="5"/>
      <c r="H242" s="6"/>
      <c r="I242" s="7"/>
      <c r="K242"/>
      <c r="L242"/>
      <c r="M242"/>
      <c r="N242"/>
      <c r="O242"/>
      <c r="P242"/>
    </row>
    <row r="243" spans="1:16">
      <c r="A243"/>
      <c r="B243"/>
      <c r="E243"/>
      <c r="G243" s="5"/>
      <c r="H243" s="6"/>
      <c r="I243" s="7"/>
      <c r="K243"/>
      <c r="L243"/>
      <c r="M243"/>
      <c r="N243"/>
      <c r="O243"/>
      <c r="P243"/>
    </row>
    <row r="244" spans="1:16">
      <c r="A244"/>
      <c r="B244"/>
      <c r="E244"/>
      <c r="G244" s="5"/>
      <c r="H244" s="6"/>
      <c r="I244" s="7"/>
      <c r="K244"/>
      <c r="L244"/>
      <c r="M244"/>
      <c r="N244"/>
      <c r="O244"/>
      <c r="P244"/>
    </row>
    <row r="245" spans="1:16">
      <c r="A245"/>
      <c r="B245"/>
      <c r="E245"/>
      <c r="G245" s="5"/>
      <c r="H245" s="6"/>
      <c r="I245" s="7"/>
      <c r="K245"/>
      <c r="L245"/>
      <c r="M245"/>
      <c r="N245"/>
      <c r="O245"/>
      <c r="P245"/>
    </row>
    <row r="246" spans="1:16">
      <c r="A246"/>
      <c r="B246"/>
      <c r="E246"/>
      <c r="G246" s="5"/>
      <c r="H246" s="6"/>
      <c r="I246" s="7"/>
      <c r="K246"/>
      <c r="L246"/>
      <c r="M246"/>
      <c r="N246"/>
      <c r="O246"/>
      <c r="P246"/>
    </row>
    <row r="247" spans="1:16">
      <c r="A247"/>
      <c r="B247"/>
      <c r="E247"/>
      <c r="G247" s="5"/>
      <c r="H247" s="6"/>
      <c r="I247" s="7"/>
      <c r="K247"/>
      <c r="L247"/>
      <c r="M247"/>
      <c r="N247"/>
      <c r="O247"/>
      <c r="P247"/>
    </row>
    <row r="248" spans="1:16">
      <c r="A248"/>
      <c r="B248"/>
      <c r="E248"/>
      <c r="G248" s="5"/>
      <c r="H248" s="6"/>
      <c r="I248" s="7"/>
      <c r="K248"/>
      <c r="L248"/>
      <c r="M248"/>
      <c r="N248"/>
      <c r="O248"/>
      <c r="P248"/>
    </row>
    <row r="249" spans="1:16">
      <c r="A249"/>
      <c r="B249"/>
      <c r="E249"/>
      <c r="G249" s="5"/>
      <c r="H249" s="6"/>
      <c r="I249" s="7"/>
      <c r="K249"/>
      <c r="L249"/>
      <c r="M249"/>
      <c r="N249"/>
      <c r="O249"/>
      <c r="P249"/>
    </row>
    <row r="250" spans="1:16">
      <c r="A250"/>
      <c r="B250"/>
      <c r="E250"/>
      <c r="G250" s="5"/>
      <c r="H250" s="6"/>
      <c r="I250" s="7"/>
      <c r="K250"/>
      <c r="L250"/>
      <c r="M250"/>
      <c r="N250"/>
      <c r="O250"/>
      <c r="P250"/>
    </row>
    <row r="251" spans="1:16">
      <c r="A251"/>
      <c r="B251"/>
      <c r="E251"/>
      <c r="G251" s="5"/>
      <c r="H251" s="6"/>
      <c r="I251" s="7"/>
      <c r="K251"/>
      <c r="L251"/>
      <c r="M251"/>
      <c r="N251"/>
      <c r="O251"/>
      <c r="P251"/>
    </row>
    <row r="252" spans="1:16">
      <c r="A252"/>
      <c r="B252"/>
      <c r="E252"/>
      <c r="G252" s="5"/>
      <c r="H252" s="6"/>
      <c r="I252" s="7"/>
      <c r="K252"/>
      <c r="L252"/>
      <c r="M252"/>
      <c r="N252"/>
      <c r="O252"/>
      <c r="P252"/>
    </row>
    <row r="253" spans="1:16">
      <c r="A253"/>
      <c r="B253"/>
      <c r="E253"/>
      <c r="G253" s="5"/>
      <c r="H253" s="6"/>
      <c r="I253" s="7"/>
      <c r="K253"/>
      <c r="L253"/>
      <c r="M253"/>
      <c r="N253"/>
      <c r="O253"/>
      <c r="P253"/>
    </row>
    <row r="254" spans="1:16">
      <c r="A254"/>
      <c r="B254"/>
      <c r="E254"/>
      <c r="G254" s="5"/>
      <c r="H254" s="6"/>
      <c r="I254" s="7"/>
      <c r="K254"/>
      <c r="L254"/>
      <c r="M254"/>
      <c r="N254"/>
      <c r="O254"/>
      <c r="P254"/>
    </row>
    <row r="255" spans="1:16">
      <c r="A255"/>
      <c r="B255"/>
      <c r="E255"/>
      <c r="G255" s="5"/>
      <c r="H255" s="6"/>
      <c r="I255" s="7"/>
      <c r="K255"/>
      <c r="L255"/>
      <c r="M255"/>
      <c r="N255"/>
      <c r="O255"/>
      <c r="P255"/>
    </row>
    <row r="256" spans="1:16">
      <c r="A256"/>
      <c r="B256"/>
      <c r="E256"/>
      <c r="G256" s="5"/>
      <c r="H256" s="6"/>
      <c r="I256" s="7"/>
      <c r="K256"/>
      <c r="L256"/>
      <c r="M256"/>
      <c r="N256"/>
      <c r="O256"/>
      <c r="P256"/>
    </row>
    <row r="257" spans="1:16">
      <c r="A257"/>
      <c r="B257"/>
      <c r="E257"/>
      <c r="G257" s="5"/>
      <c r="H257" s="6"/>
      <c r="I257" s="7"/>
      <c r="K257"/>
      <c r="L257"/>
      <c r="M257"/>
      <c r="N257"/>
      <c r="O257"/>
      <c r="P257"/>
    </row>
    <row r="258" spans="1:16">
      <c r="A258"/>
      <c r="B258"/>
      <c r="E258"/>
      <c r="G258" s="5"/>
      <c r="H258" s="6"/>
      <c r="I258" s="7"/>
      <c r="K258"/>
      <c r="L258"/>
      <c r="M258"/>
      <c r="N258"/>
      <c r="O258"/>
      <c r="P258"/>
    </row>
    <row r="259" spans="1:16">
      <c r="A259"/>
      <c r="B259"/>
      <c r="E259"/>
      <c r="G259" s="5"/>
      <c r="H259" s="6"/>
      <c r="I259" s="7"/>
      <c r="K259"/>
      <c r="L259"/>
      <c r="M259"/>
      <c r="N259"/>
      <c r="O259"/>
      <c r="P259"/>
    </row>
    <row r="260" spans="1:16">
      <c r="A260"/>
      <c r="B260"/>
      <c r="E260"/>
      <c r="G260" s="5"/>
      <c r="H260" s="6"/>
      <c r="I260" s="7"/>
      <c r="K260"/>
      <c r="L260"/>
      <c r="M260"/>
      <c r="N260"/>
      <c r="O260"/>
      <c r="P260"/>
    </row>
    <row r="261" spans="1:16">
      <c r="A261"/>
      <c r="B261"/>
      <c r="E261"/>
      <c r="G261" s="5"/>
      <c r="H261" s="6"/>
      <c r="I261" s="7"/>
      <c r="K261"/>
      <c r="L261"/>
      <c r="M261"/>
      <c r="N261"/>
      <c r="O261"/>
      <c r="P261"/>
    </row>
    <row r="262" spans="1:16">
      <c r="A262"/>
      <c r="B262"/>
      <c r="E262"/>
      <c r="G262" s="5"/>
      <c r="H262" s="6"/>
      <c r="I262" s="7"/>
      <c r="K262"/>
      <c r="L262"/>
      <c r="M262"/>
      <c r="N262"/>
      <c r="O262"/>
      <c r="P262"/>
    </row>
    <row r="263" spans="1:16">
      <c r="A263"/>
      <c r="B263"/>
      <c r="E263"/>
      <c r="G263" s="5"/>
      <c r="H263" s="6"/>
      <c r="I263" s="7"/>
      <c r="K263"/>
      <c r="L263"/>
      <c r="M263"/>
      <c r="N263"/>
      <c r="O263"/>
      <c r="P263"/>
    </row>
    <row r="264" spans="1:16">
      <c r="A264"/>
      <c r="B264"/>
      <c r="E264"/>
      <c r="G264" s="5"/>
      <c r="H264" s="6"/>
      <c r="I264" s="7"/>
      <c r="K264"/>
      <c r="L264"/>
      <c r="M264"/>
      <c r="N264"/>
      <c r="O264"/>
      <c r="P264"/>
    </row>
    <row r="265" spans="1:16">
      <c r="A265"/>
      <c r="B265"/>
      <c r="E265"/>
      <c r="G265" s="5"/>
      <c r="H265" s="6"/>
      <c r="I265" s="7"/>
      <c r="K265"/>
      <c r="L265"/>
      <c r="M265"/>
      <c r="N265"/>
      <c r="O265"/>
      <c r="P265"/>
    </row>
    <row r="266" spans="1:16">
      <c r="A266"/>
      <c r="B266"/>
      <c r="E266"/>
      <c r="G266" s="5"/>
      <c r="H266" s="6"/>
      <c r="I266" s="7"/>
      <c r="K266"/>
      <c r="L266"/>
      <c r="M266"/>
      <c r="N266"/>
      <c r="O266"/>
      <c r="P266"/>
    </row>
    <row r="267" spans="1:16">
      <c r="A267"/>
      <c r="B267"/>
      <c r="E267"/>
      <c r="G267" s="5"/>
      <c r="H267" s="6"/>
      <c r="I267" s="7"/>
      <c r="K267"/>
      <c r="L267"/>
      <c r="M267"/>
      <c r="N267"/>
      <c r="O267"/>
      <c r="P267"/>
    </row>
    <row r="268" spans="1:16">
      <c r="A268"/>
      <c r="B268"/>
      <c r="E268"/>
      <c r="G268" s="5"/>
      <c r="H268" s="6"/>
      <c r="I268" s="7"/>
      <c r="K268"/>
      <c r="L268"/>
      <c r="M268"/>
      <c r="N268"/>
      <c r="O268"/>
      <c r="P268"/>
    </row>
    <row r="269" spans="1:16">
      <c r="A269"/>
      <c r="B269"/>
      <c r="E269"/>
      <c r="G269" s="5"/>
      <c r="H269" s="6"/>
      <c r="I269" s="7"/>
      <c r="K269"/>
      <c r="L269"/>
      <c r="M269"/>
      <c r="N269"/>
      <c r="O269"/>
      <c r="P269"/>
    </row>
    <row r="270" spans="1:16">
      <c r="A270"/>
      <c r="B270"/>
      <c r="E270"/>
      <c r="G270" s="5"/>
      <c r="H270" s="6"/>
      <c r="I270" s="7"/>
      <c r="K270"/>
      <c r="L270"/>
      <c r="M270"/>
      <c r="N270"/>
      <c r="O270"/>
      <c r="P270"/>
    </row>
    <row r="271" spans="1:16">
      <c r="A271"/>
      <c r="B271"/>
      <c r="E271"/>
      <c r="G271" s="5"/>
      <c r="H271" s="6"/>
      <c r="I271" s="7"/>
      <c r="K271"/>
      <c r="L271"/>
      <c r="M271"/>
      <c r="N271"/>
      <c r="O271"/>
      <c r="P271"/>
    </row>
    <row r="272" spans="1:16">
      <c r="A272"/>
      <c r="B272"/>
      <c r="E272"/>
      <c r="G272" s="5"/>
      <c r="H272" s="6"/>
      <c r="I272" s="7"/>
      <c r="K272"/>
      <c r="L272"/>
      <c r="M272"/>
      <c r="N272"/>
      <c r="O272"/>
      <c r="P272"/>
    </row>
    <row r="273" spans="1:16">
      <c r="A273"/>
      <c r="B273"/>
      <c r="E273"/>
      <c r="G273" s="5"/>
      <c r="H273" s="6"/>
      <c r="I273" s="7"/>
      <c r="K273"/>
      <c r="L273"/>
      <c r="M273"/>
      <c r="N273"/>
      <c r="O273"/>
      <c r="P273"/>
    </row>
    <row r="274" spans="1:16">
      <c r="A274"/>
      <c r="B274"/>
      <c r="E274"/>
      <c r="G274" s="5"/>
      <c r="H274" s="6"/>
      <c r="I274" s="7"/>
      <c r="K274"/>
      <c r="L274"/>
      <c r="M274"/>
      <c r="N274"/>
      <c r="O274"/>
      <c r="P274"/>
    </row>
    <row r="275" spans="1:16">
      <c r="A275"/>
      <c r="B275"/>
      <c r="E275"/>
      <c r="G275" s="5"/>
      <c r="H275" s="6"/>
      <c r="I275" s="7"/>
      <c r="K275"/>
      <c r="L275"/>
      <c r="M275"/>
      <c r="N275"/>
      <c r="O275"/>
      <c r="P275"/>
    </row>
    <row r="276" spans="1:16">
      <c r="A276"/>
      <c r="B276"/>
      <c r="E276"/>
      <c r="G276" s="5"/>
      <c r="H276" s="6"/>
      <c r="I276" s="7"/>
      <c r="K276"/>
      <c r="L276"/>
      <c r="M276"/>
      <c r="N276"/>
      <c r="O276"/>
      <c r="P276"/>
    </row>
    <row r="277" spans="1:16">
      <c r="A277"/>
      <c r="B277"/>
      <c r="E277"/>
      <c r="G277" s="5"/>
      <c r="H277" s="6"/>
      <c r="I277" s="7"/>
      <c r="K277"/>
      <c r="L277"/>
      <c r="M277"/>
      <c r="N277"/>
      <c r="O277"/>
      <c r="P277"/>
    </row>
    <row r="278" spans="1:16">
      <c r="A278"/>
      <c r="B278"/>
      <c r="E278"/>
      <c r="G278" s="5"/>
      <c r="H278" s="6"/>
      <c r="I278" s="7"/>
      <c r="K278"/>
      <c r="L278"/>
      <c r="M278"/>
      <c r="N278"/>
      <c r="O278"/>
      <c r="P278"/>
    </row>
    <row r="279" spans="1:16">
      <c r="A279"/>
      <c r="B279"/>
      <c r="E279"/>
      <c r="G279" s="5"/>
      <c r="H279" s="6"/>
      <c r="I279" s="7"/>
      <c r="K279"/>
      <c r="L279"/>
      <c r="M279"/>
      <c r="N279"/>
      <c r="O279"/>
      <c r="P279"/>
    </row>
    <row r="280" spans="1:16">
      <c r="A280"/>
      <c r="B280"/>
      <c r="E280"/>
      <c r="G280" s="5"/>
      <c r="H280" s="6"/>
      <c r="I280" s="7"/>
      <c r="K280"/>
      <c r="L280"/>
      <c r="M280"/>
      <c r="N280"/>
      <c r="O280"/>
      <c r="P280"/>
    </row>
    <row r="281" spans="1:16">
      <c r="A281"/>
      <c r="B281"/>
      <c r="E281"/>
      <c r="G281" s="5"/>
      <c r="H281" s="6"/>
      <c r="I281" s="7"/>
      <c r="K281"/>
      <c r="L281"/>
      <c r="M281"/>
      <c r="N281"/>
      <c r="O281"/>
      <c r="P281"/>
    </row>
    <row r="282" spans="1:16">
      <c r="A282"/>
      <c r="B282"/>
      <c r="E282"/>
      <c r="G282" s="5"/>
      <c r="H282" s="6"/>
      <c r="I282" s="7"/>
      <c r="K282"/>
      <c r="L282"/>
      <c r="M282"/>
      <c r="N282"/>
      <c r="O282"/>
      <c r="P282"/>
    </row>
    <row r="283" spans="1:16">
      <c r="A283"/>
      <c r="B283"/>
      <c r="E283"/>
      <c r="G283" s="5"/>
      <c r="H283" s="6"/>
      <c r="I283" s="7"/>
      <c r="K283"/>
      <c r="L283"/>
      <c r="M283"/>
      <c r="N283"/>
      <c r="O283"/>
      <c r="P283"/>
    </row>
    <row r="284" spans="1:16">
      <c r="A284"/>
      <c r="B284"/>
      <c r="E284"/>
      <c r="G284" s="5"/>
      <c r="H284" s="6"/>
      <c r="I284" s="7"/>
      <c r="K284"/>
      <c r="L284"/>
      <c r="M284"/>
      <c r="N284"/>
      <c r="O284"/>
      <c r="P284"/>
    </row>
    <row r="285" spans="1:16">
      <c r="A285"/>
      <c r="B285"/>
      <c r="E285"/>
      <c r="G285" s="5"/>
      <c r="H285" s="6"/>
      <c r="I285" s="7"/>
      <c r="K285"/>
      <c r="L285"/>
      <c r="M285"/>
      <c r="N285"/>
      <c r="O285"/>
      <c r="P285"/>
    </row>
    <row r="286" spans="1:16">
      <c r="A286"/>
      <c r="B286"/>
      <c r="E286"/>
      <c r="G286" s="5"/>
      <c r="H286" s="6"/>
      <c r="I286" s="7"/>
      <c r="K286"/>
      <c r="L286"/>
      <c r="M286"/>
      <c r="N286"/>
      <c r="O286"/>
      <c r="P28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33"/>
  <sheetViews>
    <sheetView tabSelected="1" zoomScale="85" zoomScaleNormal="85" workbookViewId="0">
      <selection activeCell="N16" sqref="N16"/>
    </sheetView>
  </sheetViews>
  <sheetFormatPr defaultColWidth="9.125" defaultRowHeight="18.75"/>
  <cols>
    <col min="1" max="1" width="9.125" style="56"/>
    <col min="2" max="2" width="7.25" style="56" customWidth="1"/>
    <col min="3" max="3" width="4.5" style="56" customWidth="1"/>
    <col min="4" max="4" width="13.875" style="56" customWidth="1"/>
    <col min="5" max="5" width="13.375" style="56" customWidth="1"/>
    <col min="6" max="6" width="13.875" style="56" customWidth="1"/>
    <col min="7" max="7" width="9.375" style="56" customWidth="1"/>
    <col min="8" max="9" width="13.375" style="56" customWidth="1"/>
    <col min="10" max="10" width="9.625" style="56" customWidth="1"/>
    <col min="11" max="12" width="13.375" style="56" customWidth="1"/>
    <col min="13" max="14" width="9.125" style="56"/>
    <col min="15" max="15" width="13.875" style="56" customWidth="1"/>
    <col min="16" max="16" width="13.375" style="56" customWidth="1"/>
    <col min="17" max="18" width="13.875" style="56" customWidth="1"/>
    <col min="19" max="19" width="10.125" style="56" customWidth="1"/>
    <col min="20" max="22" width="9.125" style="56"/>
    <col min="23" max="23" width="13.875" style="56" customWidth="1"/>
    <col min="24" max="24" width="13.375" style="56" customWidth="1"/>
    <col min="25" max="28" width="9.125" style="56"/>
    <col min="29" max="29" width="5" style="56" customWidth="1"/>
    <col min="30" max="30" width="13.125" style="56" customWidth="1"/>
    <col min="31" max="31" width="9.125" style="56"/>
    <col min="32" max="32" width="13.125" style="56" customWidth="1"/>
    <col min="33" max="16384" width="9.125" style="56"/>
  </cols>
  <sheetData>
    <row r="1" spans="1:30">
      <c r="G1" s="56" t="s">
        <v>62</v>
      </c>
      <c r="H1" s="56" t="s">
        <v>44</v>
      </c>
      <c r="I1" s="56" t="s">
        <v>45</v>
      </c>
      <c r="K1" s="56" t="s">
        <v>46</v>
      </c>
      <c r="L1" s="56" t="s">
        <v>47</v>
      </c>
      <c r="P1" s="56" t="s">
        <v>13</v>
      </c>
      <c r="Q1" s="56" t="s">
        <v>14</v>
      </c>
    </row>
    <row r="2" spans="1:30">
      <c r="G2" s="56">
        <v>5.5593621739283048</v>
      </c>
      <c r="H2" s="56">
        <v>1.4284381863560837E-6</v>
      </c>
      <c r="I2" s="56">
        <v>9</v>
      </c>
      <c r="K2" s="58">
        <v>1.0000000000000001E-5</v>
      </c>
      <c r="L2" s="56">
        <v>36.408593226771458</v>
      </c>
      <c r="P2" s="56">
        <f>SUM(W7:W21)</f>
        <v>1.5228856241751743E-2</v>
      </c>
      <c r="Q2" s="56">
        <f>SUM(X7:X21)</f>
        <v>0.11751476330711609</v>
      </c>
    </row>
    <row r="6" spans="1:30">
      <c r="A6" s="8"/>
      <c r="B6" s="8" t="s">
        <v>31</v>
      </c>
      <c r="C6" s="8" t="s">
        <v>32</v>
      </c>
      <c r="D6" s="8" t="s">
        <v>33</v>
      </c>
      <c r="E6" s="8" t="s">
        <v>30</v>
      </c>
      <c r="F6" s="8" t="s">
        <v>33</v>
      </c>
      <c r="G6" s="8"/>
      <c r="H6" s="8" t="s">
        <v>38</v>
      </c>
      <c r="I6" s="8" t="s">
        <v>39</v>
      </c>
      <c r="J6" s="8" t="s">
        <v>63</v>
      </c>
      <c r="K6" s="8" t="s">
        <v>41</v>
      </c>
      <c r="L6" s="8" t="s">
        <v>42</v>
      </c>
      <c r="M6" s="8"/>
      <c r="N6" s="8"/>
      <c r="O6" s="8" t="s">
        <v>48</v>
      </c>
      <c r="P6" s="8" t="s">
        <v>60</v>
      </c>
      <c r="Q6" s="8" t="s">
        <v>51</v>
      </c>
      <c r="R6" s="8" t="s">
        <v>52</v>
      </c>
      <c r="S6" s="8"/>
      <c r="T6" s="8"/>
      <c r="U6" s="8"/>
      <c r="V6" s="8"/>
      <c r="W6" s="8" t="s">
        <v>53</v>
      </c>
      <c r="X6" s="8" t="s">
        <v>54</v>
      </c>
      <c r="Y6" s="8"/>
      <c r="Z6" s="8"/>
      <c r="AA6" s="8"/>
    </row>
    <row r="7" spans="1:30">
      <c r="B7" s="21">
        <f>'ac-varT-5K'!$P$9</f>
        <v>9.5319183289406237E-2</v>
      </c>
      <c r="C7" s="8">
        <v>5</v>
      </c>
      <c r="D7" s="8">
        <f>LN(B7)</f>
        <v>-2.3505241948809767</v>
      </c>
      <c r="E7" s="8">
        <f>1/C7</f>
        <v>0.2</v>
      </c>
      <c r="F7" s="8">
        <v>-2.3505241948809767</v>
      </c>
      <c r="G7" s="8"/>
      <c r="H7" s="8">
        <f>I7^-1</f>
        <v>8.9556240342791707E-2</v>
      </c>
      <c r="I7" s="8">
        <f>J7+K7+L7</f>
        <v>11.166167719550646</v>
      </c>
      <c r="J7" s="8">
        <f>$G$2</f>
        <v>5.5593621739283048</v>
      </c>
      <c r="K7" s="8">
        <f>$H$2*C7^$I$2</f>
        <v>2.7899183327267258</v>
      </c>
      <c r="L7" s="8">
        <f>$K$2^-1*EXP(-$L$2/(0.695*C7))</f>
        <v>2.8168872128956148</v>
      </c>
      <c r="M7" s="8"/>
      <c r="N7" s="8"/>
      <c r="O7" s="8">
        <f>LN(H7)</f>
        <v>-2.4128884673333628</v>
      </c>
      <c r="P7" s="8">
        <f>LN(J7^-1)</f>
        <v>-1.7154833847626323</v>
      </c>
      <c r="Q7" s="8">
        <f>LN(K7^-1)</f>
        <v>-1.026012323980745</v>
      </c>
      <c r="R7" s="8">
        <f>LN(L7^-1)</f>
        <v>-1.0356324500719665</v>
      </c>
      <c r="S7" s="8"/>
      <c r="T7" s="8"/>
      <c r="U7" s="8"/>
      <c r="V7" s="8"/>
      <c r="W7" s="8">
        <f>D7-O7</f>
        <v>6.2364272452386071E-2</v>
      </c>
      <c r="X7" s="8">
        <f>W7^2</f>
        <v>3.8893024785154402E-3</v>
      </c>
      <c r="Y7" s="8"/>
      <c r="Z7" s="8"/>
      <c r="AA7" s="8"/>
    </row>
    <row r="8" spans="1:30">
      <c r="B8" s="21">
        <f>'ac-varT-5.5K'!$P$9</f>
        <v>4.9102723882905576E-2</v>
      </c>
      <c r="C8" s="8">
        <f>C7+0.5</f>
        <v>5.5</v>
      </c>
      <c r="D8" s="8">
        <f t="shared" ref="D8:D17" si="0">LN(B8)</f>
        <v>-3.0138407694901552</v>
      </c>
      <c r="E8" s="8">
        <f t="shared" ref="E8:E17" si="1">1/C8</f>
        <v>0.18181818181818182</v>
      </c>
      <c r="F8" s="8">
        <v>-3.0138407694901552</v>
      </c>
      <c r="G8" s="8"/>
      <c r="H8" s="8">
        <f t="shared" ref="H8:H17" si="2">I8^-1</f>
        <v>5.1441412412243009E-2</v>
      </c>
      <c r="I8" s="8">
        <f t="shared" ref="I8:I17" si="3">J8+K8+L8</f>
        <v>19.439590654824261</v>
      </c>
      <c r="J8" s="8">
        <f t="shared" ref="J8:J17" si="4">$G$2</f>
        <v>5.5593621739283048</v>
      </c>
      <c r="K8" s="8">
        <f t="shared" ref="K8:K17" si="5">$H$2*C8^$I$2</f>
        <v>6.5784814907315532</v>
      </c>
      <c r="L8" s="8">
        <f t="shared" ref="L8:L17" si="6">$K$2^-1*EXP(-$L$2/(0.695*C8))</f>
        <v>7.3017469901644025</v>
      </c>
      <c r="M8" s="8"/>
      <c r="N8" s="8"/>
      <c r="O8" s="8">
        <f t="shared" ref="O8:O17" si="7">LN(H8)</f>
        <v>-2.9673117419599908</v>
      </c>
      <c r="P8" s="8">
        <f t="shared" ref="P8:R17" si="8">LN(J8^-1)</f>
        <v>-1.7154833847626323</v>
      </c>
      <c r="Q8" s="8">
        <f t="shared" si="8"/>
        <v>-1.8838039422196688</v>
      </c>
      <c r="R8" s="8">
        <f t="shared" si="8"/>
        <v>-1.9881136332445355</v>
      </c>
      <c r="S8" s="8"/>
      <c r="T8" s="8"/>
      <c r="U8" s="8"/>
      <c r="V8" s="8"/>
      <c r="W8" s="8">
        <f t="shared" ref="W8:W17" si="9">D8-O8</f>
        <v>-4.6529027530164413E-2</v>
      </c>
      <c r="X8" s="8">
        <f t="shared" ref="X8:X17" si="10">W8^2</f>
        <v>2.1649504029027981E-3</v>
      </c>
      <c r="Y8" s="8"/>
      <c r="Z8" s="8"/>
      <c r="AA8" s="8"/>
    </row>
    <row r="9" spans="1:30">
      <c r="B9" s="21">
        <f>'ac-varT-6K'!$P$9</f>
        <v>2.5133671713964332E-2</v>
      </c>
      <c r="C9" s="8">
        <f t="shared" ref="C9:C15" si="11">C8+0.5</f>
        <v>6</v>
      </c>
      <c r="D9" s="8">
        <f t="shared" si="0"/>
        <v>-3.683546829306636</v>
      </c>
      <c r="E9" s="8">
        <f t="shared" si="1"/>
        <v>0.16666666666666666</v>
      </c>
      <c r="F9" s="8">
        <v>-3.683546829306636</v>
      </c>
      <c r="G9" s="8"/>
      <c r="H9" s="8">
        <f t="shared" si="2"/>
        <v>2.7698096782061352E-2</v>
      </c>
      <c r="I9" s="8">
        <f t="shared" si="3"/>
        <v>36.103563644403508</v>
      </c>
      <c r="J9" s="8">
        <f t="shared" si="4"/>
        <v>5.5593621739283048</v>
      </c>
      <c r="K9" s="8">
        <f t="shared" si="5"/>
        <v>14.39536579688796</v>
      </c>
      <c r="L9" s="8">
        <f t="shared" si="6"/>
        <v>16.148835673587246</v>
      </c>
      <c r="M9" s="8"/>
      <c r="N9" s="8"/>
      <c r="O9" s="8">
        <f t="shared" si="7"/>
        <v>-3.5863915763781948</v>
      </c>
      <c r="P9" s="8">
        <f t="shared" si="8"/>
        <v>-1.7154833847626323</v>
      </c>
      <c r="Q9" s="8">
        <f t="shared" si="8"/>
        <v>-2.6669063351263369</v>
      </c>
      <c r="R9" s="8">
        <f t="shared" si="8"/>
        <v>-2.7818479525550095</v>
      </c>
      <c r="S9" s="8"/>
      <c r="T9" s="8"/>
      <c r="U9" s="8"/>
      <c r="V9" s="8"/>
      <c r="W9" s="8">
        <f t="shared" si="9"/>
        <v>-9.7155252928441183E-2</v>
      </c>
      <c r="X9" s="8">
        <f t="shared" si="10"/>
        <v>9.4391431715893787E-3</v>
      </c>
      <c r="Y9" s="8"/>
      <c r="Z9" s="8"/>
      <c r="AA9" s="8"/>
    </row>
    <row r="10" spans="1:30">
      <c r="B10" s="21">
        <f>'ac-varT-6.5K'!$P$9</f>
        <v>1.344671230366525E-2</v>
      </c>
      <c r="C10" s="8">
        <f t="shared" si="11"/>
        <v>6.5</v>
      </c>
      <c r="D10" s="8">
        <f t="shared" si="0"/>
        <v>-4.3090206412034222</v>
      </c>
      <c r="E10" s="8">
        <f t="shared" si="1"/>
        <v>0.15384615384615385</v>
      </c>
      <c r="F10" s="8">
        <v>-4.3090206412034222</v>
      </c>
      <c r="G10" s="8"/>
      <c r="H10" s="8">
        <f t="shared" si="2"/>
        <v>1.4980170198339545E-2</v>
      </c>
      <c r="I10" s="8">
        <f t="shared" si="3"/>
        <v>66.75491578265536</v>
      </c>
      <c r="J10" s="8">
        <f t="shared" si="4"/>
        <v>5.5593621739283048</v>
      </c>
      <c r="K10" s="8">
        <f t="shared" si="5"/>
        <v>29.585687210121772</v>
      </c>
      <c r="L10" s="8">
        <f t="shared" si="6"/>
        <v>31.609866398605284</v>
      </c>
      <c r="M10" s="8"/>
      <c r="N10" s="8"/>
      <c r="O10" s="8">
        <f t="shared" si="7"/>
        <v>-4.2010279392526977</v>
      </c>
      <c r="P10" s="8">
        <f t="shared" si="8"/>
        <v>-1.7154833847626323</v>
      </c>
      <c r="Q10" s="8">
        <f t="shared" si="8"/>
        <v>-3.3872907041881648</v>
      </c>
      <c r="R10" s="8">
        <f t="shared" si="8"/>
        <v>-3.4534692996638738</v>
      </c>
      <c r="S10" s="8"/>
      <c r="T10" s="8"/>
      <c r="U10" s="8"/>
      <c r="V10" s="8"/>
      <c r="W10" s="8">
        <f t="shared" si="9"/>
        <v>-0.10799270195072452</v>
      </c>
      <c r="X10" s="8">
        <f t="shared" si="10"/>
        <v>1.1662423674618021E-2</v>
      </c>
      <c r="Y10" s="8"/>
      <c r="Z10" s="8"/>
      <c r="AA10" s="8"/>
    </row>
    <row r="11" spans="1:30">
      <c r="B11" s="21">
        <f>'ac-varT-7K'!$P$9</f>
        <v>8.5424923686746781E-3</v>
      </c>
      <c r="C11" s="8">
        <f t="shared" si="11"/>
        <v>7</v>
      </c>
      <c r="D11" s="8">
        <f t="shared" si="0"/>
        <v>-4.7627024673115237</v>
      </c>
      <c r="E11" s="8">
        <f t="shared" si="1"/>
        <v>0.14285714285714285</v>
      </c>
      <c r="F11" s="8">
        <v>-4.7627024673115237</v>
      </c>
      <c r="G11" s="8"/>
      <c r="H11" s="8">
        <f t="shared" si="2"/>
        <v>8.374170710714314E-3</v>
      </c>
      <c r="I11" s="8">
        <f t="shared" si="3"/>
        <v>119.41480948323064</v>
      </c>
      <c r="J11" s="8">
        <f t="shared" si="4"/>
        <v>5.5593621739283048</v>
      </c>
      <c r="K11" s="8">
        <f t="shared" si="5"/>
        <v>57.642633196006166</v>
      </c>
      <c r="L11" s="8">
        <f t="shared" si="6"/>
        <v>56.212814113296176</v>
      </c>
      <c r="M11" s="8"/>
      <c r="N11" s="8"/>
      <c r="O11" s="8">
        <f t="shared" si="7"/>
        <v>-4.7826032257899742</v>
      </c>
      <c r="P11" s="8">
        <f t="shared" si="8"/>
        <v>-1.7154833847626323</v>
      </c>
      <c r="Q11" s="8">
        <f t="shared" si="8"/>
        <v>-4.0542624535716616</v>
      </c>
      <c r="R11" s="8">
        <f t="shared" si="8"/>
        <v>-4.0291447400428977</v>
      </c>
      <c r="S11" s="8"/>
      <c r="T11" s="8"/>
      <c r="U11" s="8"/>
      <c r="V11" s="8"/>
      <c r="W11" s="8">
        <f t="shared" si="9"/>
        <v>1.990075847845052E-2</v>
      </c>
      <c r="X11" s="8">
        <f t="shared" si="10"/>
        <v>3.9604018801762025E-4</v>
      </c>
      <c r="Y11" s="8"/>
      <c r="Z11" s="8"/>
      <c r="AA11" s="8"/>
    </row>
    <row r="12" spans="1:30">
      <c r="B12" s="21">
        <f>'ac-varT-7.5K'!$P$9</f>
        <v>5.3109790818832905E-3</v>
      </c>
      <c r="C12" s="8">
        <f t="shared" si="11"/>
        <v>7.5</v>
      </c>
      <c r="D12" s="8">
        <f t="shared" si="0"/>
        <v>-5.2379790761895695</v>
      </c>
      <c r="E12" s="8">
        <f t="shared" si="1"/>
        <v>0.13333333333333333</v>
      </c>
      <c r="F12" s="8">
        <v>-5.2379790761895695</v>
      </c>
      <c r="G12" s="8"/>
      <c r="H12" s="8">
        <f t="shared" si="2"/>
        <v>4.8687317132000835E-3</v>
      </c>
      <c r="I12" s="8">
        <f t="shared" si="3"/>
        <v>205.39229904346638</v>
      </c>
      <c r="J12" s="8">
        <f t="shared" si="4"/>
        <v>5.5593621739283048</v>
      </c>
      <c r="K12" s="8">
        <f t="shared" si="5"/>
        <v>107.25383309191436</v>
      </c>
      <c r="L12" s="8">
        <f t="shared" si="6"/>
        <v>92.579103777623715</v>
      </c>
      <c r="M12" s="8"/>
      <c r="N12" s="8"/>
      <c r="O12" s="8">
        <f t="shared" si="7"/>
        <v>-5.3249218043060393</v>
      </c>
      <c r="P12" s="8">
        <f t="shared" si="8"/>
        <v>-1.7154833847626323</v>
      </c>
      <c r="Q12" s="8">
        <f t="shared" si="8"/>
        <v>-4.6751982969542247</v>
      </c>
      <c r="R12" s="8">
        <f t="shared" si="8"/>
        <v>-4.5280634550380539</v>
      </c>
      <c r="S12" s="8"/>
      <c r="T12" s="8"/>
      <c r="U12" s="8"/>
      <c r="V12" s="8"/>
      <c r="W12" s="8">
        <f t="shared" si="9"/>
        <v>8.6942728116469858E-2</v>
      </c>
      <c r="X12" s="8">
        <f t="shared" si="10"/>
        <v>7.5590379723343981E-3</v>
      </c>
      <c r="Y12" s="8"/>
      <c r="Z12" s="8"/>
      <c r="AA12" s="8"/>
    </row>
    <row r="13" spans="1:30">
      <c r="B13" s="21">
        <f>'ac-varT-8K'!$P$9</f>
        <v>3.3024842557550049E-3</v>
      </c>
      <c r="C13" s="8">
        <f t="shared" si="11"/>
        <v>8</v>
      </c>
      <c r="D13" s="8">
        <f t="shared" si="0"/>
        <v>-5.7130802889508443</v>
      </c>
      <c r="E13" s="8">
        <f t="shared" si="1"/>
        <v>0.125</v>
      </c>
      <c r="F13" s="8">
        <v>-5.7130802889508443</v>
      </c>
      <c r="G13" s="8"/>
      <c r="H13" s="8">
        <f t="shared" si="2"/>
        <v>2.9365573426591556E-3</v>
      </c>
      <c r="I13" s="8">
        <f t="shared" si="3"/>
        <v>340.53481111132157</v>
      </c>
      <c r="J13" s="8">
        <f t="shared" si="4"/>
        <v>5.5593621739283048</v>
      </c>
      <c r="K13" s="8">
        <f t="shared" si="5"/>
        <v>191.72172796115416</v>
      </c>
      <c r="L13" s="8">
        <f t="shared" si="6"/>
        <v>143.25372097623912</v>
      </c>
      <c r="M13" s="8"/>
      <c r="N13" s="8"/>
      <c r="O13" s="8">
        <f t="shared" si="7"/>
        <v>-5.8305173556394383</v>
      </c>
      <c r="P13" s="8">
        <f t="shared" si="8"/>
        <v>-1.7154833847626323</v>
      </c>
      <c r="Q13" s="8">
        <f t="shared" si="8"/>
        <v>-5.2560449871923653</v>
      </c>
      <c r="R13" s="8">
        <f t="shared" si="8"/>
        <v>-4.9646173306588146</v>
      </c>
      <c r="S13" s="8"/>
      <c r="T13" s="8"/>
      <c r="U13" s="8"/>
      <c r="V13" s="8"/>
      <c r="W13" s="8">
        <f t="shared" si="9"/>
        <v>0.11743706668859399</v>
      </c>
      <c r="X13" s="8">
        <f t="shared" si="10"/>
        <v>1.3791464632421273E-2</v>
      </c>
      <c r="Y13" s="8"/>
      <c r="Z13" s="8"/>
      <c r="AA13" s="8"/>
      <c r="AD13" s="56">
        <f>EXP(-12.16)</f>
        <v>5.2357523949781018E-6</v>
      </c>
    </row>
    <row r="14" spans="1:30">
      <c r="B14" s="21">
        <f>'ac-varT-8.5K'!$P$9</f>
        <v>1.9969987054487674E-3</v>
      </c>
      <c r="C14" s="8">
        <f t="shared" si="11"/>
        <v>8.5</v>
      </c>
      <c r="D14" s="8">
        <f t="shared" si="0"/>
        <v>-6.2161098727966575</v>
      </c>
      <c r="E14" s="8">
        <f t="shared" si="1"/>
        <v>0.11764705882352941</v>
      </c>
      <c r="F14" s="8">
        <v>-6.2161098727966575</v>
      </c>
      <c r="G14" s="8"/>
      <c r="H14" s="8">
        <f t="shared" si="2"/>
        <v>1.8282252745604707E-3</v>
      </c>
      <c r="I14" s="8">
        <f t="shared" si="3"/>
        <v>546.97854466562558</v>
      </c>
      <c r="J14" s="8">
        <f t="shared" si="4"/>
        <v>5.5593621739283048</v>
      </c>
      <c r="K14" s="8">
        <f t="shared" si="5"/>
        <v>330.85049067811315</v>
      </c>
      <c r="L14" s="8">
        <f t="shared" si="6"/>
        <v>210.56869181358417</v>
      </c>
      <c r="M14" s="8"/>
      <c r="N14" s="8"/>
      <c r="O14" s="8">
        <f t="shared" si="7"/>
        <v>-6.3044095780066911</v>
      </c>
      <c r="P14" s="8">
        <f t="shared" si="8"/>
        <v>-1.7154833847626323</v>
      </c>
      <c r="Q14" s="8">
        <f t="shared" si="8"/>
        <v>-5.8016665835402792</v>
      </c>
      <c r="R14" s="8">
        <f t="shared" si="8"/>
        <v>-5.3498119267947803</v>
      </c>
      <c r="S14" s="8"/>
      <c r="T14" s="8"/>
      <c r="U14" s="8"/>
      <c r="V14" s="8"/>
      <c r="W14" s="8">
        <f t="shared" si="9"/>
        <v>8.8299705210033608E-2</v>
      </c>
      <c r="X14" s="8">
        <f t="shared" si="10"/>
        <v>7.7968379401788359E-3</v>
      </c>
      <c r="Y14" s="8"/>
      <c r="Z14" s="8"/>
      <c r="AA14" s="8"/>
    </row>
    <row r="15" spans="1:30">
      <c r="B15" s="21">
        <f>'ac-varT-9K'!$P$9</f>
        <v>1.3271163642636125E-3</v>
      </c>
      <c r="C15" s="8">
        <f t="shared" si="11"/>
        <v>9</v>
      </c>
      <c r="D15" s="8">
        <f t="shared" si="0"/>
        <v>-6.6247468377526877</v>
      </c>
      <c r="E15" s="8">
        <f t="shared" si="1"/>
        <v>0.1111111111111111</v>
      </c>
      <c r="F15" s="8">
        <v>-6.6247468377526877</v>
      </c>
      <c r="G15" s="8"/>
      <c r="H15" s="8">
        <f t="shared" si="2"/>
        <v>1.168889311822342E-3</v>
      </c>
      <c r="I15" s="8">
        <f t="shared" si="3"/>
        <v>855.51299843863126</v>
      </c>
      <c r="J15" s="8">
        <f t="shared" si="4"/>
        <v>5.5593621739283048</v>
      </c>
      <c r="K15" s="8">
        <f t="shared" si="5"/>
        <v>553.40622066434707</v>
      </c>
      <c r="L15" s="8">
        <f t="shared" si="6"/>
        <v>296.54741560035581</v>
      </c>
      <c r="M15" s="8"/>
      <c r="N15" s="8"/>
      <c r="O15" s="8">
        <f t="shared" si="7"/>
        <v>-6.7517012871836606</v>
      </c>
      <c r="P15" s="8">
        <f t="shared" si="8"/>
        <v>-1.7154833847626323</v>
      </c>
      <c r="Q15" s="8">
        <f t="shared" si="8"/>
        <v>-6.3160923080998161</v>
      </c>
      <c r="R15" s="8">
        <f t="shared" si="8"/>
        <v>-5.6922071233600837</v>
      </c>
      <c r="S15" s="8"/>
      <c r="T15" s="8"/>
      <c r="U15" s="8"/>
      <c r="V15" s="8"/>
      <c r="W15" s="8">
        <f t="shared" si="9"/>
        <v>0.12695444943097289</v>
      </c>
      <c r="X15" s="8">
        <f t="shared" si="10"/>
        <v>1.6117432230321454E-2</v>
      </c>
      <c r="Y15" s="8"/>
      <c r="Z15" s="8"/>
      <c r="AA15" s="8"/>
    </row>
    <row r="16" spans="1:30">
      <c r="B16" s="21">
        <v>7.4521385583421903E-4</v>
      </c>
      <c r="C16" s="8">
        <v>9.5</v>
      </c>
      <c r="D16" s="8">
        <f t="shared" si="0"/>
        <v>-7.2018393259660316</v>
      </c>
      <c r="E16" s="8">
        <f t="shared" si="1"/>
        <v>0.10526315789473684</v>
      </c>
      <c r="F16" s="8">
        <v>-7.2018393259660316</v>
      </c>
      <c r="G16" s="8"/>
      <c r="H16" s="8">
        <f t="shared" si="2"/>
        <v>7.6412859430637005E-4</v>
      </c>
      <c r="I16" s="8">
        <f t="shared" si="3"/>
        <v>1308.6802502237726</v>
      </c>
      <c r="J16" s="8">
        <f t="shared" si="4"/>
        <v>5.5593621739283048</v>
      </c>
      <c r="K16" s="8">
        <f t="shared" si="5"/>
        <v>900.27232377901339</v>
      </c>
      <c r="L16" s="8">
        <f t="shared" si="6"/>
        <v>402.84856427083099</v>
      </c>
      <c r="M16" s="8"/>
      <c r="N16" s="8"/>
      <c r="O16" s="8">
        <f t="shared" si="7"/>
        <v>-7.1767744658065622</v>
      </c>
      <c r="P16" s="8">
        <f t="shared" si="8"/>
        <v>-1.7154833847626323</v>
      </c>
      <c r="Q16" s="8">
        <f t="shared" si="8"/>
        <v>-6.8026972995322987</v>
      </c>
      <c r="R16" s="8">
        <f t="shared" si="8"/>
        <v>-5.9985607202869327</v>
      </c>
      <c r="S16" s="8"/>
      <c r="T16" s="8"/>
      <c r="U16" s="8"/>
      <c r="V16" s="8"/>
      <c r="W16" s="8">
        <f t="shared" si="9"/>
        <v>-2.5064860159469404E-2</v>
      </c>
      <c r="X16" s="8">
        <f t="shared" si="10"/>
        <v>6.2824721481375659E-4</v>
      </c>
      <c r="Y16" s="8"/>
      <c r="Z16" s="8"/>
      <c r="AA16" s="8"/>
    </row>
    <row r="17" spans="1:32">
      <c r="B17" s="21">
        <v>4.1259501335110226E-4</v>
      </c>
      <c r="C17" s="8">
        <v>10</v>
      </c>
      <c r="D17" s="8">
        <f t="shared" si="0"/>
        <v>-7.7930440433160513</v>
      </c>
      <c r="E17" s="8">
        <f t="shared" si="1"/>
        <v>0.1</v>
      </c>
      <c r="F17" s="8">
        <v>-7.7930440433160513</v>
      </c>
      <c r="G17" s="8"/>
      <c r="H17" s="8">
        <f t="shared" si="2"/>
        <v>5.089729115698385E-4</v>
      </c>
      <c r="I17" s="8">
        <f t="shared" si="3"/>
        <v>1964.7411036388435</v>
      </c>
      <c r="J17" s="8">
        <f t="shared" si="4"/>
        <v>5.5593621739283048</v>
      </c>
      <c r="K17" s="8">
        <f t="shared" si="5"/>
        <v>1428.4381863560836</v>
      </c>
      <c r="L17" s="8">
        <f t="shared" si="6"/>
        <v>530.74355510883163</v>
      </c>
      <c r="M17" s="8"/>
      <c r="N17" s="8"/>
      <c r="O17" s="8">
        <f t="shared" si="7"/>
        <v>-7.5831157617496956</v>
      </c>
      <c r="P17" s="8">
        <f t="shared" si="8"/>
        <v>-1.7154833847626323</v>
      </c>
      <c r="Q17" s="8">
        <f t="shared" si="8"/>
        <v>-7.2643369490202527</v>
      </c>
      <c r="R17" s="8">
        <f t="shared" si="8"/>
        <v>-6.2742789575210978</v>
      </c>
      <c r="S17" s="8"/>
      <c r="T17" s="8"/>
      <c r="U17" s="8"/>
      <c r="V17" s="8"/>
      <c r="W17" s="8">
        <f t="shared" si="9"/>
        <v>-0.20992828156635568</v>
      </c>
      <c r="X17" s="8">
        <f t="shared" si="10"/>
        <v>4.4069883401403109E-2</v>
      </c>
      <c r="Y17" s="8"/>
      <c r="Z17" s="8"/>
      <c r="AA17" s="8"/>
    </row>
    <row r="18" spans="1:32">
      <c r="A18" s="51"/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2">
      <c r="A19" s="51"/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2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2">
      <c r="B21" s="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32">
      <c r="P22" s="56" t="s">
        <v>56</v>
      </c>
      <c r="Q22" s="56" t="s">
        <v>57</v>
      </c>
      <c r="R22" s="56" t="s">
        <v>61</v>
      </c>
      <c r="AC22" s="56" t="s">
        <v>36</v>
      </c>
      <c r="AD22" s="56">
        <f>EXP(-15.558)</f>
        <v>1.750839961807258E-7</v>
      </c>
    </row>
    <row r="23" spans="1:32">
      <c r="P23" s="56">
        <f>1/K7</f>
        <v>0.35843343092507313</v>
      </c>
      <c r="Q23" s="56">
        <f>1/L7</f>
        <v>0.35500178900384571</v>
      </c>
      <c r="R23" s="56">
        <f>1/J7</f>
        <v>0.17987675001454156</v>
      </c>
      <c r="AC23" s="56" t="s">
        <v>37</v>
      </c>
      <c r="AD23" s="56">
        <v>31.806000000000001</v>
      </c>
      <c r="AF23" s="56">
        <f>38.499*0.695</f>
        <v>26.756805</v>
      </c>
    </row>
    <row r="24" spans="1:32">
      <c r="P24" s="56">
        <f t="shared" ref="P24:Q33" si="12">1/K8</f>
        <v>0.15201076440040209</v>
      </c>
      <c r="Q24" s="56">
        <f t="shared" si="12"/>
        <v>0.13695352651180873</v>
      </c>
      <c r="R24" s="56">
        <f t="shared" ref="R24:R33" si="13">1/J8</f>
        <v>0.17987675001454156</v>
      </c>
      <c r="AD24" s="56">
        <f>AD23*0.695</f>
        <v>22.105169999999998</v>
      </c>
      <c r="AF24" s="56">
        <f>EXP(-17.242)</f>
        <v>3.2500836808121208E-8</v>
      </c>
    </row>
    <row r="25" spans="1:32">
      <c r="P25" s="56">
        <f t="shared" si="12"/>
        <v>6.9466800226513414E-2</v>
      </c>
      <c r="Q25" s="56">
        <f t="shared" si="12"/>
        <v>6.1923969022459155E-2</v>
      </c>
      <c r="R25" s="56">
        <f t="shared" si="13"/>
        <v>0.17987675001454156</v>
      </c>
    </row>
    <row r="26" spans="1:32">
      <c r="P26" s="56">
        <f t="shared" si="12"/>
        <v>3.3800127504149464E-2</v>
      </c>
      <c r="Q26" s="56">
        <f t="shared" si="12"/>
        <v>3.1635692077588873E-2</v>
      </c>
      <c r="R26" s="56">
        <f t="shared" si="13"/>
        <v>0.17987675001454156</v>
      </c>
    </row>
    <row r="27" spans="1:32">
      <c r="P27" s="56">
        <f t="shared" si="12"/>
        <v>1.7348270621150009E-2</v>
      </c>
      <c r="Q27" s="56">
        <f t="shared" si="12"/>
        <v>1.7789538128877756E-2</v>
      </c>
      <c r="R27" s="56">
        <f t="shared" si="13"/>
        <v>0.17987675001454156</v>
      </c>
    </row>
    <row r="28" spans="1:32">
      <c r="B28" s="21"/>
      <c r="P28" s="56">
        <f t="shared" si="12"/>
        <v>9.3236760978325159E-3</v>
      </c>
      <c r="Q28" s="56">
        <f t="shared" si="12"/>
        <v>1.0801573564613606E-2</v>
      </c>
      <c r="R28" s="56">
        <f t="shared" si="13"/>
        <v>0.17987675001454156</v>
      </c>
    </row>
    <row r="29" spans="1:32">
      <c r="P29" s="56">
        <f t="shared" si="12"/>
        <v>5.2158929018343491E-3</v>
      </c>
      <c r="Q29" s="56">
        <f t="shared" si="12"/>
        <v>6.9806214678770238E-3</v>
      </c>
      <c r="R29" s="56">
        <f t="shared" si="13"/>
        <v>0.17987675001454156</v>
      </c>
    </row>
    <row r="30" spans="1:32">
      <c r="P30" s="56">
        <f t="shared" si="12"/>
        <v>3.0225132746528318E-3</v>
      </c>
      <c r="Q30" s="56">
        <f t="shared" si="12"/>
        <v>4.749044083368752E-3</v>
      </c>
      <c r="R30" s="56">
        <f t="shared" si="13"/>
        <v>0.17987675001454156</v>
      </c>
    </row>
    <row r="31" spans="1:32">
      <c r="P31" s="56">
        <f t="shared" si="12"/>
        <v>1.8069908914278754E-3</v>
      </c>
      <c r="Q31" s="56">
        <f t="shared" si="12"/>
        <v>3.3721420163973269E-3</v>
      </c>
      <c r="R31" s="56">
        <f t="shared" si="13"/>
        <v>0.17987675001454156</v>
      </c>
    </row>
    <row r="32" spans="1:32">
      <c r="P32" s="56">
        <f t="shared" si="12"/>
        <v>1.1107750106127514E-3</v>
      </c>
      <c r="Q32" s="56">
        <f t="shared" si="12"/>
        <v>2.482322363020041E-3</v>
      </c>
      <c r="R32" s="56">
        <f t="shared" si="13"/>
        <v>0.17987675001454156</v>
      </c>
    </row>
    <row r="33" spans="16:18">
      <c r="P33" s="56">
        <f t="shared" si="12"/>
        <v>7.0006529477553345E-4</v>
      </c>
      <c r="Q33" s="56">
        <f t="shared" si="12"/>
        <v>1.8841491156589645E-3</v>
      </c>
      <c r="R33" s="56">
        <f t="shared" si="13"/>
        <v>0.17987675001454156</v>
      </c>
    </row>
  </sheetData>
  <phoneticPr fontId="2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 t="s">
        <v>55</v>
      </c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5.0002360000000001</v>
      </c>
      <c r="C6" s="58">
        <v>1.075324E-4</v>
      </c>
      <c r="D6" s="58">
        <v>5.7488619999999998E-5</v>
      </c>
      <c r="E6" s="58">
        <v>1.0005759999999999</v>
      </c>
      <c r="F6" s="6">
        <f>((C6/4)-($F$2/282548)*-0.00024306-($F$3/698124)*-0.00040896)/$B$3-$D$3</f>
        <v>1.4917821327736762</v>
      </c>
      <c r="G6" s="6">
        <f>$P$7+($P$6-$P$7)*(1+(2*PI()*E6*$P$9)^(1-$P$8)*SIN(PI()*$P$8/2))/(1+2*(2*PI()*E6*$P$9)^(1-$P$8)*SIN(PI()*$P$8/2)+(2*PI()*E6*$P$9)^(2-2*$P$8))</f>
        <v>1.4944342070278713</v>
      </c>
      <c r="H6" s="6">
        <f>F6-G6</f>
        <v>-2.6520742541951137E-3</v>
      </c>
      <c r="I6" s="6">
        <f>H6^2</f>
        <v>7.0334978497645682E-6</v>
      </c>
      <c r="J6" s="6">
        <f>((D6/4)-($F$2/282548)*-0.00024306-($F$3/698124)*-0.00040896)/$B$3-$D$3</f>
        <v>0.79889749272304322</v>
      </c>
      <c r="K6" s="6">
        <f>($P$6-$P$7)*((2*PI()*E6*$P$9)^(1-$P$8)*COS(PI()*$P$8/2))/(1+2*(2*PI()*E6*$P$9)^(1-$P$8)*SIN(PI()*$P$8/2)+(2*PI()*E6*$P$9)^(2-2*$P$8))</f>
        <v>0.80156715496872077</v>
      </c>
      <c r="L6" s="6">
        <f>J6-K6</f>
        <v>-2.6696622456775509E-3</v>
      </c>
      <c r="M6" s="6">
        <f>L6^2</f>
        <v>7.1270965059961042E-6</v>
      </c>
      <c r="N6" s="20">
        <f>LOG10(E6)</f>
        <v>2.5008160498626354E-4</v>
      </c>
      <c r="O6" s="4" t="s">
        <v>20</v>
      </c>
      <c r="P6" s="21">
        <v>2.1087438518003498</v>
      </c>
      <c r="Q6" s="22">
        <v>9.1745907005747504E-4</v>
      </c>
      <c r="R6" s="7">
        <f>SUM(I6:I16)</f>
        <v>6.5838380871544228E-4</v>
      </c>
      <c r="S6" s="23">
        <v>2.6043334632024993E-3</v>
      </c>
      <c r="T6" s="24" t="s">
        <v>21</v>
      </c>
      <c r="X6" s="56">
        <f>((C6/4)-(69.2/282548)*-0.00024306-(64.3/698124)*-0.00040896)/$B$3-$D$3</f>
        <v>1.4947257685610118</v>
      </c>
    </row>
    <row r="7" spans="1:24">
      <c r="A7" s="58">
        <v>1750</v>
      </c>
      <c r="B7" s="58">
        <v>4.9999690000000001</v>
      </c>
      <c r="C7" s="58">
        <v>9.168674E-5</v>
      </c>
      <c r="D7" s="58">
        <v>6.224833E-5</v>
      </c>
      <c r="E7" s="58">
        <v>1.3389800000000001</v>
      </c>
      <c r="F7" s="6">
        <f t="shared" ref="F7:F15" si="0">((C7/4)-($F$2/282548)*-0.00024306-($F$3/698124)*-0.00040896)/$B$3-$D$3</f>
        <v>1.2723899440648154</v>
      </c>
      <c r="G7" s="6">
        <f t="shared" ref="G7:G15" si="1">$P$7+($P$6-$P$7)*(1+(2*PI()*E7*$P$9)^(1-$P$8)*SIN(PI()*$P$8/2))/(1+2*(2*PI()*E7*$P$9)^(1-$P$8)*SIN(PI()*$P$8/2)+(2*PI()*E7*$P$9)^(2-2*$P$8))</f>
        <v>1.279001783845318</v>
      </c>
      <c r="H7" s="6">
        <f t="shared" ref="H7:H15" si="2">F7-G7</f>
        <v>-6.6118397805026152E-3</v>
      </c>
      <c r="I7" s="6">
        <f t="shared" ref="I7:I15" si="3">H7^2</f>
        <v>4.3716425283036868E-5</v>
      </c>
      <c r="J7" s="6">
        <f t="shared" ref="J7:J15" si="4">((D7/4)-($F$2/282548)*-0.00024306-($F$3/698124)*-0.00040896)/$B$3-$D$3</f>
        <v>0.86479838890025851</v>
      </c>
      <c r="K7" s="6">
        <f t="shared" ref="K7:K15" si="5">($P$6-$P$7)*((2*PI()*E7*$P$9)^(1-$P$8)*COS(PI()*$P$8/2))/(1+2*(2*PI()*E7*$P$9)^(1-$P$8)*SIN(PI()*$P$8/2)+(2*PI()*E7*$P$9)^(2-2*$P$8))</f>
        <v>0.86496448904110224</v>
      </c>
      <c r="L7" s="6">
        <f t="shared" ref="L7:L15" si="6">J7-K7</f>
        <v>-1.6610014084372793E-4</v>
      </c>
      <c r="M7" s="6">
        <f t="shared" ref="M7:M15" si="7">L7^2</f>
        <v>2.7589256788306256E-8</v>
      </c>
      <c r="N7" s="20">
        <f t="shared" ref="N7:N31" si="8">LOG10(E7)</f>
        <v>0.12677409011543903</v>
      </c>
      <c r="O7" s="4" t="s">
        <v>22</v>
      </c>
      <c r="P7" s="21">
        <v>9.4398645581999313E-2</v>
      </c>
      <c r="Q7" s="22">
        <v>2.9785372584599902E-3</v>
      </c>
      <c r="R7" s="7">
        <f>R6+R8</f>
        <v>1.6997241969753444E-3</v>
      </c>
      <c r="T7" s="24" t="s">
        <v>23</v>
      </c>
      <c r="X7" s="56">
        <f t="shared" ref="X7:X35" si="9">((C7/4)-(69.2/282548)*-0.00024306-(64.3/698124)*-0.00040896)/$B$3-$D$3</f>
        <v>1.275333579852151</v>
      </c>
    </row>
    <row r="8" spans="1:24">
      <c r="A8" s="58">
        <v>1750</v>
      </c>
      <c r="B8" s="58">
        <v>5.0000650000000002</v>
      </c>
      <c r="C8" s="58">
        <v>7.4452440000000002E-5</v>
      </c>
      <c r="D8" s="58">
        <v>6.3172989999999999E-5</v>
      </c>
      <c r="E8" s="58">
        <v>1.7948770000000001</v>
      </c>
      <c r="F8" s="6">
        <f t="shared" si="0"/>
        <v>1.0337712435584865</v>
      </c>
      <c r="G8" s="6">
        <f t="shared" si="1"/>
        <v>1.0428867979628855</v>
      </c>
      <c r="H8" s="6">
        <f t="shared" si="2"/>
        <v>-9.11555440439904E-3</v>
      </c>
      <c r="I8" s="6">
        <f t="shared" si="3"/>
        <v>8.3093332099558735E-5</v>
      </c>
      <c r="J8" s="6">
        <f t="shared" si="4"/>
        <v>0.87760083330532179</v>
      </c>
      <c r="K8" s="6">
        <f t="shared" si="5"/>
        <v>0.87887732461183032</v>
      </c>
      <c r="L8" s="6">
        <f t="shared" si="6"/>
        <v>-1.2764913065085315E-3</v>
      </c>
      <c r="M8" s="6">
        <f t="shared" si="7"/>
        <v>1.6294300555918576E-6</v>
      </c>
      <c r="N8" s="20">
        <f t="shared" si="8"/>
        <v>0.25403469243992893</v>
      </c>
      <c r="O8" s="4" t="s">
        <v>24</v>
      </c>
      <c r="P8" s="21">
        <v>8.5260683366253934E-2</v>
      </c>
      <c r="Q8" s="22">
        <v>1.0514418118394691E-2</v>
      </c>
      <c r="R8" s="7">
        <f>SUM(M6:M16)</f>
        <v>1.0413403882599021E-3</v>
      </c>
      <c r="S8" s="23">
        <v>4.3766489266712227E-3</v>
      </c>
      <c r="T8" s="24" t="s">
        <v>25</v>
      </c>
      <c r="X8" s="56">
        <f t="shared" si="9"/>
        <v>1.0367148793458221</v>
      </c>
    </row>
    <row r="9" spans="1:24">
      <c r="A9" s="58">
        <v>1750</v>
      </c>
      <c r="B9" s="58">
        <v>5.0004840000000002</v>
      </c>
      <c r="C9" s="58">
        <v>5.795922E-5</v>
      </c>
      <c r="D9" s="58">
        <v>6.0178879999999999E-5</v>
      </c>
      <c r="E9" s="58">
        <v>2.4038460000000001</v>
      </c>
      <c r="F9" s="6">
        <f t="shared" si="0"/>
        <v>0.80541321778633446</v>
      </c>
      <c r="G9" s="6">
        <f t="shared" si="1"/>
        <v>0.81408457338096396</v>
      </c>
      <c r="H9" s="6">
        <f t="shared" si="2"/>
        <v>-8.671355594629504E-3</v>
      </c>
      <c r="I9" s="6">
        <f t="shared" si="3"/>
        <v>7.5192407848512403E-5</v>
      </c>
      <c r="J9" s="6">
        <f t="shared" si="4"/>
        <v>0.83614567484962554</v>
      </c>
      <c r="K9" s="6">
        <f t="shared" si="5"/>
        <v>0.83906275564144006</v>
      </c>
      <c r="L9" s="6">
        <f t="shared" si="6"/>
        <v>-2.9170807918145192E-3</v>
      </c>
      <c r="M9" s="6">
        <f t="shared" si="7"/>
        <v>8.5093603459732221E-6</v>
      </c>
      <c r="N9" s="20">
        <f t="shared" si="8"/>
        <v>0.38090664157840953</v>
      </c>
      <c r="O9" s="4" t="s">
        <v>26</v>
      </c>
      <c r="P9" s="21">
        <v>9.5319183289406237E-2</v>
      </c>
      <c r="Q9" s="25">
        <v>1.6444115620463457E-5</v>
      </c>
      <c r="X9" s="56">
        <f t="shared" si="9"/>
        <v>0.80835685357366993</v>
      </c>
    </row>
    <row r="10" spans="1:24">
      <c r="A10" s="58">
        <v>1750</v>
      </c>
      <c r="B10" s="58">
        <v>4.9999320000000003</v>
      </c>
      <c r="C10" s="58">
        <v>4.5657549999999998E-5</v>
      </c>
      <c r="D10" s="58">
        <v>5.6619970000000001E-5</v>
      </c>
      <c r="E10" s="58">
        <v>3.2194370000000001</v>
      </c>
      <c r="F10" s="6">
        <f t="shared" si="0"/>
        <v>0.63508958935595461</v>
      </c>
      <c r="G10" s="6">
        <f t="shared" si="1"/>
        <v>0.61503811705089484</v>
      </c>
      <c r="H10" s="6">
        <f t="shared" si="2"/>
        <v>2.005147230505977E-2</v>
      </c>
      <c r="I10" s="6">
        <f t="shared" si="3"/>
        <v>4.0206154160057894E-4</v>
      </c>
      <c r="J10" s="6">
        <f t="shared" si="4"/>
        <v>0.78687053867241041</v>
      </c>
      <c r="K10" s="6">
        <f t="shared" si="5"/>
        <v>0.75654242350187262</v>
      </c>
      <c r="L10" s="6">
        <f t="shared" si="6"/>
        <v>3.0328115170537795E-2</v>
      </c>
      <c r="M10" s="6">
        <f t="shared" si="7"/>
        <v>9.1979456979740472E-4</v>
      </c>
      <c r="N10" s="20">
        <f t="shared" si="8"/>
        <v>0.50777993095941731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9"/>
        <v>0.63803322514329008</v>
      </c>
    </row>
    <row r="11" spans="1:24">
      <c r="A11" s="58">
        <v>1750</v>
      </c>
      <c r="B11" s="58">
        <v>4.9998360000000002</v>
      </c>
      <c r="C11" s="58">
        <v>3.2714420000000001E-5</v>
      </c>
      <c r="D11" s="58">
        <v>4.7296109999999997E-5</v>
      </c>
      <c r="E11" s="58">
        <v>4.3131209999999998</v>
      </c>
      <c r="F11" s="6">
        <f t="shared" si="0"/>
        <v>0.45588458183696745</v>
      </c>
      <c r="G11" s="6">
        <f t="shared" si="1"/>
        <v>0.45752015287466352</v>
      </c>
      <c r="H11" s="6">
        <f t="shared" si="2"/>
        <v>-1.6355710376960708E-3</v>
      </c>
      <c r="I11" s="6">
        <f t="shared" si="3"/>
        <v>2.675092619350202E-6</v>
      </c>
      <c r="J11" s="6">
        <f t="shared" si="4"/>
        <v>0.65777638591291665</v>
      </c>
      <c r="K11" s="6">
        <f t="shared" si="5"/>
        <v>0.65043563216679379</v>
      </c>
      <c r="L11" s="6">
        <f t="shared" si="6"/>
        <v>7.3407537461228634E-3</v>
      </c>
      <c r="M11" s="6">
        <f t="shared" si="7"/>
        <v>5.3886665561216849E-5</v>
      </c>
      <c r="N11" s="20">
        <f t="shared" si="8"/>
        <v>0.63479164198439164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9"/>
        <v>0.45882821762430293</v>
      </c>
    </row>
    <row r="12" spans="1:24">
      <c r="A12" s="58">
        <v>1750</v>
      </c>
      <c r="B12" s="58">
        <v>4.9995329999999996</v>
      </c>
      <c r="C12" s="58">
        <v>2.431926E-5</v>
      </c>
      <c r="D12" s="58">
        <v>3.8398159999999998E-5</v>
      </c>
      <c r="E12" s="58">
        <v>5.7756290000000003</v>
      </c>
      <c r="F12" s="6">
        <f t="shared" si="0"/>
        <v>0.33964880958380295</v>
      </c>
      <c r="G12" s="6">
        <f t="shared" si="1"/>
        <v>0.34203520227127759</v>
      </c>
      <c r="H12" s="6">
        <f t="shared" si="2"/>
        <v>-2.3863926874746477E-3</v>
      </c>
      <c r="I12" s="6">
        <f t="shared" si="3"/>
        <v>5.6948700588324715E-6</v>
      </c>
      <c r="J12" s="6">
        <f t="shared" si="4"/>
        <v>0.53457919971038503</v>
      </c>
      <c r="K12" s="6">
        <f t="shared" si="5"/>
        <v>0.53951556320222926</v>
      </c>
      <c r="L12" s="6">
        <f t="shared" si="6"/>
        <v>-4.9363634918442312E-3</v>
      </c>
      <c r="M12" s="6">
        <f t="shared" si="7"/>
        <v>2.436768452361257E-5</v>
      </c>
      <c r="N12" s="20">
        <f t="shared" si="8"/>
        <v>0.76159928836567103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9"/>
        <v>0.34259244537113848</v>
      </c>
    </row>
    <row r="13" spans="1:24">
      <c r="A13" s="58">
        <v>1750</v>
      </c>
      <c r="B13" s="58">
        <v>4.9988289999999997</v>
      </c>
      <c r="C13" s="58">
        <v>1.8705920000000001E-5</v>
      </c>
      <c r="D13" s="58">
        <v>3.0987310000000001E-5</v>
      </c>
      <c r="E13" s="58">
        <v>7.7351479999999997</v>
      </c>
      <c r="F13" s="6">
        <f t="shared" si="0"/>
        <v>0.26192891981165106</v>
      </c>
      <c r="G13" s="6">
        <f t="shared" si="1"/>
        <v>0.26139213162225033</v>
      </c>
      <c r="H13" s="6">
        <f t="shared" si="2"/>
        <v>5.3678818940072759E-4</v>
      </c>
      <c r="I13" s="6">
        <f t="shared" si="3"/>
        <v>2.8814156028011139E-7</v>
      </c>
      <c r="J13" s="6">
        <f t="shared" si="4"/>
        <v>0.431971760090132</v>
      </c>
      <c r="K13" s="6">
        <f t="shared" si="5"/>
        <v>0.4360605522900412</v>
      </c>
      <c r="L13" s="6">
        <f t="shared" si="6"/>
        <v>-4.0887921999092081E-3</v>
      </c>
      <c r="M13" s="6">
        <f t="shared" si="7"/>
        <v>1.671822165403838E-5</v>
      </c>
      <c r="N13" s="20">
        <f t="shared" si="8"/>
        <v>0.8884686276628474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9"/>
        <v>0.26487255559898659</v>
      </c>
    </row>
    <row r="14" spans="1:24">
      <c r="A14" s="58">
        <v>1750</v>
      </c>
      <c r="B14" s="58">
        <v>4.9989239999999997</v>
      </c>
      <c r="C14" s="58">
        <v>1.490393E-5</v>
      </c>
      <c r="D14" s="58">
        <v>2.459334E-5</v>
      </c>
      <c r="E14" s="58">
        <v>10.361409999999999</v>
      </c>
      <c r="F14" s="6">
        <f t="shared" si="0"/>
        <v>0.20928820257114469</v>
      </c>
      <c r="G14" s="6">
        <f t="shared" si="1"/>
        <v>0.20681410578416493</v>
      </c>
      <c r="H14" s="6">
        <f t="shared" si="2"/>
        <v>2.4740967869797681E-3</v>
      </c>
      <c r="I14" s="6">
        <f t="shared" si="3"/>
        <v>6.121154911343612E-6</v>
      </c>
      <c r="J14" s="6">
        <f t="shared" si="4"/>
        <v>0.34344360330532192</v>
      </c>
      <c r="K14" s="6">
        <f t="shared" si="5"/>
        <v>0.34619287858574266</v>
      </c>
      <c r="L14" s="6">
        <f t="shared" si="6"/>
        <v>-2.7492752804207377E-3</v>
      </c>
      <c r="M14" s="6">
        <f t="shared" si="7"/>
        <v>7.5585145675325259E-6</v>
      </c>
      <c r="N14" s="20">
        <f t="shared" si="8"/>
        <v>1.0154188590339606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9"/>
        <v>0.2122318383584802</v>
      </c>
    </row>
    <row r="15" spans="1:24">
      <c r="A15" s="58">
        <v>1750</v>
      </c>
      <c r="B15" s="58">
        <v>4.9991899999999996</v>
      </c>
      <c r="C15" s="58">
        <v>1.236297E-5</v>
      </c>
      <c r="D15" s="58">
        <v>1.9318400000000001E-5</v>
      </c>
      <c r="E15" s="58">
        <v>13.884779999999999</v>
      </c>
      <c r="F15" s="6">
        <f t="shared" si="0"/>
        <v>0.17410716398886619</v>
      </c>
      <c r="G15" s="6">
        <f t="shared" si="1"/>
        <v>0.17044388181786824</v>
      </c>
      <c r="H15" s="6">
        <f t="shared" si="2"/>
        <v>3.6632821709979557E-3</v>
      </c>
      <c r="I15" s="6">
        <f t="shared" si="3"/>
        <v>1.3419636264351496E-5</v>
      </c>
      <c r="J15" s="6">
        <f t="shared" si="4"/>
        <v>0.27040905429266371</v>
      </c>
      <c r="K15" s="6">
        <f t="shared" si="5"/>
        <v>0.27150133709163687</v>
      </c>
      <c r="L15" s="6">
        <f t="shared" si="6"/>
        <v>-1.0922827989731654E-3</v>
      </c>
      <c r="M15" s="6">
        <f t="shared" si="7"/>
        <v>1.1930817129326523E-6</v>
      </c>
      <c r="N15" s="20">
        <f t="shared" si="8"/>
        <v>1.1425390028804461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9"/>
        <v>0.17705079977620172</v>
      </c>
    </row>
    <row r="16" spans="1:24">
      <c r="A16" s="58">
        <v>1750</v>
      </c>
      <c r="B16" s="58">
        <v>4.9981629999999999</v>
      </c>
      <c r="C16" s="58">
        <v>1.067531E-5</v>
      </c>
      <c r="D16" s="58">
        <v>1.5101279999999999E-5</v>
      </c>
      <c r="E16" s="58">
        <v>18.601189999999999</v>
      </c>
      <c r="F16" s="6">
        <f t="shared" ref="F16:F31" si="10">((C16/4)-($F$2/282548)*-0.00024306-($F$3/698124)*-0.00040896)/$B$3-$D$3</f>
        <v>0.15074054996354974</v>
      </c>
      <c r="G16" s="6">
        <f t="shared" ref="G16:G31" si="11">$P$7+($P$6-$P$7)*(1+(2*PI()*E16*$P$9)^(1-$P$8)*SIN(PI()*$P$8/2))/(1+2*(2*PI()*E16*$P$9)^(1-$P$8)*SIN(PI()*$P$8/2)+(2*PI()*E16*$P$9)^(2-2*$P$8))</f>
        <v>0.14637160173544805</v>
      </c>
      <c r="H16" s="6">
        <f t="shared" ref="H16:H31" si="12">F16-G16</f>
        <v>4.3689482281016878E-3</v>
      </c>
      <c r="I16" s="6">
        <f t="shared" ref="I16:I31" si="13">H16^2</f>
        <v>1.9087708619832878E-5</v>
      </c>
      <c r="J16" s="6">
        <f t="shared" ref="J16:J31" si="14">((D16/4)-($F$2/282548)*-0.00024306-($F$3/698124)*-0.00040896)/$B$3-$D$3</f>
        <v>0.21202062573570166</v>
      </c>
      <c r="K16" s="6">
        <f t="shared" ref="K16:K31" si="15">($P$6-$P$7)*((2*PI()*E16*$P$9)^(1-$P$8)*COS(PI()*$P$8/2))/(1+2*(2*PI()*E16*$P$9)^(1-$P$8)*SIN(PI()*$P$8/2)+(2*PI()*E16*$P$9)^(2-2*$P$8))</f>
        <v>0.21129386973894981</v>
      </c>
      <c r="L16" s="6">
        <f t="shared" ref="L16:L31" si="16">J16-K16</f>
        <v>7.2675599675184333E-4</v>
      </c>
      <c r="M16" s="6">
        <f t="shared" ref="M16:M31" si="17">L16^2</f>
        <v>5.2817427881476528E-7</v>
      </c>
      <c r="N16" s="20">
        <f t="shared" si="8"/>
        <v>1.2695407288362923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9"/>
        <v>0.15368418575088527</v>
      </c>
    </row>
    <row r="17" spans="1:24">
      <c r="A17" s="58">
        <v>1750</v>
      </c>
      <c r="B17" s="58">
        <v>4.9997990000000003</v>
      </c>
      <c r="C17" s="58">
        <v>9.4898800000000007E-6</v>
      </c>
      <c r="D17" s="58">
        <v>1.182946E-5</v>
      </c>
      <c r="E17" s="58">
        <v>24.893789999999999</v>
      </c>
      <c r="F17" s="6">
        <f t="shared" si="10"/>
        <v>0.13432759636861305</v>
      </c>
      <c r="G17" s="6">
        <f t="shared" si="11"/>
        <v>0.13040989487419929</v>
      </c>
      <c r="H17" s="6">
        <f t="shared" si="12"/>
        <v>3.9177014944137556E-3</v>
      </c>
      <c r="I17" s="6">
        <f t="shared" si="13"/>
        <v>1.5348384999331775E-5</v>
      </c>
      <c r="J17" s="6">
        <f t="shared" si="14"/>
        <v>0.16672041414076494</v>
      </c>
      <c r="K17" s="6">
        <f t="shared" si="15"/>
        <v>0.16372735859187751</v>
      </c>
      <c r="L17" s="6">
        <f t="shared" si="16"/>
        <v>2.99305554888743E-3</v>
      </c>
      <c r="M17" s="6">
        <f t="shared" si="17"/>
        <v>8.958381518725835E-6</v>
      </c>
      <c r="N17" s="20">
        <f t="shared" si="8"/>
        <v>1.3960910215898208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9"/>
        <v>0.13727123215594858</v>
      </c>
    </row>
    <row r="18" spans="1:24">
      <c r="A18" s="58">
        <v>1750</v>
      </c>
      <c r="B18" s="58">
        <v>4.9998750000000003</v>
      </c>
      <c r="C18" s="58">
        <v>8.6793209999999992E-6</v>
      </c>
      <c r="D18" s="58">
        <v>9.232726E-6</v>
      </c>
      <c r="E18" s="58">
        <v>33.339260000000003</v>
      </c>
      <c r="F18" s="6">
        <f t="shared" si="10"/>
        <v>0.12310494530279024</v>
      </c>
      <c r="G18" s="6">
        <f t="shared" si="11"/>
        <v>0.11966349367371593</v>
      </c>
      <c r="H18" s="6">
        <f t="shared" si="12"/>
        <v>3.4414516290743186E-3</v>
      </c>
      <c r="I18" s="6">
        <f t="shared" si="13"/>
        <v>1.1843589315258281E-5</v>
      </c>
      <c r="J18" s="6">
        <f t="shared" si="14"/>
        <v>0.13076715275848647</v>
      </c>
      <c r="K18" s="6">
        <f t="shared" si="15"/>
        <v>0.1263463401579063</v>
      </c>
      <c r="L18" s="6">
        <f t="shared" si="16"/>
        <v>4.4208126005801651E-3</v>
      </c>
      <c r="M18" s="6">
        <f t="shared" si="17"/>
        <v>1.9543584049448364E-5</v>
      </c>
      <c r="N18" s="20">
        <f t="shared" si="8"/>
        <v>1.5229559559753927</v>
      </c>
      <c r="X18" s="56">
        <f t="shared" si="9"/>
        <v>0.12604858109012579</v>
      </c>
    </row>
    <row r="19" spans="1:24">
      <c r="A19" s="58">
        <v>1750</v>
      </c>
      <c r="B19" s="58">
        <v>4.9997600000000002</v>
      </c>
      <c r="C19" s="58">
        <v>8.0984429999999995E-6</v>
      </c>
      <c r="D19" s="58">
        <v>7.2234570000000003E-6</v>
      </c>
      <c r="E19" s="58">
        <v>44.66413</v>
      </c>
      <c r="F19" s="6">
        <f t="shared" si="10"/>
        <v>0.11506235851291684</v>
      </c>
      <c r="G19" s="6">
        <f t="shared" si="11"/>
        <v>0.11235483162736165</v>
      </c>
      <c r="H19" s="6">
        <f t="shared" si="12"/>
        <v>2.7075268855551865E-3</v>
      </c>
      <c r="I19" s="6">
        <f t="shared" si="13"/>
        <v>7.3307018360041677E-6</v>
      </c>
      <c r="J19" s="6">
        <f t="shared" si="14"/>
        <v>0.10294767893317001</v>
      </c>
      <c r="K19" s="6">
        <f t="shared" si="15"/>
        <v>9.724207063698205E-2</v>
      </c>
      <c r="L19" s="6">
        <f t="shared" si="16"/>
        <v>5.7056082961879639E-3</v>
      </c>
      <c r="M19" s="6">
        <f t="shared" si="17"/>
        <v>3.2553966029528918E-5</v>
      </c>
      <c r="N19" s="20">
        <f t="shared" si="8"/>
        <v>1.6499588789074027</v>
      </c>
      <c r="X19" s="56">
        <f t="shared" si="9"/>
        <v>0.11800599430025237</v>
      </c>
    </row>
    <row r="20" spans="1:24">
      <c r="A20" s="58">
        <v>1750</v>
      </c>
      <c r="B20" s="58">
        <v>4.9994180000000004</v>
      </c>
      <c r="C20" s="58">
        <v>7.7032529999999993E-6</v>
      </c>
      <c r="D20" s="58">
        <v>5.6270950000000004E-6</v>
      </c>
      <c r="E20" s="58">
        <v>59.8277</v>
      </c>
      <c r="F20" s="6">
        <f t="shared" si="10"/>
        <v>0.10959072785468899</v>
      </c>
      <c r="G20" s="6">
        <f t="shared" si="11"/>
        <v>0.1073226726685968</v>
      </c>
      <c r="H20" s="6">
        <f t="shared" si="12"/>
        <v>2.2680551860921883E-3</v>
      </c>
      <c r="I20" s="6">
        <f t="shared" si="13"/>
        <v>5.144074327159671E-6</v>
      </c>
      <c r="J20" s="6">
        <f t="shared" si="14"/>
        <v>8.0845137723043442E-2</v>
      </c>
      <c r="K20" s="6">
        <f t="shared" si="15"/>
        <v>7.473027460465459E-2</v>
      </c>
      <c r="L20" s="6">
        <f t="shared" si="16"/>
        <v>6.1148631183888524E-3</v>
      </c>
      <c r="M20" s="6">
        <f t="shared" si="17"/>
        <v>3.7391550956632241E-5</v>
      </c>
      <c r="N20" s="20">
        <f t="shared" si="8"/>
        <v>1.7769023072627648</v>
      </c>
      <c r="X20" s="56">
        <f t="shared" si="9"/>
        <v>0.11253436364202452</v>
      </c>
    </row>
    <row r="21" spans="1:24">
      <c r="A21" s="58">
        <v>1750</v>
      </c>
      <c r="B21" s="58">
        <v>4.9989990000000004</v>
      </c>
      <c r="C21" s="58">
        <v>7.3328520000000001E-6</v>
      </c>
      <c r="D21" s="58">
        <v>4.4229090000000001E-6</v>
      </c>
      <c r="E21" s="58">
        <v>80.128200000000007</v>
      </c>
      <c r="F21" s="6">
        <f t="shared" si="10"/>
        <v>0.10446231502177761</v>
      </c>
      <c r="G21" s="6">
        <f t="shared" si="11"/>
        <v>0.10380674721823922</v>
      </c>
      <c r="H21" s="6">
        <f t="shared" si="12"/>
        <v>6.555678035383844E-4</v>
      </c>
      <c r="I21" s="6">
        <f t="shared" si="13"/>
        <v>4.2976914503614177E-7</v>
      </c>
      <c r="J21" s="6">
        <f t="shared" si="14"/>
        <v>6.4172496624309266E-2</v>
      </c>
      <c r="K21" s="6">
        <f t="shared" si="15"/>
        <v>5.7372871120193146E-2</v>
      </c>
      <c r="L21" s="6">
        <f t="shared" si="16"/>
        <v>6.7996255041161205E-3</v>
      </c>
      <c r="M21" s="6">
        <f t="shared" si="17"/>
        <v>4.6234906996226406E-5</v>
      </c>
      <c r="N21" s="20">
        <f t="shared" si="8"/>
        <v>1.9037853868587471</v>
      </c>
      <c r="X21" s="56">
        <f t="shared" si="9"/>
        <v>0.10740595080911315</v>
      </c>
    </row>
    <row r="22" spans="1:24">
      <c r="A22" s="58">
        <v>1750</v>
      </c>
      <c r="B22" s="58">
        <v>4.9978590000000001</v>
      </c>
      <c r="C22" s="58">
        <v>7.165789E-6</v>
      </c>
      <c r="D22" s="58">
        <v>3.4948910000000002E-6</v>
      </c>
      <c r="E22" s="58">
        <v>107.2654</v>
      </c>
      <c r="F22" s="6">
        <f t="shared" si="10"/>
        <v>0.10214923262430925</v>
      </c>
      <c r="G22" s="6">
        <f t="shared" si="11"/>
        <v>0.10131742533397875</v>
      </c>
      <c r="H22" s="6">
        <f t="shared" si="12"/>
        <v>8.318072903304996E-4</v>
      </c>
      <c r="I22" s="6">
        <f t="shared" si="13"/>
        <v>6.9190336824696806E-7</v>
      </c>
      <c r="J22" s="6">
        <f t="shared" si="14"/>
        <v>5.1323558796461166E-2</v>
      </c>
      <c r="K22" s="6">
        <f t="shared" si="15"/>
        <v>4.4031535341051711E-2</v>
      </c>
      <c r="L22" s="6">
        <f t="shared" si="16"/>
        <v>7.2920234554094548E-3</v>
      </c>
      <c r="M22" s="6">
        <f t="shared" si="17"/>
        <v>5.3173606074241643E-5</v>
      </c>
      <c r="N22" s="20">
        <f t="shared" si="8"/>
        <v>2.0304596566133442</v>
      </c>
      <c r="X22" s="56">
        <f t="shared" si="9"/>
        <v>0.10509286841164478</v>
      </c>
    </row>
    <row r="23" spans="1:24">
      <c r="A23" s="58">
        <v>1750</v>
      </c>
      <c r="B23" s="58">
        <v>4.9990750000000004</v>
      </c>
      <c r="C23" s="58">
        <v>6.8347449999999997E-6</v>
      </c>
      <c r="D23" s="58">
        <v>2.7381830000000001E-6</v>
      </c>
      <c r="E23" s="58">
        <v>143.78829999999999</v>
      </c>
      <c r="F23" s="6">
        <f t="shared" si="10"/>
        <v>9.7565739874942159E-2</v>
      </c>
      <c r="G23" s="6">
        <f t="shared" si="11"/>
        <v>9.9521365607907808E-2</v>
      </c>
      <c r="H23" s="6">
        <f t="shared" si="12"/>
        <v>-1.955625732965649E-3</v>
      </c>
      <c r="I23" s="6">
        <f t="shared" si="13"/>
        <v>3.8244720074374317E-6</v>
      </c>
      <c r="J23" s="6">
        <f t="shared" si="14"/>
        <v>4.0846505500258631E-2</v>
      </c>
      <c r="K23" s="6">
        <f t="shared" si="15"/>
        <v>3.3731901582814569E-2</v>
      </c>
      <c r="L23" s="6">
        <f t="shared" si="16"/>
        <v>7.1146039174440623E-3</v>
      </c>
      <c r="M23" s="6">
        <f t="shared" si="17"/>
        <v>5.0617588902110399E-5</v>
      </c>
      <c r="N23" s="20">
        <f t="shared" si="8"/>
        <v>2.1577235491055413</v>
      </c>
      <c r="X23" s="56">
        <f t="shared" si="9"/>
        <v>0.10050937566227769</v>
      </c>
    </row>
    <row r="24" spans="1:24">
      <c r="A24" s="58">
        <v>1750</v>
      </c>
      <c r="B24" s="58">
        <v>4.9989990000000004</v>
      </c>
      <c r="C24" s="58">
        <v>6.728698E-6</v>
      </c>
      <c r="D24" s="58">
        <v>2.1373779999999999E-6</v>
      </c>
      <c r="E24" s="58">
        <v>192.5051</v>
      </c>
      <c r="F24" s="6">
        <f t="shared" si="10"/>
        <v>9.6097458753423182E-2</v>
      </c>
      <c r="G24" s="6">
        <f t="shared" si="11"/>
        <v>9.8222187457761748E-2</v>
      </c>
      <c r="H24" s="6">
        <f t="shared" si="12"/>
        <v>-2.124728704338566E-3</v>
      </c>
      <c r="I24" s="6">
        <f t="shared" si="13"/>
        <v>4.514472067040241E-6</v>
      </c>
      <c r="J24" s="6">
        <f t="shared" si="14"/>
        <v>3.2528018044562429E-2</v>
      </c>
      <c r="K24" s="6">
        <f t="shared" si="15"/>
        <v>2.5860514817842014E-2</v>
      </c>
      <c r="L24" s="6">
        <f t="shared" si="16"/>
        <v>6.667503226720415E-3</v>
      </c>
      <c r="M24" s="6">
        <f t="shared" si="17"/>
        <v>4.4455599278327145E-5</v>
      </c>
      <c r="N24" s="20">
        <f t="shared" si="8"/>
        <v>2.2844422396757817</v>
      </c>
      <c r="X24" s="56">
        <f t="shared" si="9"/>
        <v>9.9041094540758712E-2</v>
      </c>
    </row>
    <row r="25" spans="1:24">
      <c r="A25" s="58">
        <v>1750</v>
      </c>
      <c r="B25" s="58">
        <v>4.9984869999999999</v>
      </c>
      <c r="C25" s="58">
        <v>6.5658599999999998E-6</v>
      </c>
      <c r="D25" s="58">
        <v>1.702132E-6</v>
      </c>
      <c r="E25" s="58">
        <v>257.55489999999998</v>
      </c>
      <c r="F25" s="6">
        <f t="shared" si="10"/>
        <v>9.3842873887600389E-2</v>
      </c>
      <c r="G25" s="6">
        <f t="shared" si="11"/>
        <v>9.7270058894557171E-2</v>
      </c>
      <c r="H25" s="6">
        <f t="shared" si="12"/>
        <v>-3.4271850069567816E-3</v>
      </c>
      <c r="I25" s="6">
        <f t="shared" si="13"/>
        <v>1.1745597071909355E-5</v>
      </c>
      <c r="J25" s="6">
        <f t="shared" si="14"/>
        <v>2.6501789249625728E-2</v>
      </c>
      <c r="K25" s="6">
        <f t="shared" si="15"/>
        <v>1.9832182173049332E-2</v>
      </c>
      <c r="L25" s="6">
        <f t="shared" si="16"/>
        <v>6.6696070765763955E-3</v>
      </c>
      <c r="M25" s="6">
        <f t="shared" si="17"/>
        <v>4.4483658555917936E-5</v>
      </c>
      <c r="N25" s="20">
        <f t="shared" si="8"/>
        <v>2.4108698167781126</v>
      </c>
      <c r="X25" s="56">
        <f t="shared" si="9"/>
        <v>9.6786509674935919E-2</v>
      </c>
    </row>
    <row r="26" spans="1:24">
      <c r="A26" s="58">
        <v>1750</v>
      </c>
      <c r="B26" s="58">
        <v>4.9976690000000001</v>
      </c>
      <c r="C26" s="58">
        <v>6.4340209999999997E-6</v>
      </c>
      <c r="D26" s="58">
        <v>1.3811969999999999E-6</v>
      </c>
      <c r="E26" s="58">
        <v>344.66910000000001</v>
      </c>
      <c r="F26" s="6">
        <f t="shared" si="10"/>
        <v>9.2017487834435835E-2</v>
      </c>
      <c r="G26" s="6">
        <f t="shared" si="11"/>
        <v>9.6563989876906328E-2</v>
      </c>
      <c r="H26" s="6">
        <f t="shared" si="12"/>
        <v>-4.5465020424704933E-3</v>
      </c>
      <c r="I26" s="6">
        <f t="shared" si="13"/>
        <v>2.0670680822188367E-5</v>
      </c>
      <c r="J26" s="6">
        <f t="shared" si="14"/>
        <v>2.2058261363549776E-2</v>
      </c>
      <c r="K26" s="6">
        <f t="shared" si="15"/>
        <v>1.5202451717241976E-2</v>
      </c>
      <c r="L26" s="6">
        <f t="shared" si="16"/>
        <v>6.8558096463077998E-3</v>
      </c>
      <c r="M26" s="6">
        <f t="shared" si="17"/>
        <v>4.7002125906407081E-5</v>
      </c>
      <c r="N26" s="20">
        <f t="shared" si="8"/>
        <v>2.5374023501296796</v>
      </c>
      <c r="X26" s="56">
        <f t="shared" si="9"/>
        <v>9.4961123621771365E-2</v>
      </c>
    </row>
    <row r="27" spans="1:24">
      <c r="A27" s="58">
        <v>1750</v>
      </c>
      <c r="B27" s="58">
        <v>4.9989619999999997</v>
      </c>
      <c r="C27" s="58">
        <v>6.3853760000000001E-6</v>
      </c>
      <c r="D27" s="58">
        <v>1.1184970000000001E-6</v>
      </c>
      <c r="E27" s="58">
        <v>461.8227</v>
      </c>
      <c r="F27" s="6">
        <f t="shared" si="10"/>
        <v>9.1343970100258617E-2</v>
      </c>
      <c r="G27" s="6">
        <f t="shared" si="11"/>
        <v>9.6035302430558481E-2</v>
      </c>
      <c r="H27" s="6">
        <f t="shared" si="12"/>
        <v>-4.6913323302998633E-3</v>
      </c>
      <c r="I27" s="6">
        <f t="shared" si="13"/>
        <v>2.2008599033316745E-5</v>
      </c>
      <c r="J27" s="6">
        <f t="shared" si="14"/>
        <v>1.8421030224309271E-2</v>
      </c>
      <c r="K27" s="6">
        <f t="shared" si="15"/>
        <v>1.163839115762442E-2</v>
      </c>
      <c r="L27" s="6">
        <f t="shared" si="16"/>
        <v>6.7826390666848504E-3</v>
      </c>
      <c r="M27" s="6">
        <f t="shared" si="17"/>
        <v>4.6004192708919537E-5</v>
      </c>
      <c r="N27" s="20">
        <f t="shared" si="8"/>
        <v>2.6644752760095853</v>
      </c>
      <c r="X27" s="56">
        <f t="shared" si="9"/>
        <v>9.4287605887594161E-2</v>
      </c>
    </row>
    <row r="28" spans="1:24">
      <c r="A28" s="58">
        <v>1750</v>
      </c>
      <c r="B28" s="58">
        <v>4.9985239999999997</v>
      </c>
      <c r="C28" s="58">
        <v>6.2361030000000002E-6</v>
      </c>
      <c r="D28" s="58">
        <v>9.9652620000000008E-7</v>
      </c>
      <c r="E28" s="58">
        <v>620.86090000000002</v>
      </c>
      <c r="F28" s="6">
        <f t="shared" si="10"/>
        <v>8.9277200386334576E-2</v>
      </c>
      <c r="G28" s="6">
        <f t="shared" si="11"/>
        <v>9.5635236148143093E-2</v>
      </c>
      <c r="H28" s="6">
        <f t="shared" si="12"/>
        <v>-6.358035761808517E-3</v>
      </c>
      <c r="I28" s="6">
        <f t="shared" si="13"/>
        <v>4.042461874843601E-5</v>
      </c>
      <c r="J28" s="6">
        <f t="shared" si="14"/>
        <v>1.6732275021271299E-2</v>
      </c>
      <c r="K28" s="6">
        <f t="shared" si="15"/>
        <v>8.8817409224937263E-3</v>
      </c>
      <c r="L28" s="6">
        <f t="shared" si="16"/>
        <v>7.8505340987775722E-3</v>
      </c>
      <c r="M28" s="6">
        <f t="shared" si="17"/>
        <v>6.1630885636069382E-5</v>
      </c>
      <c r="N28" s="20">
        <f t="shared" si="8"/>
        <v>2.7929943101134413</v>
      </c>
      <c r="X28" s="56">
        <f t="shared" si="9"/>
        <v>9.2220836173670107E-2</v>
      </c>
    </row>
    <row r="29" spans="1:24">
      <c r="A29" s="58">
        <v>1750</v>
      </c>
      <c r="B29" s="58">
        <v>4.9985439999999999</v>
      </c>
      <c r="C29" s="58">
        <v>6.1850479999999997E-6</v>
      </c>
      <c r="D29" s="58">
        <v>7.6834729999999997E-7</v>
      </c>
      <c r="E29" s="58">
        <v>829.64599999999996</v>
      </c>
      <c r="F29" s="6">
        <f t="shared" si="10"/>
        <v>8.857031482937254E-2</v>
      </c>
      <c r="G29" s="6">
        <f t="shared" si="11"/>
        <v>9.5340334108084665E-2</v>
      </c>
      <c r="H29" s="6">
        <f t="shared" si="12"/>
        <v>-6.7700192787121249E-3</v>
      </c>
      <c r="I29" s="6">
        <f t="shared" si="13"/>
        <v>4.5833161034133842E-5</v>
      </c>
      <c r="J29" s="6">
        <f t="shared" si="14"/>
        <v>1.3573008175448511E-2</v>
      </c>
      <c r="K29" s="6">
        <f t="shared" si="15"/>
        <v>6.8148693377039025E-3</v>
      </c>
      <c r="L29" s="6">
        <f t="shared" si="16"/>
        <v>6.7581388377446084E-3</v>
      </c>
      <c r="M29" s="6">
        <f t="shared" si="17"/>
        <v>4.567244055023205E-5</v>
      </c>
      <c r="N29" s="20">
        <f t="shared" si="8"/>
        <v>2.9188928236513876</v>
      </c>
      <c r="X29" s="56">
        <f t="shared" si="9"/>
        <v>9.151395061670807E-2</v>
      </c>
    </row>
    <row r="30" spans="1:24">
      <c r="A30" s="58">
        <v>1750</v>
      </c>
      <c r="B30" s="58">
        <v>4.9989049999999997</v>
      </c>
      <c r="C30" s="58">
        <v>6.0189140000000001E-6</v>
      </c>
      <c r="D30" s="58">
        <v>7.2462870000000005E-7</v>
      </c>
      <c r="E30" s="58">
        <v>1116.0709999999999</v>
      </c>
      <c r="F30" s="6">
        <f t="shared" si="10"/>
        <v>8.6270094966081415E-2</v>
      </c>
      <c r="G30" s="6">
        <f t="shared" si="11"/>
        <v>9.5112490134961897E-2</v>
      </c>
      <c r="H30" s="6">
        <f t="shared" si="12"/>
        <v>-8.8423951688804819E-3</v>
      </c>
      <c r="I30" s="6">
        <f t="shared" si="13"/>
        <v>7.8187952322640887E-5</v>
      </c>
      <c r="J30" s="6">
        <f t="shared" si="14"/>
        <v>1.2967699255448512E-2</v>
      </c>
      <c r="K30" s="6">
        <f t="shared" si="15"/>
        <v>5.1968026962878515E-3</v>
      </c>
      <c r="L30" s="6">
        <f t="shared" si="16"/>
        <v>7.7708965591606607E-3</v>
      </c>
      <c r="M30" s="6">
        <f t="shared" si="17"/>
        <v>6.0386833333174995E-5</v>
      </c>
      <c r="N30" s="20">
        <f t="shared" si="8"/>
        <v>3.0476918235687616</v>
      </c>
      <c r="X30" s="56">
        <f t="shared" si="9"/>
        <v>8.9213730753416945E-2</v>
      </c>
    </row>
    <row r="31" spans="1:24">
      <c r="A31" s="58">
        <v>1750</v>
      </c>
      <c r="B31" s="58">
        <v>4.9986199999999998</v>
      </c>
      <c r="C31" s="58">
        <v>6.109105E-6</v>
      </c>
      <c r="D31" s="58">
        <v>3.8458340000000002E-7</v>
      </c>
      <c r="E31" s="58">
        <v>1488.095</v>
      </c>
      <c r="F31" s="6">
        <f t="shared" si="10"/>
        <v>8.7518840735701667E-2</v>
      </c>
      <c r="G31" s="6">
        <f t="shared" si="11"/>
        <v>9.494498317395747E-2</v>
      </c>
      <c r="H31" s="6">
        <f t="shared" si="12"/>
        <v>-7.4261424382558033E-3</v>
      </c>
      <c r="I31" s="6">
        <f t="shared" si="13"/>
        <v>5.5147591513263845E-5</v>
      </c>
      <c r="J31" s="6">
        <f t="shared" si="14"/>
        <v>8.2595783802586389E-3</v>
      </c>
      <c r="K31" s="6">
        <f t="shared" si="15"/>
        <v>3.9950372535840087E-3</v>
      </c>
      <c r="L31" s="6">
        <f t="shared" si="16"/>
        <v>4.2645411266746302E-3</v>
      </c>
      <c r="M31" s="6">
        <f t="shared" si="17"/>
        <v>1.8186311021099326E-5</v>
      </c>
      <c r="N31" s="20">
        <f t="shared" si="8"/>
        <v>3.1726306574590519</v>
      </c>
      <c r="X31" s="56">
        <f t="shared" si="9"/>
        <v>9.0462476523037197E-2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9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9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9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9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5.500057</v>
      </c>
      <c r="C6" s="58">
        <v>1.259686E-4</v>
      </c>
      <c r="D6" s="58">
        <v>3.641748E-5</v>
      </c>
      <c r="E6" s="58">
        <v>1.0005759999999999</v>
      </c>
      <c r="F6" s="6">
        <f>((C6/4)-($F$2/282548)*-0.00024306-($F$3/698124)*-0.00040896)/$B$3-$D$3</f>
        <v>1.7470418234065874</v>
      </c>
      <c r="G6" s="6">
        <f>$P$7+($P$6-$P$7)*(1+(2*PI()*E6*$P$9)^(1-$P$8)*SIN(PI()*$P$8/2))/(1+2*(2*PI()*E6*$P$9)^(1-$P$8)*SIN(PI()*$P$8/2)+(2*PI()*E6*$P$9)^(2-2*$P$8))</f>
        <v>1.7118554363255944</v>
      </c>
      <c r="H6" s="6">
        <f>F6-G6</f>
        <v>3.5186387080992976E-2</v>
      </c>
      <c r="I6" s="6">
        <f>H6^2</f>
        <v>1.2380818358134695E-3</v>
      </c>
      <c r="J6" s="6">
        <f>((D6/4)-($F$2/282548)*-0.00024306-($F$3/698124)*-0.00040896)/$B$3-$D$3</f>
        <v>0.50715555687494207</v>
      </c>
      <c r="K6" s="6">
        <f>($P$6-$P$7)*((2*PI()*E6*$P$9)^(1-$P$8)*COS(PI()*$P$8/2))/(1+2*(2*PI()*E6*$P$9)^(1-$P$8)*SIN(PI()*$P$8/2)+(2*PI()*E6*$P$9)^(2-2*$P$8))</f>
        <v>0.523800195831988</v>
      </c>
      <c r="L6" s="6">
        <f>J6-K6</f>
        <v>-1.6644638957045932E-2</v>
      </c>
      <c r="M6" s="6">
        <f>L6^2</f>
        <v>2.7704400601041108E-4</v>
      </c>
      <c r="N6" s="20"/>
      <c r="O6" s="4" t="s">
        <v>20</v>
      </c>
      <c r="P6" s="21">
        <v>1.9593675065120655</v>
      </c>
      <c r="Q6" s="22">
        <v>9.1745907005747504E-4</v>
      </c>
      <c r="R6" s="7">
        <f>SUM(I6:I16)</f>
        <v>5.5654474178565968E-3</v>
      </c>
      <c r="S6" s="23">
        <v>2.6043334632024993E-3</v>
      </c>
      <c r="T6" s="24" t="s">
        <v>21</v>
      </c>
      <c r="X6" s="56">
        <f>((C6/4)-(69.2/282548)*-0.00024306-(64.3/698124)*-0.00040896)/$B$3-$D$3</f>
        <v>1.7499854591939228</v>
      </c>
    </row>
    <row r="7" spans="1:24">
      <c r="A7" s="58">
        <v>1750</v>
      </c>
      <c r="B7" s="58">
        <v>5.4999089999999997</v>
      </c>
      <c r="C7" s="58">
        <v>1.169465E-4</v>
      </c>
      <c r="D7" s="58">
        <v>4.4518899999999998E-5</v>
      </c>
      <c r="E7" s="58">
        <v>1.3389800000000001</v>
      </c>
      <c r="F7" s="6">
        <f t="shared" ref="F7:F15" si="0">((C7/4)-($F$2/282548)*-0.00024306-($F$3/698124)*-0.00040896)/$B$3-$D$3</f>
        <v>1.6221257097357016</v>
      </c>
      <c r="G7" s="6">
        <f t="shared" ref="G7:G15" si="1">$P$7+($P$6-$P$7)*(1+(2*PI()*E7*$P$9)^(1-$P$8)*SIN(PI()*$P$8/2))/(1+2*(2*PI()*E7*$P$9)^(1-$P$8)*SIN(PI()*$P$8/2)+(2*PI()*E7*$P$9)^(2-2*$P$8))</f>
        <v>1.5967611083532314</v>
      </c>
      <c r="H7" s="6">
        <f t="shared" ref="H7:H15" si="2">F7-G7</f>
        <v>2.5364601382470209E-2</v>
      </c>
      <c r="I7" s="6">
        <f t="shared" ref="I7:I15" si="3">H7^2</f>
        <v>6.4336300329160959E-4</v>
      </c>
      <c r="J7" s="6">
        <f t="shared" ref="J7:J15" si="4">((D7/4)-($F$2/282548)*-0.00024306-($F$3/698124)*-0.00040896)/$B$3-$D$3</f>
        <v>0.61932433150785338</v>
      </c>
      <c r="K7" s="6">
        <f t="shared" ref="K7:K15" si="5">($P$6-$P$7)*((2*PI()*E7*$P$9)^(1-$P$8)*COS(PI()*$P$8/2))/(1+2*(2*PI()*E7*$P$9)^(1-$P$8)*SIN(PI()*$P$8/2)+(2*PI()*E7*$P$9)^(2-2*$P$8))</f>
        <v>0.62774441021851846</v>
      </c>
      <c r="L7" s="6">
        <f t="shared" ref="L7:L15" si="6">J7-K7</f>
        <v>-8.4200787106650798E-3</v>
      </c>
      <c r="M7" s="6">
        <f t="shared" ref="M7:M15" si="7">L7^2</f>
        <v>7.0897725493795311E-5</v>
      </c>
      <c r="N7" s="20"/>
      <c r="O7" s="4" t="s">
        <v>22</v>
      </c>
      <c r="P7" s="21">
        <v>9.0325760768561733E-2</v>
      </c>
      <c r="Q7" s="22">
        <v>2.9785372584599902E-3</v>
      </c>
      <c r="R7" s="7">
        <f>R6+R8</f>
        <v>6.6209026018959416E-3</v>
      </c>
      <c r="T7" s="24" t="s">
        <v>23</v>
      </c>
      <c r="X7" s="56">
        <f t="shared" ref="X7:X35" si="8">((C7/4)-(69.2/282548)*-0.00024306-(64.3/698124)*-0.00040896)/$B$3-$D$3</f>
        <v>1.6250693455230372</v>
      </c>
    </row>
    <row r="8" spans="1:24">
      <c r="A8" s="58">
        <v>1750</v>
      </c>
      <c r="B8" s="58">
        <v>5.4998089999999999</v>
      </c>
      <c r="C8" s="58">
        <v>9.9886800000000001E-5</v>
      </c>
      <c r="D8" s="58">
        <v>5.1223900000000003E-5</v>
      </c>
      <c r="E8" s="58">
        <v>1.7948770000000001</v>
      </c>
      <c r="F8" s="6">
        <f t="shared" si="0"/>
        <v>1.3859244456850688</v>
      </c>
      <c r="G8" s="6">
        <f t="shared" si="1"/>
        <v>1.4408226228396628</v>
      </c>
      <c r="H8" s="6">
        <f t="shared" si="2"/>
        <v>-5.4898177154593997E-2</v>
      </c>
      <c r="I8" s="6">
        <f t="shared" si="3"/>
        <v>3.0138098548971861E-3</v>
      </c>
      <c r="J8" s="6">
        <f t="shared" si="4"/>
        <v>0.71215887581165094</v>
      </c>
      <c r="K8" s="6">
        <f t="shared" si="5"/>
        <v>0.724356381161813</v>
      </c>
      <c r="L8" s="6">
        <f t="shared" si="6"/>
        <v>-1.2197505350162063E-2</v>
      </c>
      <c r="M8" s="6">
        <f t="shared" si="7"/>
        <v>1.4877913676723215E-4</v>
      </c>
      <c r="N8" s="20"/>
      <c r="O8" s="4" t="s">
        <v>24</v>
      </c>
      <c r="P8" s="21">
        <v>8.2114176252589516E-2</v>
      </c>
      <c r="Q8" s="22">
        <v>1.0514418118394691E-2</v>
      </c>
      <c r="R8" s="7">
        <f>SUM(M6:M16)</f>
        <v>1.0554551840393448E-3</v>
      </c>
      <c r="S8" s="23">
        <v>4.3766489266712227E-3</v>
      </c>
      <c r="T8" s="24" t="s">
        <v>25</v>
      </c>
      <c r="X8" s="56">
        <f t="shared" si="8"/>
        <v>1.3888680814724044</v>
      </c>
    </row>
    <row r="9" spans="1:24">
      <c r="A9" s="58">
        <v>1750</v>
      </c>
      <c r="B9" s="58">
        <v>5.4999580000000003</v>
      </c>
      <c r="C9" s="58">
        <v>8.8686949999999996E-5</v>
      </c>
      <c r="D9" s="58">
        <v>5.7728079999999999E-5</v>
      </c>
      <c r="E9" s="58">
        <v>2.4038460000000001</v>
      </c>
      <c r="F9" s="6">
        <f t="shared" si="0"/>
        <v>1.2308561427736762</v>
      </c>
      <c r="G9" s="6">
        <f t="shared" si="1"/>
        <v>1.2474055450459627</v>
      </c>
      <c r="H9" s="6">
        <f t="shared" si="2"/>
        <v>-1.6549402272286518E-2</v>
      </c>
      <c r="I9" s="6">
        <f t="shared" si="3"/>
        <v>2.7388271556996215E-4</v>
      </c>
      <c r="J9" s="6">
        <f t="shared" si="4"/>
        <v>0.80221295282430904</v>
      </c>
      <c r="K9" s="6">
        <f t="shared" si="5"/>
        <v>0.79447870695848355</v>
      </c>
      <c r="L9" s="6">
        <f t="shared" si="6"/>
        <v>7.7342458658254953E-3</v>
      </c>
      <c r="M9" s="6">
        <f t="shared" si="7"/>
        <v>5.9818559113038767E-5</v>
      </c>
      <c r="N9" s="20"/>
      <c r="O9" s="4" t="s">
        <v>26</v>
      </c>
      <c r="P9" s="21">
        <v>4.9102723882905576E-2</v>
      </c>
      <c r="Q9" s="25">
        <v>1.6444115620463457E-5</v>
      </c>
      <c r="X9" s="56">
        <f t="shared" si="8"/>
        <v>1.2337997785610118</v>
      </c>
    </row>
    <row r="10" spans="1:24">
      <c r="A10" s="58">
        <v>1750</v>
      </c>
      <c r="B10" s="58">
        <v>5.5000830000000001</v>
      </c>
      <c r="C10" s="58">
        <v>7.4617379999999993E-5</v>
      </c>
      <c r="D10" s="58">
        <v>5.9094320000000002E-5</v>
      </c>
      <c r="E10" s="58">
        <v>3.2194370000000001</v>
      </c>
      <c r="F10" s="6">
        <f t="shared" si="0"/>
        <v>1.036054931811651</v>
      </c>
      <c r="G10" s="6">
        <f t="shared" si="1"/>
        <v>1.0299822137088452</v>
      </c>
      <c r="H10" s="6">
        <f t="shared" si="2"/>
        <v>6.0727181028057409E-3</v>
      </c>
      <c r="I10" s="6">
        <f t="shared" si="3"/>
        <v>3.6877905156144556E-5</v>
      </c>
      <c r="J10" s="6">
        <f t="shared" si="4"/>
        <v>0.82112932386228377</v>
      </c>
      <c r="K10" s="6">
        <f t="shared" si="5"/>
        <v>0.821123172170655</v>
      </c>
      <c r="L10" s="6">
        <f t="shared" si="6"/>
        <v>6.1516916287640555E-6</v>
      </c>
      <c r="M10" s="6">
        <f t="shared" si="7"/>
        <v>3.7843309895405758E-11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1.0389985675989866</v>
      </c>
    </row>
    <row r="11" spans="1:24">
      <c r="A11" s="58">
        <v>1750</v>
      </c>
      <c r="B11" s="58">
        <v>5.4998589999999998</v>
      </c>
      <c r="C11" s="58">
        <v>5.8639389999999999E-5</v>
      </c>
      <c r="D11" s="58">
        <v>5.7727940000000003E-5</v>
      </c>
      <c r="E11" s="58">
        <v>4.3131209999999998</v>
      </c>
      <c r="F11" s="6">
        <f t="shared" si="0"/>
        <v>0.81483055887494193</v>
      </c>
      <c r="G11" s="6">
        <f t="shared" si="1"/>
        <v>0.81174173615627954</v>
      </c>
      <c r="H11" s="6">
        <f t="shared" si="2"/>
        <v>3.0888227186623984E-3</v>
      </c>
      <c r="I11" s="6">
        <f t="shared" si="3"/>
        <v>9.5408257873249699E-6</v>
      </c>
      <c r="J11" s="6">
        <f t="shared" si="4"/>
        <v>0.80221101444456233</v>
      </c>
      <c r="K11" s="6">
        <f t="shared" si="5"/>
        <v>0.79672494960761087</v>
      </c>
      <c r="L11" s="6">
        <f t="shared" si="6"/>
        <v>5.4860648369514653E-3</v>
      </c>
      <c r="M11" s="6">
        <f t="shared" si="7"/>
        <v>3.0096907395235306E-5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0.81777419466227741</v>
      </c>
    </row>
    <row r="12" spans="1:24">
      <c r="A12" s="58">
        <v>1750</v>
      </c>
      <c r="B12" s="58">
        <v>5.4992890000000001</v>
      </c>
      <c r="C12" s="58">
        <v>4.4281289999999998E-5</v>
      </c>
      <c r="D12" s="58">
        <v>5.297636E-5</v>
      </c>
      <c r="E12" s="58">
        <v>5.7756290000000003</v>
      </c>
      <c r="F12" s="6">
        <f t="shared" si="0"/>
        <v>0.61603448571038499</v>
      </c>
      <c r="G12" s="6">
        <f t="shared" si="1"/>
        <v>0.61693861172583997</v>
      </c>
      <c r="H12" s="6">
        <f t="shared" si="2"/>
        <v>-9.0412601545497573E-4</v>
      </c>
      <c r="I12" s="6">
        <f t="shared" si="3"/>
        <v>8.1744385182249105E-7</v>
      </c>
      <c r="J12" s="6">
        <f t="shared" si="4"/>
        <v>0.73642268274835976</v>
      </c>
      <c r="K12" s="6">
        <f t="shared" si="5"/>
        <v>0.72827782224220849</v>
      </c>
      <c r="L12" s="6">
        <f t="shared" si="6"/>
        <v>8.1448605061512636E-3</v>
      </c>
      <c r="M12" s="6">
        <f t="shared" si="7"/>
        <v>6.6338752664662611E-5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0.61897812149772047</v>
      </c>
    </row>
    <row r="13" spans="1:24">
      <c r="A13" s="58">
        <v>1750</v>
      </c>
      <c r="B13" s="58">
        <v>5.4996109999999998</v>
      </c>
      <c r="C13" s="58">
        <v>3.4033340000000001E-5</v>
      </c>
      <c r="D13" s="58">
        <v>4.4188789999999999E-5</v>
      </c>
      <c r="E13" s="58">
        <v>7.7351479999999997</v>
      </c>
      <c r="F13" s="6">
        <f t="shared" si="0"/>
        <v>0.47414578052051176</v>
      </c>
      <c r="G13" s="6">
        <f t="shared" si="1"/>
        <v>0.45955855008352825</v>
      </c>
      <c r="H13" s="6">
        <f t="shared" si="2"/>
        <v>1.4587230436983512E-2</v>
      </c>
      <c r="I13" s="6">
        <f t="shared" si="3"/>
        <v>2.1278729182165818E-4</v>
      </c>
      <c r="J13" s="6">
        <f t="shared" si="4"/>
        <v>0.61475377052051161</v>
      </c>
      <c r="K13" s="6">
        <f t="shared" si="5"/>
        <v>0.63275832796991571</v>
      </c>
      <c r="L13" s="6">
        <f t="shared" si="6"/>
        <v>-1.8004557449404102E-2</v>
      </c>
      <c r="M13" s="6">
        <f t="shared" si="7"/>
        <v>3.2416408894889273E-4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0.47708941630784724</v>
      </c>
    </row>
    <row r="14" spans="1:24">
      <c r="A14" s="58">
        <v>1750</v>
      </c>
      <c r="B14" s="58">
        <v>5.4991399999999997</v>
      </c>
      <c r="C14" s="58">
        <v>2.3991140000000001E-5</v>
      </c>
      <c r="D14" s="58">
        <v>3.8479119999999997E-5</v>
      </c>
      <c r="E14" s="58">
        <v>10.361409999999999</v>
      </c>
      <c r="F14" s="6">
        <f t="shared" si="0"/>
        <v>0.3351058012800055</v>
      </c>
      <c r="G14" s="6">
        <f t="shared" si="1"/>
        <v>0.34227496495687693</v>
      </c>
      <c r="H14" s="6">
        <f t="shared" si="2"/>
        <v>-7.1691636768714262E-3</v>
      </c>
      <c r="I14" s="6">
        <f t="shared" si="3"/>
        <v>5.1396907825772625E-5</v>
      </c>
      <c r="J14" s="6">
        <f t="shared" si="4"/>
        <v>0.53570013702684072</v>
      </c>
      <c r="K14" s="6">
        <f t="shared" si="5"/>
        <v>0.5284938925344147</v>
      </c>
      <c r="L14" s="6">
        <f t="shared" si="6"/>
        <v>7.2062444924260172E-3</v>
      </c>
      <c r="M14" s="6">
        <f t="shared" si="7"/>
        <v>5.1929959684620302E-5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0.33804943706734103</v>
      </c>
    </row>
    <row r="15" spans="1:24">
      <c r="A15" s="58">
        <v>1750</v>
      </c>
      <c r="B15" s="58">
        <v>5.4984200000000003</v>
      </c>
      <c r="C15" s="58">
        <v>1.7936329999999998E-5</v>
      </c>
      <c r="D15" s="58">
        <v>3.1132430000000002E-5</v>
      </c>
      <c r="E15" s="58">
        <v>13.884779999999999</v>
      </c>
      <c r="F15" s="6">
        <f t="shared" si="0"/>
        <v>0.25127350788760039</v>
      </c>
      <c r="G15" s="6">
        <f t="shared" si="1"/>
        <v>0.2597223517004319</v>
      </c>
      <c r="H15" s="6">
        <f t="shared" si="2"/>
        <v>-8.448843812831508E-3</v>
      </c>
      <c r="I15" s="6">
        <f t="shared" si="3"/>
        <v>7.138296177362125E-5</v>
      </c>
      <c r="J15" s="6">
        <f t="shared" si="4"/>
        <v>0.43398102915342318</v>
      </c>
      <c r="K15" s="6">
        <f t="shared" si="5"/>
        <v>0.4288849201971654</v>
      </c>
      <c r="L15" s="6">
        <f t="shared" si="6"/>
        <v>5.0961089562577833E-3</v>
      </c>
      <c r="M15" s="6">
        <f t="shared" si="7"/>
        <v>2.5970326494050793E-5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0.25421714367493592</v>
      </c>
    </row>
    <row r="16" spans="1:24">
      <c r="A16" s="58">
        <v>1750</v>
      </c>
      <c r="B16" s="58">
        <v>5.4993869999999996</v>
      </c>
      <c r="C16" s="58">
        <v>1.4774939999999999E-5</v>
      </c>
      <c r="D16" s="58">
        <v>2.4394400000000001E-5</v>
      </c>
      <c r="E16" s="58">
        <v>18.601189999999999</v>
      </c>
      <c r="F16" s="6">
        <f t="shared" ref="F16:F31" si="9">((C16/4)-($F$2/282548)*-0.00024306-($F$3/698124)*-0.00040896)/$B$3-$D$3</f>
        <v>0.20750226254582821</v>
      </c>
      <c r="G16" s="6">
        <f t="shared" ref="G16:G31" si="10">$P$7+($P$6-$P$7)*(1+(2*PI()*E16*$P$9)^(1-$P$8)*SIN(PI()*$P$8/2))/(1+2*(2*PI()*E16*$P$9)^(1-$P$8)*SIN(PI()*$P$8/2)+(2*PI()*E16*$P$9)^(2-2*$P$8))</f>
        <v>0.20382712009035456</v>
      </c>
      <c r="H16" s="6">
        <f t="shared" ref="H16:H31" si="11">F16-G16</f>
        <v>3.6751424554736511E-3</v>
      </c>
      <c r="I16" s="6">
        <f t="shared" ref="I16:I31" si="12">H16^2</f>
        <v>1.3506672068024898E-5</v>
      </c>
      <c r="J16" s="6">
        <f t="shared" ref="J16:J31" si="13">((D16/4)-($F$2/282548)*-0.00024306-($F$3/698124)*-0.00040896)/$B$3-$D$3</f>
        <v>0.3406891656850688</v>
      </c>
      <c r="K16" s="6">
        <f t="shared" ref="K16:K31" si="14">($P$6-$P$7)*((2*PI()*E16*$P$9)^(1-$P$8)*COS(PI()*$P$8/2))/(1+2*(2*PI()*E16*$P$9)^(1-$P$8)*SIN(PI()*$P$8/2)+(2*PI()*E16*$P$9)^(2-2*$P$8))</f>
        <v>0.34133390099827571</v>
      </c>
      <c r="L16" s="6">
        <f t="shared" ref="L16:L31" si="15">J16-K16</f>
        <v>-6.4473531320691224E-4</v>
      </c>
      <c r="M16" s="6">
        <f t="shared" ref="M16:M31" si="16">L16^2</f>
        <v>4.1568362409601525E-7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0.21044589833316374</v>
      </c>
    </row>
    <row r="17" spans="1:24">
      <c r="A17" s="58">
        <v>1750</v>
      </c>
      <c r="B17" s="58">
        <v>5.4999339999999997</v>
      </c>
      <c r="C17" s="58">
        <v>9.4439480000000008E-6</v>
      </c>
      <c r="D17" s="58">
        <v>1.9643870000000001E-5</v>
      </c>
      <c r="E17" s="58">
        <v>24.893789999999999</v>
      </c>
      <c r="F17" s="6">
        <f t="shared" si="9"/>
        <v>0.13369164166481559</v>
      </c>
      <c r="G17" s="6">
        <f t="shared" si="10"/>
        <v>0.16677951437155811</v>
      </c>
      <c r="H17" s="6">
        <f t="shared" si="11"/>
        <v>-3.3087872706742516E-2</v>
      </c>
      <c r="I17" s="6">
        <f t="shared" si="12"/>
        <v>1.0948073202575962E-3</v>
      </c>
      <c r="J17" s="6">
        <f t="shared" si="13"/>
        <v>0.27491537183696751</v>
      </c>
      <c r="K17" s="6">
        <f t="shared" si="14"/>
        <v>0.26832944933617769</v>
      </c>
      <c r="L17" s="6">
        <f t="shared" si="15"/>
        <v>6.5859225007898203E-3</v>
      </c>
      <c r="M17" s="6">
        <f t="shared" si="16"/>
        <v>4.3374375186409638E-5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0.13663527745215112</v>
      </c>
    </row>
    <row r="18" spans="1:24">
      <c r="A18" s="58">
        <v>1750</v>
      </c>
      <c r="B18" s="58">
        <v>5.4993879999999997</v>
      </c>
      <c r="C18" s="58">
        <v>5.6843610000000001E-6</v>
      </c>
      <c r="D18" s="58">
        <v>1.6139370000000001E-5</v>
      </c>
      <c r="E18" s="58">
        <v>33.339260000000003</v>
      </c>
      <c r="F18" s="6">
        <f t="shared" si="9"/>
        <v>8.1638018112916849E-2</v>
      </c>
      <c r="G18" s="6">
        <f t="shared" si="10"/>
        <v>0.14224124202158137</v>
      </c>
      <c r="H18" s="6">
        <f t="shared" si="11"/>
        <v>-6.0603223908664516E-2</v>
      </c>
      <c r="I18" s="6">
        <f t="shared" si="12"/>
        <v>3.6727507481237264E-3</v>
      </c>
      <c r="J18" s="6">
        <f t="shared" si="13"/>
        <v>0.22639357310279029</v>
      </c>
      <c r="K18" s="6">
        <f t="shared" si="14"/>
        <v>0.20898403272196522</v>
      </c>
      <c r="L18" s="6">
        <f t="shared" si="15"/>
        <v>1.7409540380825067E-2</v>
      </c>
      <c r="M18" s="6">
        <f t="shared" si="16"/>
        <v>3.0309209627157863E-4</v>
      </c>
      <c r="X18" s="56">
        <f t="shared" si="8"/>
        <v>8.4581653900252379E-2</v>
      </c>
    </row>
    <row r="19" spans="1:24">
      <c r="A19" s="58">
        <v>1750</v>
      </c>
      <c r="B19" s="58">
        <v>5.4994630000000004</v>
      </c>
      <c r="C19" s="58">
        <v>7.1801580000000004E-6</v>
      </c>
      <c r="D19" s="58">
        <v>1.223121E-5</v>
      </c>
      <c r="E19" s="58">
        <v>44.66413</v>
      </c>
      <c r="F19" s="6">
        <f t="shared" si="9"/>
        <v>0.10234817961418267</v>
      </c>
      <c r="G19" s="6">
        <f t="shared" si="10"/>
        <v>0.12599426093745417</v>
      </c>
      <c r="H19" s="6">
        <f t="shared" si="11"/>
        <v>-2.3646081323271492E-2</v>
      </c>
      <c r="I19" s="6">
        <f t="shared" si="12"/>
        <v>5.5913716194676884E-4</v>
      </c>
      <c r="J19" s="6">
        <f t="shared" si="13"/>
        <v>0.17228287173570164</v>
      </c>
      <c r="K19" s="6">
        <f t="shared" si="14"/>
        <v>0.16178285838991821</v>
      </c>
      <c r="L19" s="6">
        <f t="shared" si="15"/>
        <v>1.0500013345783432E-2</v>
      </c>
      <c r="M19" s="6">
        <f t="shared" si="16"/>
        <v>1.1025028026163018E-4</v>
      </c>
      <c r="X19" s="56">
        <f t="shared" si="8"/>
        <v>0.1052918154015182</v>
      </c>
    </row>
    <row r="20" spans="1:24">
      <c r="A20" s="58">
        <v>1750</v>
      </c>
      <c r="B20" s="58">
        <v>5.4998100000000001</v>
      </c>
      <c r="C20" s="58">
        <v>7.575717E-6</v>
      </c>
      <c r="D20" s="58">
        <v>9.0041090000000004E-6</v>
      </c>
      <c r="E20" s="58">
        <v>59.8277</v>
      </c>
      <c r="F20" s="6">
        <f t="shared" si="9"/>
        <v>0.10782491928760041</v>
      </c>
      <c r="G20" s="6">
        <f t="shared" si="10"/>
        <v>0.1151707463843227</v>
      </c>
      <c r="H20" s="6">
        <f t="shared" si="11"/>
        <v>-7.3458270967222961E-3</v>
      </c>
      <c r="I20" s="6">
        <f t="shared" si="12"/>
        <v>5.396117573493952E-5</v>
      </c>
      <c r="J20" s="6">
        <f t="shared" si="13"/>
        <v>0.12760182016861304</v>
      </c>
      <c r="K20" s="6">
        <f t="shared" si="14"/>
        <v>0.12477873683031826</v>
      </c>
      <c r="L20" s="6">
        <f t="shared" si="15"/>
        <v>2.8230833382947851E-3</v>
      </c>
      <c r="M20" s="6">
        <f t="shared" si="16"/>
        <v>7.9697995349576272E-6</v>
      </c>
      <c r="X20" s="56">
        <f t="shared" si="8"/>
        <v>0.11076855507493594</v>
      </c>
    </row>
    <row r="21" spans="1:24">
      <c r="A21" s="58">
        <v>1750</v>
      </c>
      <c r="B21" s="58">
        <v>5.4996859999999996</v>
      </c>
      <c r="C21" s="58">
        <v>7.3882569999999999E-6</v>
      </c>
      <c r="D21" s="58">
        <v>6.8990780000000004E-6</v>
      </c>
      <c r="E21" s="58">
        <v>80.128200000000007</v>
      </c>
      <c r="F21" s="6">
        <f t="shared" si="9"/>
        <v>0.10522942880658773</v>
      </c>
      <c r="G21" s="6">
        <f t="shared" si="10"/>
        <v>0.10787394467273489</v>
      </c>
      <c r="H21" s="6">
        <f t="shared" si="11"/>
        <v>-2.6445158661471679E-3</v>
      </c>
      <c r="I21" s="6">
        <f t="shared" si="12"/>
        <v>6.9934641663041059E-6</v>
      </c>
      <c r="J21" s="6">
        <f t="shared" si="13"/>
        <v>9.8456466905321921E-2</v>
      </c>
      <c r="K21" s="6">
        <f t="shared" si="14"/>
        <v>9.6003879323076149E-2</v>
      </c>
      <c r="L21" s="6">
        <f t="shared" si="15"/>
        <v>2.4525875822457716E-3</v>
      </c>
      <c r="M21" s="6">
        <f t="shared" si="16"/>
        <v>6.0151858485861594E-6</v>
      </c>
      <c r="X21" s="56">
        <f t="shared" si="8"/>
        <v>0.10817306459392327</v>
      </c>
    </row>
    <row r="22" spans="1:24">
      <c r="A22" s="58">
        <v>1750</v>
      </c>
      <c r="B22" s="58">
        <v>5.4993879999999997</v>
      </c>
      <c r="C22" s="58">
        <v>6.7952370000000001E-6</v>
      </c>
      <c r="D22" s="58">
        <v>5.376528E-6</v>
      </c>
      <c r="E22" s="58">
        <v>107.2654</v>
      </c>
      <c r="F22" s="6">
        <f t="shared" si="9"/>
        <v>9.7018729110385213E-2</v>
      </c>
      <c r="G22" s="6">
        <f t="shared" si="10"/>
        <v>0.10288986470002125</v>
      </c>
      <c r="H22" s="6">
        <f t="shared" si="11"/>
        <v>-5.871135589636034E-3</v>
      </c>
      <c r="I22" s="6">
        <f t="shared" si="12"/>
        <v>3.4470233111890861E-5</v>
      </c>
      <c r="J22" s="6">
        <f t="shared" si="13"/>
        <v>7.7375894880005458E-2</v>
      </c>
      <c r="K22" s="6">
        <f t="shared" si="14"/>
        <v>7.3768402957834239E-2</v>
      </c>
      <c r="L22" s="6">
        <f t="shared" si="15"/>
        <v>3.6074919221712187E-3</v>
      </c>
      <c r="M22" s="6">
        <f t="shared" si="16"/>
        <v>1.3013997968530594E-5</v>
      </c>
      <c r="X22" s="56">
        <f t="shared" si="8"/>
        <v>9.9962364897720743E-2</v>
      </c>
    </row>
    <row r="23" spans="1:24">
      <c r="A23" s="58">
        <v>1750</v>
      </c>
      <c r="B23" s="58">
        <v>5.4998089999999999</v>
      </c>
      <c r="C23" s="58">
        <v>6.66458E-6</v>
      </c>
      <c r="D23" s="58">
        <v>5.216288E-6</v>
      </c>
      <c r="E23" s="58">
        <v>143.78829999999999</v>
      </c>
      <c r="F23" s="6">
        <f t="shared" si="9"/>
        <v>9.520970852051179E-2</v>
      </c>
      <c r="G23" s="6">
        <f t="shared" si="10"/>
        <v>9.9414867867737775E-2</v>
      </c>
      <c r="H23" s="6">
        <f t="shared" si="11"/>
        <v>-4.2051593472259841E-3</v>
      </c>
      <c r="I23" s="6">
        <f t="shared" si="12"/>
        <v>1.7683365135562065E-5</v>
      </c>
      <c r="J23" s="6">
        <f t="shared" si="13"/>
        <v>7.5157280804056092E-2</v>
      </c>
      <c r="K23" s="6">
        <f t="shared" si="14"/>
        <v>5.6545365803953217E-2</v>
      </c>
      <c r="L23" s="6">
        <f t="shared" si="15"/>
        <v>1.8611915000102876E-2</v>
      </c>
      <c r="M23" s="6">
        <f t="shared" si="16"/>
        <v>3.4640337997105441E-4</v>
      </c>
      <c r="X23" s="56">
        <f t="shared" si="8"/>
        <v>9.8153344307847321E-2</v>
      </c>
    </row>
    <row r="24" spans="1:24">
      <c r="A24" s="58">
        <v>1750</v>
      </c>
      <c r="B24" s="58">
        <v>5.4992380000000001</v>
      </c>
      <c r="C24" s="58">
        <v>3.4871839999999998E-6</v>
      </c>
      <c r="D24" s="58">
        <v>3.604019E-6</v>
      </c>
      <c r="E24" s="58">
        <v>192.5051</v>
      </c>
      <c r="F24" s="6">
        <f t="shared" si="9"/>
        <v>5.1216850991397868E-2</v>
      </c>
      <c r="G24" s="6">
        <f t="shared" si="10"/>
        <v>9.6978744112637669E-2</v>
      </c>
      <c r="H24" s="6">
        <f t="shared" si="11"/>
        <v>-4.5761893121239801E-2</v>
      </c>
      <c r="I24" s="6">
        <f t="shared" si="12"/>
        <v>2.0941508620397746E-3</v>
      </c>
      <c r="J24" s="6">
        <f t="shared" si="13"/>
        <v>5.2834498117980147E-2</v>
      </c>
      <c r="K24" s="6">
        <f t="shared" si="14"/>
        <v>4.3356552035485142E-2</v>
      </c>
      <c r="L24" s="6">
        <f t="shared" si="15"/>
        <v>9.4779460824950049E-3</v>
      </c>
      <c r="M24" s="6">
        <f t="shared" si="16"/>
        <v>8.9831461942682403E-5</v>
      </c>
      <c r="X24" s="56">
        <f t="shared" si="8"/>
        <v>5.4160486778733398E-2</v>
      </c>
    </row>
    <row r="25" spans="1:24">
      <c r="A25" s="58">
        <v>1750</v>
      </c>
      <c r="B25" s="58">
        <v>5.4984950000000001</v>
      </c>
      <c r="C25" s="58">
        <v>6.2297870000000003E-6</v>
      </c>
      <c r="D25" s="58">
        <v>2.4851070000000001E-6</v>
      </c>
      <c r="E25" s="58">
        <v>257.55489999999998</v>
      </c>
      <c r="F25" s="6">
        <f t="shared" si="9"/>
        <v>8.918975176861306E-2</v>
      </c>
      <c r="G25" s="6">
        <f t="shared" si="10"/>
        <v>9.5241994944142455E-2</v>
      </c>
      <c r="H25" s="6">
        <f t="shared" si="11"/>
        <v>-6.0522431755293954E-3</v>
      </c>
      <c r="I25" s="6">
        <f t="shared" si="12"/>
        <v>3.6629647455742141E-5</v>
      </c>
      <c r="J25" s="6">
        <f t="shared" si="13"/>
        <v>3.7342524123043445E-2</v>
      </c>
      <c r="K25" s="6">
        <f t="shared" si="14"/>
        <v>3.3244596692115158E-2</v>
      </c>
      <c r="L25" s="6">
        <f t="shared" si="15"/>
        <v>4.0979274309282873E-3</v>
      </c>
      <c r="M25" s="6">
        <f t="shared" si="16"/>
        <v>1.6793009229154513E-5</v>
      </c>
      <c r="X25" s="56">
        <f t="shared" si="8"/>
        <v>9.213338755594859E-2</v>
      </c>
    </row>
    <row r="26" spans="1:24">
      <c r="A26" s="58">
        <v>1750</v>
      </c>
      <c r="B26" s="58">
        <v>5.4984450000000002</v>
      </c>
      <c r="C26" s="58">
        <v>6.0214030000000004E-6</v>
      </c>
      <c r="D26" s="58">
        <v>1.9735459999999998E-6</v>
      </c>
      <c r="E26" s="58">
        <v>344.66910000000001</v>
      </c>
      <c r="F26" s="6">
        <f t="shared" si="9"/>
        <v>8.6304556588866224E-2</v>
      </c>
      <c r="G26" s="6">
        <f t="shared" si="10"/>
        <v>9.3984311357938777E-2</v>
      </c>
      <c r="H26" s="6">
        <f t="shared" si="11"/>
        <v>-7.6797547690725526E-3</v>
      </c>
      <c r="I26" s="6">
        <f t="shared" si="12"/>
        <v>5.8978633313092619E-5</v>
      </c>
      <c r="J26" s="6">
        <f t="shared" si="13"/>
        <v>3.0259670682537113E-2</v>
      </c>
      <c r="K26" s="6">
        <f t="shared" si="14"/>
        <v>2.5474598855589725E-2</v>
      </c>
      <c r="L26" s="6">
        <f t="shared" si="15"/>
        <v>4.7850718269473874E-3</v>
      </c>
      <c r="M26" s="6">
        <f t="shared" si="16"/>
        <v>2.2896912389045608E-5</v>
      </c>
      <c r="X26" s="56">
        <f t="shared" si="8"/>
        <v>8.9248192376201754E-2</v>
      </c>
    </row>
    <row r="27" spans="1:24">
      <c r="A27" s="58">
        <v>1750</v>
      </c>
      <c r="B27" s="58">
        <v>5.4986689999999996</v>
      </c>
      <c r="C27" s="58">
        <v>6.0204680000000002E-6</v>
      </c>
      <c r="D27" s="58">
        <v>1.5428479999999999E-6</v>
      </c>
      <c r="E27" s="58">
        <v>461.8227</v>
      </c>
      <c r="F27" s="6">
        <f t="shared" si="9"/>
        <v>8.6291610981271291E-2</v>
      </c>
      <c r="G27" s="6">
        <f t="shared" si="10"/>
        <v>9.3061307009734195E-2</v>
      </c>
      <c r="H27" s="6">
        <f t="shared" si="11"/>
        <v>-6.7696960284629043E-3</v>
      </c>
      <c r="I27" s="6">
        <f t="shared" si="12"/>
        <v>4.582878431778642E-5</v>
      </c>
      <c r="J27" s="6">
        <f t="shared" si="13"/>
        <v>2.4296411538233316E-2</v>
      </c>
      <c r="K27" s="6">
        <f t="shared" si="14"/>
        <v>1.949238488839565E-2</v>
      </c>
      <c r="L27" s="6">
        <f t="shared" si="15"/>
        <v>4.8040266498376658E-3</v>
      </c>
      <c r="M27" s="6">
        <f t="shared" si="16"/>
        <v>2.3078672052350505E-5</v>
      </c>
      <c r="X27" s="56">
        <f t="shared" si="8"/>
        <v>8.9235246768606821E-2</v>
      </c>
    </row>
    <row r="28" spans="1:24">
      <c r="A28" s="58">
        <v>1750</v>
      </c>
      <c r="B28" s="58">
        <v>5.4991399999999997</v>
      </c>
      <c r="C28" s="58">
        <v>5.9046059999999999E-6</v>
      </c>
      <c r="D28" s="58">
        <v>1.277643E-6</v>
      </c>
      <c r="E28" s="58">
        <v>620.86090000000002</v>
      </c>
      <c r="F28" s="6">
        <f t="shared" si="9"/>
        <v>8.4687435593929508E-2</v>
      </c>
      <c r="G28" s="6">
        <f t="shared" si="10"/>
        <v>9.2374462477561731E-2</v>
      </c>
      <c r="H28" s="6">
        <f t="shared" si="11"/>
        <v>-7.6870268836322225E-3</v>
      </c>
      <c r="I28" s="6">
        <f t="shared" si="12"/>
        <v>5.9090382309684519E-5</v>
      </c>
      <c r="J28" s="6">
        <f t="shared" si="13"/>
        <v>2.0624497247094076E-2</v>
      </c>
      <c r="K28" s="6">
        <f t="shared" si="14"/>
        <v>1.486616482332808E-2</v>
      </c>
      <c r="L28" s="6">
        <f t="shared" si="15"/>
        <v>5.7583324237659959E-3</v>
      </c>
      <c r="M28" s="6">
        <f t="shared" si="16"/>
        <v>3.3158392302594771E-5</v>
      </c>
      <c r="X28" s="56">
        <f t="shared" si="8"/>
        <v>8.7631071381265038E-2</v>
      </c>
    </row>
    <row r="29" spans="1:24">
      <c r="A29" s="58">
        <v>1750</v>
      </c>
      <c r="B29" s="58">
        <v>5.4988919999999997</v>
      </c>
      <c r="C29" s="58">
        <v>5.6348889999999999E-6</v>
      </c>
      <c r="D29" s="58">
        <v>1.014133E-6</v>
      </c>
      <c r="E29" s="58">
        <v>829.64599999999996</v>
      </c>
      <c r="F29" s="6">
        <f t="shared" si="9"/>
        <v>8.0953050092663681E-2</v>
      </c>
      <c r="G29" s="6">
        <f t="shared" si="10"/>
        <v>9.1875042935049778E-2</v>
      </c>
      <c r="H29" s="6">
        <f t="shared" si="11"/>
        <v>-1.0921992842386097E-2</v>
      </c>
      <c r="I29" s="6">
        <f t="shared" si="12"/>
        <v>1.1928992764913313E-4</v>
      </c>
      <c r="J29" s="6">
        <f t="shared" si="13"/>
        <v>1.6976051196461169E-2</v>
      </c>
      <c r="K29" s="6">
        <f t="shared" si="14"/>
        <v>1.1398808139250174E-2</v>
      </c>
      <c r="L29" s="6">
        <f t="shared" si="15"/>
        <v>5.5772430572109954E-3</v>
      </c>
      <c r="M29" s="6">
        <f t="shared" si="16"/>
        <v>3.1105640119208251E-5</v>
      </c>
      <c r="X29" s="56">
        <f t="shared" si="8"/>
        <v>8.3896685879999225E-2</v>
      </c>
    </row>
    <row r="30" spans="1:24">
      <c r="A30" s="58">
        <v>1750</v>
      </c>
      <c r="B30" s="58">
        <v>5.4984950000000001</v>
      </c>
      <c r="C30" s="58">
        <v>6.0370500000000001E-6</v>
      </c>
      <c r="D30" s="58">
        <v>9.6437119999999996E-7</v>
      </c>
      <c r="E30" s="58">
        <v>1116.0709999999999</v>
      </c>
      <c r="F30" s="6">
        <f t="shared" si="9"/>
        <v>8.6521198216714321E-2</v>
      </c>
      <c r="G30" s="6">
        <f t="shared" si="10"/>
        <v>9.1493437472723899E-2</v>
      </c>
      <c r="H30" s="6">
        <f t="shared" si="11"/>
        <v>-4.9722392560095779E-3</v>
      </c>
      <c r="I30" s="6">
        <f t="shared" si="12"/>
        <v>2.4723163219002682E-5</v>
      </c>
      <c r="J30" s="6">
        <f t="shared" si="13"/>
        <v>1.6287070730132056E-2</v>
      </c>
      <c r="K30" s="6">
        <f t="shared" si="14"/>
        <v>8.6857504748666763E-3</v>
      </c>
      <c r="L30" s="6">
        <f t="shared" si="15"/>
        <v>7.60132025526538E-3</v>
      </c>
      <c r="M30" s="6">
        <f t="shared" si="16"/>
        <v>5.7780069623107741E-5</v>
      </c>
      <c r="X30" s="56">
        <f t="shared" si="8"/>
        <v>8.9464834004049851E-2</v>
      </c>
    </row>
    <row r="31" spans="1:24">
      <c r="A31" s="58">
        <v>1750</v>
      </c>
      <c r="B31" s="58">
        <v>5.4971059999999996</v>
      </c>
      <c r="C31" s="58">
        <v>5.7823039999999998E-6</v>
      </c>
      <c r="D31" s="58">
        <v>6.0395370000000003E-7</v>
      </c>
      <c r="E31" s="58">
        <v>1488.095</v>
      </c>
      <c r="F31" s="6">
        <f t="shared" si="9"/>
        <v>8.2994094738233298E-2</v>
      </c>
      <c r="G31" s="6">
        <f t="shared" si="10"/>
        <v>9.1215385647603273E-2</v>
      </c>
      <c r="H31" s="6">
        <f t="shared" si="11"/>
        <v>-8.2212909093699743E-3</v>
      </c>
      <c r="I31" s="6">
        <f t="shared" si="12"/>
        <v>6.7589624216489376E-5</v>
      </c>
      <c r="J31" s="6">
        <f t="shared" si="13"/>
        <v>1.1296885141524462E-2</v>
      </c>
      <c r="K31" s="6">
        <f t="shared" si="14"/>
        <v>6.6719564297691627E-3</v>
      </c>
      <c r="L31" s="6">
        <f t="shared" si="15"/>
        <v>4.6249287117552992E-3</v>
      </c>
      <c r="M31" s="6">
        <f t="shared" si="16"/>
        <v>2.1389965588818532E-5</v>
      </c>
      <c r="X31" s="56">
        <f t="shared" si="8"/>
        <v>8.5937730525568842E-2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6.000203</v>
      </c>
      <c r="C6" s="58">
        <v>1.2322519999999999E-4</v>
      </c>
      <c r="D6" s="58">
        <v>1.784259E-5</v>
      </c>
      <c r="E6" s="58">
        <v>1.0005759999999999</v>
      </c>
      <c r="F6" s="6">
        <f>((C6/4)-($F$2/282548)*-0.00024306-($F$3/698124)*-0.00040896)/$B$3-$D$3</f>
        <v>1.7090578877103848</v>
      </c>
      <c r="G6" s="6">
        <f>$P$7+($P$6-$P$7)*(1+(2*PI()*E6*$P$9)^(1-$P$8)*SIN(PI()*$P$8/2))/(1+2*(2*PI()*E6*$P$9)^(1-$P$8)*SIN(PI()*$P$8/2)+(2*PI()*E6*$P$9)^(2-2*$P$8))</f>
        <v>1.6876955194053533</v>
      </c>
      <c r="H6" s="6">
        <f>F6-G6</f>
        <v>2.1362368305031465E-2</v>
      </c>
      <c r="I6" s="6">
        <f>H6^2</f>
        <v>4.5635077959981288E-4</v>
      </c>
      <c r="J6" s="6">
        <f>((D6/4)-($F$2/282548)*-0.00024306-($F$3/698124)*-0.00040896)/$B$3-$D$3</f>
        <v>0.24997562419139785</v>
      </c>
      <c r="K6" s="6">
        <f>($P$6-$P$7)*((2*PI()*E6*$P$9)^(1-$P$8)*COS(PI()*$P$8/2))/(1+2*(2*PI()*E6*$P$9)^(1-$P$8)*SIN(PI()*$P$8/2)+(2*PI()*E6*$P$9)^(2-2*$P$8))</f>
        <v>0.27185130200538904</v>
      </c>
      <c r="L6" s="6">
        <f>J6-K6</f>
        <v>-2.187567781399119E-2</v>
      </c>
      <c r="M6" s="6">
        <f>L6^2</f>
        <v>4.7854527982154639E-4</v>
      </c>
      <c r="N6" s="20"/>
      <c r="O6" s="4" t="s">
        <v>20</v>
      </c>
      <c r="P6" s="21">
        <v>1.7567439751970113</v>
      </c>
      <c r="Q6" s="22">
        <v>9.1745907005747504E-4</v>
      </c>
      <c r="R6" s="7">
        <f>SUM(I6:I16)</f>
        <v>1.0014575461373594E-3</v>
      </c>
      <c r="S6" s="23">
        <v>2.6043334632024993E-3</v>
      </c>
      <c r="T6" s="24" t="s">
        <v>21</v>
      </c>
      <c r="X6" s="56">
        <f>((C6/4)-(69.2/282548)*-0.00024306-(64.3/698124)*-0.00040896)/$B$3-$D$3</f>
        <v>1.7120015234977202</v>
      </c>
    </row>
    <row r="7" spans="1:24">
      <c r="A7" s="58">
        <v>1750</v>
      </c>
      <c r="B7" s="58">
        <v>6.0000400000000003</v>
      </c>
      <c r="C7" s="58">
        <v>1.1904689999999999E-4</v>
      </c>
      <c r="D7" s="58">
        <v>2.4196949999999999E-5</v>
      </c>
      <c r="E7" s="58">
        <v>1.3389800000000001</v>
      </c>
      <c r="F7" s="6">
        <f t="shared" ref="F7:F15" si="0">((C7/4)-($F$2/282548)*-0.00024306-($F$3/698124)*-0.00040896)/$B$3-$D$3</f>
        <v>1.6512069441660813</v>
      </c>
      <c r="G7" s="6">
        <f t="shared" ref="G7:G15" si="1">$P$7+($P$6-$P$7)*(1+(2*PI()*E7*$P$9)^(1-$P$8)*SIN(PI()*$P$8/2))/(1+2*(2*PI()*E7*$P$9)^(1-$P$8)*SIN(PI()*$P$8/2)+(2*PI()*E7*$P$9)^(2-2*$P$8))</f>
        <v>1.6489841230848308</v>
      </c>
      <c r="H7" s="6">
        <f t="shared" ref="H7:H15" si="2">F7-G7</f>
        <v>2.2228210812504923E-3</v>
      </c>
      <c r="I7" s="6">
        <f t="shared" ref="I7:I15" si="3">H7^2</f>
        <v>4.9409335592516076E-6</v>
      </c>
      <c r="J7" s="6">
        <f t="shared" ref="J7:J15" si="4">((D7/4)-($F$2/282548)*-0.00024306-($F$3/698124)*-0.00040896)/$B$3-$D$3</f>
        <v>0.33795535796354975</v>
      </c>
      <c r="K7" s="6">
        <f t="shared" ref="K7:K15" si="5">($P$6-$P$7)*((2*PI()*E7*$P$9)^(1-$P$8)*COS(PI()*$P$8/2))/(1+2*(2*PI()*E7*$P$9)^(1-$P$8)*SIN(PI()*$P$8/2)+(2*PI()*E7*$P$9)^(2-2*$P$8))</f>
        <v>0.34823160234956918</v>
      </c>
      <c r="L7" s="6">
        <f t="shared" ref="L7:L15" si="6">J7-K7</f>
        <v>-1.0276244386019429E-2</v>
      </c>
      <c r="M7" s="6">
        <f t="shared" ref="M7:M15" si="7">L7^2</f>
        <v>1.0560119868119582E-4</v>
      </c>
      <c r="N7" s="20"/>
      <c r="O7" s="4" t="s">
        <v>22</v>
      </c>
      <c r="P7" s="21">
        <v>9.4350133105508674E-2</v>
      </c>
      <c r="Q7" s="22">
        <v>2.9785372584599902E-3</v>
      </c>
      <c r="R7" s="7">
        <f>R6+R8</f>
        <v>1.7681240597829176E-3</v>
      </c>
      <c r="T7" s="24" t="s">
        <v>23</v>
      </c>
      <c r="X7" s="56">
        <f t="shared" ref="X7:X35" si="8">((C7/4)-(69.2/282548)*-0.00024306-(64.3/698124)*-0.00040896)/$B$3-$D$3</f>
        <v>1.6541505799534169</v>
      </c>
    </row>
    <row r="8" spans="1:24">
      <c r="A8" s="58">
        <v>1750</v>
      </c>
      <c r="B8" s="58">
        <v>6.000165</v>
      </c>
      <c r="C8" s="58">
        <v>1.145112E-4</v>
      </c>
      <c r="D8" s="58">
        <v>3.1380349999999998E-5</v>
      </c>
      <c r="E8" s="58">
        <v>1.7948770000000001</v>
      </c>
      <c r="F8" s="6">
        <f t="shared" si="0"/>
        <v>1.588407594039499</v>
      </c>
      <c r="G8" s="6">
        <f t="shared" si="1"/>
        <v>1.5884048998041549</v>
      </c>
      <c r="H8" s="6">
        <f t="shared" si="2"/>
        <v>2.6942353441583577E-6</v>
      </c>
      <c r="I8" s="6">
        <f t="shared" si="3"/>
        <v>7.2589040897121043E-12</v>
      </c>
      <c r="J8" s="6">
        <f t="shared" si="4"/>
        <v>0.43741362277367629</v>
      </c>
      <c r="K8" s="6">
        <f t="shared" si="5"/>
        <v>0.43946129886788832</v>
      </c>
      <c r="L8" s="6">
        <f t="shared" si="6"/>
        <v>-2.0476760942120253E-3</v>
      </c>
      <c r="M8" s="6">
        <f t="shared" si="7"/>
        <v>4.1929773868074149E-6</v>
      </c>
      <c r="N8" s="20"/>
      <c r="O8" s="4" t="s">
        <v>24</v>
      </c>
      <c r="P8" s="21">
        <v>5.0766748587698009E-2</v>
      </c>
      <c r="Q8" s="22">
        <v>1.0514418118394691E-2</v>
      </c>
      <c r="R8" s="7">
        <f>SUM(M6:M16)</f>
        <v>7.666665136455581E-4</v>
      </c>
      <c r="S8" s="23">
        <v>4.3766489266712227E-3</v>
      </c>
      <c r="T8" s="24" t="s">
        <v>25</v>
      </c>
      <c r="X8" s="56">
        <f t="shared" si="8"/>
        <v>1.5913512298268346</v>
      </c>
    </row>
    <row r="9" spans="1:24">
      <c r="A9" s="58">
        <v>1750</v>
      </c>
      <c r="B9" s="58">
        <v>5.9997379999999998</v>
      </c>
      <c r="C9" s="58">
        <v>1.067096E-4</v>
      </c>
      <c r="D9" s="58">
        <v>3.9008689999999997E-5</v>
      </c>
      <c r="E9" s="58">
        <v>2.4038460000000001</v>
      </c>
      <c r="F9" s="6">
        <f t="shared" si="0"/>
        <v>1.4803899980901318</v>
      </c>
      <c r="G9" s="6">
        <f t="shared" si="1"/>
        <v>1.4973435289237205</v>
      </c>
      <c r="H9" s="6">
        <f t="shared" si="2"/>
        <v>-1.6953530833588637E-2</v>
      </c>
      <c r="I9" s="6">
        <f t="shared" si="3"/>
        <v>2.8742220772544065E-4</v>
      </c>
      <c r="J9" s="6">
        <f t="shared" si="4"/>
        <v>0.54303233533063822</v>
      </c>
      <c r="K9" s="6">
        <f t="shared" si="5"/>
        <v>0.54049382660602219</v>
      </c>
      <c r="L9" s="6">
        <f t="shared" si="6"/>
        <v>2.5385087246160287E-3</v>
      </c>
      <c r="M9" s="6">
        <f t="shared" si="7"/>
        <v>6.4440265449516968E-6</v>
      </c>
      <c r="N9" s="20"/>
      <c r="O9" s="4" t="s">
        <v>26</v>
      </c>
      <c r="P9" s="21">
        <v>2.5133671713964332E-2</v>
      </c>
      <c r="Q9" s="25">
        <v>1.6444115620463457E-5</v>
      </c>
      <c r="X9" s="56">
        <f t="shared" si="8"/>
        <v>1.4833336338774674</v>
      </c>
    </row>
    <row r="10" spans="1:24">
      <c r="A10" s="58">
        <v>1750</v>
      </c>
      <c r="B10" s="58">
        <v>6.0003409999999997</v>
      </c>
      <c r="C10" s="58">
        <v>9.8221700000000002E-5</v>
      </c>
      <c r="D10" s="58">
        <v>4.5867839999999998E-5</v>
      </c>
      <c r="E10" s="58">
        <v>3.2194370000000001</v>
      </c>
      <c r="F10" s="6">
        <f t="shared" si="0"/>
        <v>1.3628701877103853</v>
      </c>
      <c r="G10" s="6">
        <f t="shared" si="1"/>
        <v>1.3672873564258705</v>
      </c>
      <c r="H10" s="6">
        <f t="shared" si="2"/>
        <v>-4.4171687154852535E-3</v>
      </c>
      <c r="I10" s="6">
        <f t="shared" si="3"/>
        <v>1.9511379461061643E-5</v>
      </c>
      <c r="J10" s="6">
        <f t="shared" si="4"/>
        <v>0.63800117419139768</v>
      </c>
      <c r="K10" s="6">
        <f t="shared" si="5"/>
        <v>0.64080012277699272</v>
      </c>
      <c r="L10" s="6">
        <f t="shared" si="6"/>
        <v>-2.7989485855950402E-3</v>
      </c>
      <c r="M10" s="6">
        <f t="shared" si="7"/>
        <v>7.8341131848044768E-6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1.3658138234977208</v>
      </c>
    </row>
    <row r="11" spans="1:24">
      <c r="A11" s="58">
        <v>1750</v>
      </c>
      <c r="B11" s="58">
        <v>6.0003289999999998</v>
      </c>
      <c r="C11" s="58">
        <v>8.5842049999999999E-5</v>
      </c>
      <c r="D11" s="58">
        <v>5.2166310000000003E-5</v>
      </c>
      <c r="E11" s="58">
        <v>4.3131209999999998</v>
      </c>
      <c r="F11" s="6">
        <f t="shared" si="0"/>
        <v>1.1914668817610181</v>
      </c>
      <c r="G11" s="6">
        <f t="shared" si="1"/>
        <v>1.1956267610457936</v>
      </c>
      <c r="H11" s="6">
        <f t="shared" si="2"/>
        <v>-4.1598792847754584E-3</v>
      </c>
      <c r="I11" s="6">
        <f t="shared" si="3"/>
        <v>1.730459566390398E-5</v>
      </c>
      <c r="J11" s="6">
        <f t="shared" si="4"/>
        <v>0.72520707907747373</v>
      </c>
      <c r="K11" s="6">
        <f t="shared" si="5"/>
        <v>0.72247232051596588</v>
      </c>
      <c r="L11" s="6">
        <f t="shared" si="6"/>
        <v>2.734758561507844E-3</v>
      </c>
      <c r="M11" s="6">
        <f t="shared" si="7"/>
        <v>7.4789043897404519E-6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1.1944105175483537</v>
      </c>
    </row>
    <row r="12" spans="1:24">
      <c r="A12" s="58">
        <v>1750</v>
      </c>
      <c r="B12" s="58">
        <v>5.9994500000000004</v>
      </c>
      <c r="C12" s="58">
        <v>7.1008249999999999E-5</v>
      </c>
      <c r="D12" s="58">
        <v>5.555598E-5</v>
      </c>
      <c r="E12" s="58">
        <v>5.7756290000000003</v>
      </c>
      <c r="F12" s="6">
        <f t="shared" si="0"/>
        <v>0.9860844711281066</v>
      </c>
      <c r="G12" s="6">
        <f t="shared" si="1"/>
        <v>0.99264414607359108</v>
      </c>
      <c r="H12" s="6">
        <f t="shared" si="2"/>
        <v>-6.5596749454844838E-3</v>
      </c>
      <c r="I12" s="6">
        <f t="shared" si="3"/>
        <v>4.3029335390416866E-5</v>
      </c>
      <c r="J12" s="6">
        <f t="shared" si="4"/>
        <v>0.77213899105215722</v>
      </c>
      <c r="K12" s="6">
        <f t="shared" si="5"/>
        <v>0.76471884685427327</v>
      </c>
      <c r="L12" s="6">
        <f t="shared" si="6"/>
        <v>7.4201441978839489E-3</v>
      </c>
      <c r="M12" s="6">
        <f t="shared" si="7"/>
        <v>5.5058539917390832E-5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0.98902810691544218</v>
      </c>
    </row>
    <row r="13" spans="1:24">
      <c r="A13" s="58">
        <v>1750</v>
      </c>
      <c r="B13" s="58">
        <v>5.9997889999999998</v>
      </c>
      <c r="C13" s="58">
        <v>5.5691130000000002E-5</v>
      </c>
      <c r="D13" s="58">
        <v>5.4015640000000001E-5</v>
      </c>
      <c r="E13" s="58">
        <v>7.7351479999999997</v>
      </c>
      <c r="F13" s="6">
        <f t="shared" si="0"/>
        <v>0.77401021978633444</v>
      </c>
      <c r="G13" s="6">
        <f t="shared" si="1"/>
        <v>0.78085724902140985</v>
      </c>
      <c r="H13" s="6">
        <f t="shared" si="2"/>
        <v>-6.8470292350754081E-3</v>
      </c>
      <c r="I13" s="6">
        <f t="shared" si="3"/>
        <v>4.688180934597733E-5</v>
      </c>
      <c r="J13" s="6">
        <f t="shared" si="4"/>
        <v>0.75081210634329643</v>
      </c>
      <c r="K13" s="6">
        <f t="shared" si="5"/>
        <v>0.75477348668835753</v>
      </c>
      <c r="L13" s="6">
        <f t="shared" si="6"/>
        <v>-3.9613803450611051E-3</v>
      </c>
      <c r="M13" s="6">
        <f t="shared" si="7"/>
        <v>1.5692534238236442E-5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0.77695385557366992</v>
      </c>
    </row>
    <row r="14" spans="1:24">
      <c r="A14" s="58">
        <v>1750</v>
      </c>
      <c r="B14" s="58">
        <v>5.9993749999999997</v>
      </c>
      <c r="C14" s="58">
        <v>4.241239E-5</v>
      </c>
      <c r="D14" s="58">
        <v>5.0274300000000001E-5</v>
      </c>
      <c r="E14" s="58">
        <v>10.361409999999999</v>
      </c>
      <c r="F14" s="6">
        <f t="shared" si="0"/>
        <v>0.59015850064709396</v>
      </c>
      <c r="G14" s="6">
        <f t="shared" si="1"/>
        <v>0.58729910727178469</v>
      </c>
      <c r="H14" s="6">
        <f t="shared" si="2"/>
        <v>2.8593933753092715E-3</v>
      </c>
      <c r="I14" s="6">
        <f t="shared" si="3"/>
        <v>8.1761304747625479E-6</v>
      </c>
      <c r="J14" s="6">
        <f t="shared" si="4"/>
        <v>0.69901112290025846</v>
      </c>
      <c r="K14" s="6">
        <f t="shared" si="5"/>
        <v>0.6957365996447672</v>
      </c>
      <c r="L14" s="6">
        <f t="shared" si="6"/>
        <v>3.2745232554912684E-3</v>
      </c>
      <c r="M14" s="6">
        <f t="shared" si="7"/>
        <v>1.0722502550753135E-5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0.59310213643442944</v>
      </c>
    </row>
    <row r="15" spans="1:24">
      <c r="A15" s="58">
        <v>1750</v>
      </c>
      <c r="B15" s="58">
        <v>5.9993369999999997</v>
      </c>
      <c r="C15" s="58">
        <v>3.1013650000000001E-5</v>
      </c>
      <c r="D15" s="58">
        <v>4.4003450000000003E-5</v>
      </c>
      <c r="E15" s="58">
        <v>13.884779999999999</v>
      </c>
      <c r="F15" s="6">
        <f t="shared" si="0"/>
        <v>0.43233645239392948</v>
      </c>
      <c r="G15" s="6">
        <f t="shared" si="1"/>
        <v>0.43051794086617662</v>
      </c>
      <c r="H15" s="6">
        <f t="shared" si="2"/>
        <v>1.8185115277528641E-3</v>
      </c>
      <c r="I15" s="6">
        <f t="shared" si="3"/>
        <v>3.3069841765700558E-6</v>
      </c>
      <c r="J15" s="6">
        <f t="shared" si="4"/>
        <v>0.61218763264709397</v>
      </c>
      <c r="K15" s="6">
        <f t="shared" si="5"/>
        <v>0.6045801969543626</v>
      </c>
      <c r="L15" s="6">
        <f t="shared" si="6"/>
        <v>7.607435692731368E-3</v>
      </c>
      <c r="M15" s="6">
        <f t="shared" si="7"/>
        <v>5.7873077819043188E-5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0.43528008818126496</v>
      </c>
    </row>
    <row r="16" spans="1:24">
      <c r="A16" s="58">
        <v>1750</v>
      </c>
      <c r="B16" s="58">
        <v>5.9999900000000004</v>
      </c>
      <c r="C16" s="58">
        <v>2.3356259999999999E-5</v>
      </c>
      <c r="D16" s="58">
        <v>3.6356019999999997E-5</v>
      </c>
      <c r="E16" s="58">
        <v>18.601189999999999</v>
      </c>
      <c r="F16" s="6">
        <f t="shared" ref="F16:F31" si="9">((C16/4)-($F$2/282548)*-0.00024306-($F$3/698124)*-0.00040896)/$B$3-$D$3</f>
        <v>0.32631552603949915</v>
      </c>
      <c r="G16" s="6">
        <f t="shared" ref="G16:G31" si="10">$P$7+($P$6-$P$7)*(1+(2*PI()*E16*$P$9)^(1-$P$8)*SIN(PI()*$P$8/2))/(1+2*(2*PI()*E16*$P$9)^(1-$P$8)*SIN(PI()*$P$8/2)+(2*PI()*E16*$P$9)^(2-2*$P$8))</f>
        <v>0.31561349896603041</v>
      </c>
      <c r="H16" s="6">
        <f t="shared" ref="H16:H31" si="11">F16-G16</f>
        <v>1.0702027073468734E-2</v>
      </c>
      <c r="I16" s="6">
        <f t="shared" ref="I16:I31" si="12">H16^2</f>
        <v>1.1453338348125776E-4</v>
      </c>
      <c r="J16" s="6">
        <f t="shared" ref="J16:J31" si="13">((D16/4)-($F$2/282548)*-0.00024306-($F$3/698124)*-0.00040896)/$B$3-$D$3</f>
        <v>0.50630460816608125</v>
      </c>
      <c r="K16" s="6">
        <f t="shared" ref="K16:K31" si="14">($P$6-$P$7)*((2*PI()*E16*$P$9)^(1-$P$8)*COS(PI()*$P$8/2))/(1+2*(2*PI()*E16*$P$9)^(1-$P$8)*SIN(PI()*$P$8/2)+(2*PI()*E16*$P$9)^(2-2*$P$8))</f>
        <v>0.50215450466001199</v>
      </c>
      <c r="L16" s="6">
        <f t="shared" ref="L16:L31" si="15">J16-K16</f>
        <v>4.1501035060692582E-3</v>
      </c>
      <c r="M16" s="6">
        <f t="shared" ref="M16:M31" si="16">L16^2</f>
        <v>1.722335911108835E-5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0.32925916182683468</v>
      </c>
    </row>
    <row r="17" spans="1:24">
      <c r="A17" s="58">
        <v>1750</v>
      </c>
      <c r="B17" s="58">
        <v>5.9996499999999999</v>
      </c>
      <c r="C17" s="58">
        <v>1.6027770000000001E-5</v>
      </c>
      <c r="D17" s="58">
        <v>2.8560209999999999E-5</v>
      </c>
      <c r="E17" s="58">
        <v>24.893789999999999</v>
      </c>
      <c r="F17" s="6">
        <f t="shared" si="9"/>
        <v>0.22484840753317004</v>
      </c>
      <c r="G17" s="6">
        <f t="shared" si="10"/>
        <v>0.23723590356407959</v>
      </c>
      <c r="H17" s="6">
        <f t="shared" si="11"/>
        <v>-1.2387496030909551E-2</v>
      </c>
      <c r="I17" s="6">
        <f t="shared" si="12"/>
        <v>1.5345005791579986E-4</v>
      </c>
      <c r="J17" s="6">
        <f t="shared" si="13"/>
        <v>0.39836717806481559</v>
      </c>
      <c r="K17" s="6">
        <f t="shared" si="14"/>
        <v>0.4042438446072335</v>
      </c>
      <c r="L17" s="6">
        <f t="shared" si="15"/>
        <v>-5.8766665424179187E-3</v>
      </c>
      <c r="M17" s="6">
        <f t="shared" si="16"/>
        <v>3.4535209650774179E-5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0.22779204332050557</v>
      </c>
    </row>
    <row r="18" spans="1:24">
      <c r="A18" s="58">
        <v>1750</v>
      </c>
      <c r="B18" s="58">
        <v>6.0000640000000001</v>
      </c>
      <c r="C18" s="58">
        <v>1.036604E-5</v>
      </c>
      <c r="D18" s="58">
        <v>2.1403530000000001E-5</v>
      </c>
      <c r="E18" s="58">
        <v>33.339260000000003</v>
      </c>
      <c r="F18" s="6">
        <f t="shared" si="9"/>
        <v>0.14645853064709405</v>
      </c>
      <c r="G18" s="6">
        <f t="shared" si="10"/>
        <v>0.18579015526875281</v>
      </c>
      <c r="H18" s="6">
        <f t="shared" si="11"/>
        <v>-3.9331624621658762E-2</v>
      </c>
      <c r="I18" s="6">
        <f t="shared" si="12"/>
        <v>1.5469766953790738E-3</v>
      </c>
      <c r="J18" s="6">
        <f t="shared" si="13"/>
        <v>0.29927886687494221</v>
      </c>
      <c r="K18" s="6">
        <f t="shared" si="14"/>
        <v>0.31836190477638676</v>
      </c>
      <c r="L18" s="6">
        <f t="shared" si="15"/>
        <v>-1.9083037901444555E-2</v>
      </c>
      <c r="M18" s="6">
        <f t="shared" si="16"/>
        <v>3.6416233554796942E-4</v>
      </c>
      <c r="X18" s="56">
        <f t="shared" si="8"/>
        <v>0.14940216643442958</v>
      </c>
    </row>
    <row r="19" spans="1:24">
      <c r="A19" s="58">
        <v>1750</v>
      </c>
      <c r="B19" s="58">
        <v>5.9999269999999996</v>
      </c>
      <c r="C19" s="58">
        <v>1.080697E-5</v>
      </c>
      <c r="D19" s="58">
        <v>1.8200729999999999E-5</v>
      </c>
      <c r="E19" s="58">
        <v>44.66413</v>
      </c>
      <c r="F19" s="6">
        <f t="shared" si="9"/>
        <v>0.15256345765975227</v>
      </c>
      <c r="G19" s="6">
        <f t="shared" si="10"/>
        <v>0.15293144443083279</v>
      </c>
      <c r="H19" s="6">
        <f t="shared" si="11"/>
        <v>-3.6798677108051958E-4</v>
      </c>
      <c r="I19" s="6">
        <f t="shared" si="12"/>
        <v>1.3541426369026673E-7</v>
      </c>
      <c r="J19" s="6">
        <f t="shared" si="13"/>
        <v>0.25493427649519534</v>
      </c>
      <c r="K19" s="6">
        <f t="shared" si="14"/>
        <v>0.24720887969064217</v>
      </c>
      <c r="L19" s="6">
        <f t="shared" si="15"/>
        <v>7.7253968045531696E-3</v>
      </c>
      <c r="M19" s="6">
        <f t="shared" si="16"/>
        <v>5.9681755787800325E-5</v>
      </c>
      <c r="X19" s="56">
        <f t="shared" si="8"/>
        <v>0.1555070934470878</v>
      </c>
    </row>
    <row r="20" spans="1:24">
      <c r="A20" s="58">
        <v>1750</v>
      </c>
      <c r="B20" s="58">
        <v>5.9983719999999998</v>
      </c>
      <c r="C20" s="58">
        <v>8.6508459999999994E-6</v>
      </c>
      <c r="D20" s="58">
        <v>1.42042E-5</v>
      </c>
      <c r="E20" s="58">
        <v>59.8277</v>
      </c>
      <c r="F20" s="6">
        <f t="shared" si="9"/>
        <v>0.12271069270785355</v>
      </c>
      <c r="G20" s="6">
        <f t="shared" si="10"/>
        <v>0.13220413967856914</v>
      </c>
      <c r="H20" s="6">
        <f t="shared" si="11"/>
        <v>-9.4934469707155938E-3</v>
      </c>
      <c r="I20" s="6">
        <f t="shared" si="12"/>
        <v>9.0125535385789083E-5</v>
      </c>
      <c r="J20" s="6">
        <f t="shared" si="13"/>
        <v>0.19960004214076493</v>
      </c>
      <c r="K20" s="6">
        <f t="shared" si="14"/>
        <v>0.19030053131840707</v>
      </c>
      <c r="L20" s="6">
        <f t="shared" si="15"/>
        <v>9.2995108223578593E-3</v>
      </c>
      <c r="M20" s="6">
        <f t="shared" si="16"/>
        <v>8.6480901535150947E-5</v>
      </c>
      <c r="X20" s="56">
        <f t="shared" si="8"/>
        <v>0.12565432849518907</v>
      </c>
    </row>
    <row r="21" spans="1:24">
      <c r="A21" s="58">
        <v>1750</v>
      </c>
      <c r="B21" s="58">
        <v>5.9984460000000004</v>
      </c>
      <c r="C21" s="58">
        <v>7.6750640000000003E-6</v>
      </c>
      <c r="D21" s="58">
        <v>1.089365E-5</v>
      </c>
      <c r="E21" s="58">
        <v>80.128200000000007</v>
      </c>
      <c r="F21" s="6">
        <f t="shared" si="9"/>
        <v>0.10920043509266368</v>
      </c>
      <c r="G21" s="6">
        <f t="shared" si="10"/>
        <v>0.11913327615852276</v>
      </c>
      <c r="H21" s="6">
        <f t="shared" si="11"/>
        <v>-9.9328410658590799E-3</v>
      </c>
      <c r="I21" s="6">
        <f t="shared" si="12"/>
        <v>9.8661331639616549E-5</v>
      </c>
      <c r="J21" s="6">
        <f t="shared" si="13"/>
        <v>0.15376359163443584</v>
      </c>
      <c r="K21" s="6">
        <f t="shared" si="14"/>
        <v>0.14570163404983802</v>
      </c>
      <c r="L21" s="6">
        <f t="shared" si="15"/>
        <v>8.0619575845978231E-3</v>
      </c>
      <c r="M21" s="6">
        <f t="shared" si="16"/>
        <v>6.4995160095854363E-5</v>
      </c>
      <c r="X21" s="56">
        <f t="shared" si="8"/>
        <v>0.11214407087999921</v>
      </c>
    </row>
    <row r="22" spans="1:24">
      <c r="A22" s="58">
        <v>1750</v>
      </c>
      <c r="B22" s="58">
        <v>5.999663</v>
      </c>
      <c r="C22" s="58">
        <v>6.9513419999999997E-6</v>
      </c>
      <c r="D22" s="58">
        <v>8.3667049999999994E-6</v>
      </c>
      <c r="E22" s="58">
        <v>107.2654</v>
      </c>
      <c r="F22" s="6">
        <f t="shared" si="9"/>
        <v>9.9180091755954825E-2</v>
      </c>
      <c r="G22" s="6">
        <f t="shared" si="10"/>
        <v>0.11084159111178292</v>
      </c>
      <c r="H22" s="6">
        <f t="shared" si="11"/>
        <v>-1.1661499355828095E-2</v>
      </c>
      <c r="I22" s="6">
        <f t="shared" si="12"/>
        <v>1.3599056722597908E-4</v>
      </c>
      <c r="J22" s="6">
        <f t="shared" si="13"/>
        <v>0.11877659871038519</v>
      </c>
      <c r="K22" s="6">
        <f t="shared" si="14"/>
        <v>0.11121460855652332</v>
      </c>
      <c r="L22" s="6">
        <f t="shared" si="15"/>
        <v>7.5619901538618722E-3</v>
      </c>
      <c r="M22" s="6">
        <f t="shared" si="16"/>
        <v>5.71836950871039E-5</v>
      </c>
      <c r="X22" s="56">
        <f t="shared" si="8"/>
        <v>0.10212372754329035</v>
      </c>
    </row>
    <row r="23" spans="1:24">
      <c r="A23" s="58">
        <v>1750</v>
      </c>
      <c r="B23" s="58">
        <v>5.9978949999999998</v>
      </c>
      <c r="C23" s="58">
        <v>6.5630809999999996E-6</v>
      </c>
      <c r="D23" s="58">
        <v>6.4216620000000001E-6</v>
      </c>
      <c r="E23" s="58">
        <v>143.78829999999999</v>
      </c>
      <c r="F23" s="6">
        <f t="shared" si="9"/>
        <v>9.3804397049625704E-2</v>
      </c>
      <c r="G23" s="6">
        <f t="shared" si="10"/>
        <v>0.10548967950374626</v>
      </c>
      <c r="H23" s="6">
        <f t="shared" si="11"/>
        <v>-1.1685282454120552E-2</v>
      </c>
      <c r="I23" s="6">
        <f t="shared" si="12"/>
        <v>1.3654582603257764E-4</v>
      </c>
      <c r="J23" s="6">
        <f t="shared" si="13"/>
        <v>9.1846370439499128E-2</v>
      </c>
      <c r="K23" s="6">
        <f t="shared" si="14"/>
        <v>8.4593779281175507E-2</v>
      </c>
      <c r="L23" s="6">
        <f t="shared" si="15"/>
        <v>7.2525911583236208E-3</v>
      </c>
      <c r="M23" s="6">
        <f t="shared" si="16"/>
        <v>5.260007850979396E-5</v>
      </c>
      <c r="X23" s="56">
        <f t="shared" si="8"/>
        <v>9.6748032836961234E-2</v>
      </c>
    </row>
    <row r="24" spans="1:24">
      <c r="A24" s="58">
        <v>1750</v>
      </c>
      <c r="B24" s="58">
        <v>5.9998889999999996</v>
      </c>
      <c r="C24" s="58">
        <v>6.1821719999999999E-6</v>
      </c>
      <c r="D24" s="58">
        <v>4.9239109999999997E-6</v>
      </c>
      <c r="E24" s="58">
        <v>192.5051</v>
      </c>
      <c r="F24" s="6">
        <f t="shared" si="9"/>
        <v>8.8530494971144694E-2</v>
      </c>
      <c r="G24" s="6">
        <f t="shared" si="10"/>
        <v>0.10201530688665204</v>
      </c>
      <c r="H24" s="6">
        <f t="shared" si="11"/>
        <v>-1.348481191550735E-2</v>
      </c>
      <c r="I24" s="6">
        <f t="shared" si="12"/>
        <v>1.8184015239660901E-4</v>
      </c>
      <c r="J24" s="6">
        <f t="shared" si="13"/>
        <v>7.1109154695195326E-2</v>
      </c>
      <c r="K24" s="6">
        <f t="shared" si="14"/>
        <v>6.432740186418974E-2</v>
      </c>
      <c r="L24" s="6">
        <f t="shared" si="15"/>
        <v>6.7817528310055858E-3</v>
      </c>
      <c r="M24" s="6">
        <f t="shared" si="16"/>
        <v>4.599217146085228E-5</v>
      </c>
      <c r="X24" s="56">
        <f t="shared" si="8"/>
        <v>9.1474130758480224E-2</v>
      </c>
    </row>
    <row r="25" spans="1:24">
      <c r="A25" s="58">
        <v>1750</v>
      </c>
      <c r="B25" s="58">
        <v>5.9993619999999996</v>
      </c>
      <c r="C25" s="58">
        <v>5.9463479999999998E-6</v>
      </c>
      <c r="D25" s="58">
        <v>3.7619750000000001E-6</v>
      </c>
      <c r="E25" s="58">
        <v>257.55489999999998</v>
      </c>
      <c r="F25" s="6">
        <f t="shared" si="9"/>
        <v>8.5265377361018121E-2</v>
      </c>
      <c r="G25" s="6">
        <f t="shared" si="10"/>
        <v>9.9713747120406052E-2</v>
      </c>
      <c r="H25" s="6">
        <f t="shared" si="11"/>
        <v>-1.444836975938793E-2</v>
      </c>
      <c r="I25" s="6">
        <f t="shared" si="12"/>
        <v>2.0875538870399564E-4</v>
      </c>
      <c r="J25" s="6">
        <f t="shared" si="13"/>
        <v>5.5021488912916867E-2</v>
      </c>
      <c r="K25" s="6">
        <f t="shared" si="14"/>
        <v>4.8900833396382092E-2</v>
      </c>
      <c r="L25" s="6">
        <f t="shared" si="15"/>
        <v>6.1206555165347759E-3</v>
      </c>
      <c r="M25" s="6">
        <f t="shared" si="16"/>
        <v>3.7462423952087583E-5</v>
      </c>
      <c r="X25" s="56">
        <f t="shared" si="8"/>
        <v>8.8209013148353652E-2</v>
      </c>
    </row>
    <row r="26" spans="1:24">
      <c r="A26" s="58">
        <v>1750</v>
      </c>
      <c r="B26" s="58">
        <v>5.9990870000000003</v>
      </c>
      <c r="C26" s="58">
        <v>5.761352E-6</v>
      </c>
      <c r="D26" s="58">
        <v>2.9628510000000002E-6</v>
      </c>
      <c r="E26" s="58">
        <v>344.66910000000001</v>
      </c>
      <c r="F26" s="6">
        <f t="shared" si="9"/>
        <v>8.2704002363549758E-2</v>
      </c>
      <c r="G26" s="6">
        <f t="shared" si="10"/>
        <v>9.8156821775432723E-2</v>
      </c>
      <c r="H26" s="6">
        <f t="shared" si="11"/>
        <v>-1.5452819411882965E-2</v>
      </c>
      <c r="I26" s="6">
        <f t="shared" si="12"/>
        <v>2.3878962777626697E-4</v>
      </c>
      <c r="J26" s="6">
        <f t="shared" si="13"/>
        <v>4.395716193570167E-2</v>
      </c>
      <c r="K26" s="6">
        <f t="shared" si="14"/>
        <v>3.7141785087681116E-2</v>
      </c>
      <c r="L26" s="6">
        <f t="shared" si="15"/>
        <v>6.8153768480205545E-3</v>
      </c>
      <c r="M26" s="6">
        <f t="shared" si="16"/>
        <v>4.6449361580534586E-5</v>
      </c>
      <c r="X26" s="56">
        <f t="shared" si="8"/>
        <v>8.5647638150885289E-2</v>
      </c>
    </row>
    <row r="27" spans="1:24">
      <c r="A27" s="58">
        <v>1750</v>
      </c>
      <c r="B27" s="58">
        <v>5.9986350000000002</v>
      </c>
      <c r="C27" s="58">
        <v>5.7036669999999999E-6</v>
      </c>
      <c r="D27" s="58">
        <v>2.245987E-6</v>
      </c>
      <c r="E27" s="58">
        <v>461.8227</v>
      </c>
      <c r="F27" s="6">
        <f t="shared" si="9"/>
        <v>8.1905320680005458E-2</v>
      </c>
      <c r="G27" s="6">
        <f t="shared" si="10"/>
        <v>9.708258361154902E-2</v>
      </c>
      <c r="H27" s="6">
        <f t="shared" si="11"/>
        <v>-1.5177262931543561E-2</v>
      </c>
      <c r="I27" s="6">
        <f t="shared" si="12"/>
        <v>2.3034931009320627E-4</v>
      </c>
      <c r="J27" s="6">
        <f t="shared" si="13"/>
        <v>3.4031771515448506E-2</v>
      </c>
      <c r="K27" s="6">
        <f t="shared" si="14"/>
        <v>2.8165057152536113E-2</v>
      </c>
      <c r="L27" s="6">
        <f t="shared" si="15"/>
        <v>5.8667143629123931E-3</v>
      </c>
      <c r="M27" s="6">
        <f t="shared" si="16"/>
        <v>3.441833741600257E-5</v>
      </c>
      <c r="X27" s="56">
        <f t="shared" si="8"/>
        <v>8.4848956467340989E-2</v>
      </c>
    </row>
    <row r="28" spans="1:24">
      <c r="A28" s="58">
        <v>1750</v>
      </c>
      <c r="B28" s="58">
        <v>5.9985350000000004</v>
      </c>
      <c r="C28" s="58">
        <v>5.7003170000000001E-6</v>
      </c>
      <c r="D28" s="58">
        <v>1.78957E-6</v>
      </c>
      <c r="E28" s="58">
        <v>620.86090000000002</v>
      </c>
      <c r="F28" s="6">
        <f t="shared" si="9"/>
        <v>8.1858938021777614E-2</v>
      </c>
      <c r="G28" s="6">
        <f t="shared" si="10"/>
        <v>9.6325894281731328E-2</v>
      </c>
      <c r="H28" s="6">
        <f t="shared" si="11"/>
        <v>-1.4466956259953714E-2</v>
      </c>
      <c r="I28" s="6">
        <f t="shared" si="12"/>
        <v>2.0929282342741396E-4</v>
      </c>
      <c r="J28" s="6">
        <f t="shared" si="13"/>
        <v>2.7712418166081422E-2</v>
      </c>
      <c r="K28" s="6">
        <f t="shared" si="14"/>
        <v>2.1284248549602119E-2</v>
      </c>
      <c r="L28" s="6">
        <f t="shared" si="15"/>
        <v>6.4281696164793026E-3</v>
      </c>
      <c r="M28" s="6">
        <f t="shared" si="16"/>
        <v>4.1321364618227666E-5</v>
      </c>
      <c r="X28" s="56">
        <f t="shared" si="8"/>
        <v>8.4802573809113144E-2</v>
      </c>
    </row>
    <row r="29" spans="1:24">
      <c r="A29" s="58">
        <v>1750</v>
      </c>
      <c r="B29" s="58">
        <v>5.9974429999999996</v>
      </c>
      <c r="C29" s="58">
        <v>5.5859680000000004E-6</v>
      </c>
      <c r="D29" s="58">
        <v>1.3652930000000001E-6</v>
      </c>
      <c r="E29" s="58">
        <v>829.64599999999996</v>
      </c>
      <c r="F29" s="6">
        <f t="shared" si="9"/>
        <v>8.0275710981271287E-2</v>
      </c>
      <c r="G29" s="6">
        <f t="shared" si="10"/>
        <v>9.5801204975754478E-2</v>
      </c>
      <c r="H29" s="6">
        <f t="shared" si="11"/>
        <v>-1.5525493994483192E-2</v>
      </c>
      <c r="I29" s="6">
        <f t="shared" si="12"/>
        <v>2.4104096377273364E-4</v>
      </c>
      <c r="J29" s="6">
        <f t="shared" si="13"/>
        <v>2.1838061424309274E-2</v>
      </c>
      <c r="K29" s="6">
        <f t="shared" si="14"/>
        <v>1.6173183568169974E-2</v>
      </c>
      <c r="L29" s="6">
        <f t="shared" si="15"/>
        <v>5.6648778561393005E-3</v>
      </c>
      <c r="M29" s="6">
        <f t="shared" si="16"/>
        <v>3.2090841124977401E-5</v>
      </c>
      <c r="X29" s="56">
        <f t="shared" si="8"/>
        <v>8.3219346768606817E-2</v>
      </c>
    </row>
    <row r="30" spans="1:24">
      <c r="A30" s="58">
        <v>1750</v>
      </c>
      <c r="B30" s="58">
        <v>5.9986350000000002</v>
      </c>
      <c r="C30" s="58">
        <v>5.4665720000000004E-6</v>
      </c>
      <c r="D30" s="58">
        <v>1.079745E-6</v>
      </c>
      <c r="E30" s="58">
        <v>1116.0709999999999</v>
      </c>
      <c r="F30" s="6">
        <f t="shared" si="9"/>
        <v>7.8622605350891536E-2</v>
      </c>
      <c r="G30" s="6">
        <f t="shared" si="10"/>
        <v>9.5416251650838377E-2</v>
      </c>
      <c r="H30" s="6">
        <f t="shared" si="11"/>
        <v>-1.6793646299946841E-2</v>
      </c>
      <c r="I30" s="6">
        <f t="shared" si="12"/>
        <v>2.8202655604771823E-4</v>
      </c>
      <c r="J30" s="6">
        <f t="shared" si="13"/>
        <v>1.7884486710385221E-2</v>
      </c>
      <c r="K30" s="6">
        <f t="shared" si="14"/>
        <v>1.2210087959127976E-2</v>
      </c>
      <c r="L30" s="6">
        <f t="shared" si="15"/>
        <v>5.6743987512572445E-3</v>
      </c>
      <c r="M30" s="6">
        <f t="shared" si="16"/>
        <v>3.219880118826978E-5</v>
      </c>
      <c r="X30" s="56">
        <f t="shared" si="8"/>
        <v>8.1566241138227066E-2</v>
      </c>
    </row>
    <row r="31" spans="1:24">
      <c r="A31" s="58">
        <v>1750</v>
      </c>
      <c r="B31" s="58">
        <v>5.9979209999999998</v>
      </c>
      <c r="C31" s="58">
        <v>5.3443370000000002E-6</v>
      </c>
      <c r="D31" s="58">
        <v>9.5569920000000008E-7</v>
      </c>
      <c r="E31" s="58">
        <v>1488.095</v>
      </c>
      <c r="F31" s="6">
        <f t="shared" si="9"/>
        <v>7.6930192148359888E-2</v>
      </c>
      <c r="G31" s="6">
        <f t="shared" si="10"/>
        <v>9.5145292554348851E-2</v>
      </c>
      <c r="H31" s="6">
        <f t="shared" si="11"/>
        <v>-1.8215100405988963E-2</v>
      </c>
      <c r="I31" s="6">
        <f t="shared" si="12"/>
        <v>3.3178988280025925E-4</v>
      </c>
      <c r="J31" s="6">
        <f t="shared" si="13"/>
        <v>1.6167001950385219E-2</v>
      </c>
      <c r="K31" s="6">
        <f t="shared" si="14"/>
        <v>9.2951089053086126E-3</v>
      </c>
      <c r="L31" s="6">
        <f t="shared" si="15"/>
        <v>6.8718930450766061E-3</v>
      </c>
      <c r="M31" s="6">
        <f t="shared" si="16"/>
        <v>4.7222914022972228E-5</v>
      </c>
      <c r="X31" s="56">
        <f t="shared" si="8"/>
        <v>7.9873827935695418E-2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6.500165</v>
      </c>
      <c r="C6" s="58">
        <v>1.1288489999999999E-4</v>
      </c>
      <c r="D6" s="58">
        <v>7.4920109999999997E-6</v>
      </c>
      <c r="E6" s="58">
        <v>1.0005759999999999</v>
      </c>
      <c r="F6" s="6">
        <f>((C6/4)-($F$2/282548)*-0.00024306-($F$3/698124)*-0.00040896)/$B$3-$D$3</f>
        <v>1.5658905441660813</v>
      </c>
      <c r="G6" s="6">
        <f>$P$7+($P$6-$P$7)*(1+(2*PI()*E6*$P$9)^(1-$P$8)*SIN(PI()*$P$8/2))/(1+2*(2*PI()*E6*$P$9)^(1-$P$8)*SIN(PI()*$P$8/2)+(2*PI()*E6*$P$9)^(2-2*$P$8))</f>
        <v>1.576832916019143</v>
      </c>
      <c r="H6" s="6">
        <f>F6-G6</f>
        <v>-1.0942371853061683E-2</v>
      </c>
      <c r="I6" s="6">
        <f>H6^2</f>
        <v>1.1973550177067657E-4</v>
      </c>
      <c r="J6" s="6">
        <f>((D6/4)-($F$2/282548)*-0.00024306-($F$3/698124)*-0.00040896)/$B$3-$D$3</f>
        <v>0.10666596203696749</v>
      </c>
      <c r="K6" s="6">
        <f>($P$6-$P$7)*((2*PI()*E6*$P$9)^(1-$P$8)*COS(PI()*$P$8/2))/(1+2*(2*PI()*E6*$P$9)^(1-$P$8)*SIN(PI()*$P$8/2)+(2*PI()*E6*$P$9)^(2-2*$P$8))</f>
        <v>0.15191988686055624</v>
      </c>
      <c r="L6" s="6">
        <f>J6-K6</f>
        <v>-4.5253924823588754E-2</v>
      </c>
      <c r="M6" s="6">
        <f>L6^2</f>
        <v>2.0479177119390223E-3</v>
      </c>
      <c r="N6" s="20"/>
      <c r="O6" s="4" t="s">
        <v>20</v>
      </c>
      <c r="P6" s="21">
        <v>1.6062413756788383</v>
      </c>
      <c r="Q6" s="22">
        <v>9.1745907005747504E-4</v>
      </c>
      <c r="R6" s="7">
        <f>SUM(I6:I16)</f>
        <v>3.8281191335297615E-2</v>
      </c>
      <c r="S6" s="23">
        <v>2.6043334632024993E-3</v>
      </c>
      <c r="T6" s="24" t="s">
        <v>21</v>
      </c>
      <c r="X6" s="56">
        <f>((C6/4)-(69.2/282548)*-0.00024306-(64.3/698124)*-0.00040896)/$B$3-$D$3</f>
        <v>1.5688341799534169</v>
      </c>
    </row>
    <row r="7" spans="1:24">
      <c r="A7" s="58">
        <v>1750</v>
      </c>
      <c r="B7" s="58">
        <v>6.4999640000000003</v>
      </c>
      <c r="C7" s="58">
        <v>1.056108E-4</v>
      </c>
      <c r="D7" s="58">
        <v>1.6644689999999999E-5</v>
      </c>
      <c r="E7" s="58">
        <v>1.3389800000000001</v>
      </c>
      <c r="F7" s="6">
        <f t="shared" ref="F7:F15" si="0">((C7/4)-($F$2/282548)*-0.00024306-($F$3/698124)*-0.00040896)/$B$3-$D$3</f>
        <v>1.4651764861913978</v>
      </c>
      <c r="G7" s="6">
        <f t="shared" ref="G7:G15" si="1">$P$7+($P$6-$P$7)*(1+(2*PI()*E7*$P$9)^(1-$P$8)*SIN(PI()*$P$8/2))/(1+2*(2*PI()*E7*$P$9)^(1-$P$8)*SIN(PI()*$P$8/2)+(2*PI()*E7*$P$9)^(2-2*$P$8))</f>
        <v>1.5619265561031259</v>
      </c>
      <c r="H7" s="6">
        <f t="shared" ref="H7:H15" si="2">F7-G7</f>
        <v>-9.6750069911728076E-2</v>
      </c>
      <c r="I7" s="6">
        <f t="shared" ref="I7:I15" si="3">H7^2</f>
        <v>9.3605760279242712E-3</v>
      </c>
      <c r="J7" s="6">
        <f t="shared" ref="J7:J15" si="4">((D7/4)-($F$2/282548)*-0.00024306-($F$3/698124)*-0.00040896)/$B$3-$D$3</f>
        <v>0.23339001634329659</v>
      </c>
      <c r="K7" s="6">
        <f t="shared" ref="K7:K15" si="5">($P$6-$P$7)*((2*PI()*E7*$P$9)^(1-$P$8)*COS(PI()*$P$8/2))/(1+2*(2*PI()*E7*$P$9)^(1-$P$8)*SIN(PI()*$P$8/2)+(2*PI()*E7*$P$9)^(2-2*$P$8))</f>
        <v>0.19729153850264972</v>
      </c>
      <c r="L7" s="6">
        <f t="shared" ref="L7:L15" si="6">J7-K7</f>
        <v>3.6098477840646875E-2</v>
      </c>
      <c r="M7" s="6">
        <f t="shared" ref="M7:M15" si="7">L7^2</f>
        <v>1.3031001024116735E-3</v>
      </c>
      <c r="N7" s="20"/>
      <c r="O7" s="4" t="s">
        <v>22</v>
      </c>
      <c r="P7" s="21">
        <v>7.1072608612574046E-3</v>
      </c>
      <c r="Q7" s="22">
        <v>2.9785372584599902E-3</v>
      </c>
      <c r="R7" s="7">
        <f>R6+R8</f>
        <v>5.948715728175992E-2</v>
      </c>
      <c r="T7" s="24" t="s">
        <v>23</v>
      </c>
      <c r="X7" s="56">
        <f t="shared" ref="X7:X35" si="8">((C7/4)-(69.2/282548)*-0.00024306-(64.3/698124)*-0.00040896)/$B$3-$D$3</f>
        <v>1.4681201219787334</v>
      </c>
    </row>
    <row r="8" spans="1:24">
      <c r="A8" s="58">
        <v>1750</v>
      </c>
      <c r="B8" s="58">
        <v>6.5004429999999997</v>
      </c>
      <c r="C8" s="58">
        <v>1.011434E-4</v>
      </c>
      <c r="D8" s="58">
        <v>2.5260710000000001E-5</v>
      </c>
      <c r="E8" s="58">
        <v>1.7948770000000001</v>
      </c>
      <c r="F8" s="6">
        <f t="shared" si="0"/>
        <v>1.4033227884698789</v>
      </c>
      <c r="G8" s="6">
        <f t="shared" si="1"/>
        <v>1.5385030923386445</v>
      </c>
      <c r="H8" s="6">
        <f t="shared" si="2"/>
        <v>-0.13518030386876556</v>
      </c>
      <c r="I8" s="6">
        <f t="shared" si="3"/>
        <v>1.8273714554051794E-2</v>
      </c>
      <c r="J8" s="6">
        <f t="shared" si="4"/>
        <v>0.35268372110279028</v>
      </c>
      <c r="K8" s="6">
        <f t="shared" si="5"/>
        <v>0.25494408635027621</v>
      </c>
      <c r="L8" s="6">
        <f t="shared" si="6"/>
        <v>9.7739634752514071E-2</v>
      </c>
      <c r="M8" s="6">
        <f t="shared" si="7"/>
        <v>9.553036201554857E-3</v>
      </c>
      <c r="N8" s="20"/>
      <c r="O8" s="4" t="s">
        <v>24</v>
      </c>
      <c r="P8" s="21">
        <v>6.0308916583621842E-2</v>
      </c>
      <c r="Q8" s="22">
        <v>1.0514418118394691E-2</v>
      </c>
      <c r="R8" s="7">
        <f>SUM(M6:M16)</f>
        <v>2.1205965946462308E-2</v>
      </c>
      <c r="S8" s="23">
        <v>4.3766489266712227E-3</v>
      </c>
      <c r="T8" s="24" t="s">
        <v>25</v>
      </c>
      <c r="X8" s="56">
        <f t="shared" si="8"/>
        <v>1.4062664242572145</v>
      </c>
    </row>
    <row r="9" spans="1:24">
      <c r="A9" s="58">
        <v>1750</v>
      </c>
      <c r="B9" s="58">
        <v>6.4996080000000003</v>
      </c>
      <c r="C9" s="58">
        <v>1.127668E-4</v>
      </c>
      <c r="D9" s="58">
        <v>2.7818980000000001E-5</v>
      </c>
      <c r="E9" s="58">
        <v>2.4038460000000001</v>
      </c>
      <c r="F9" s="6">
        <f t="shared" si="0"/>
        <v>1.5642553823939294</v>
      </c>
      <c r="G9" s="6">
        <f t="shared" si="1"/>
        <v>1.5020872654666897</v>
      </c>
      <c r="H9" s="6">
        <f t="shared" si="2"/>
        <v>6.2168116927239669E-2</v>
      </c>
      <c r="I9" s="6">
        <f t="shared" si="3"/>
        <v>3.8648747622789434E-3</v>
      </c>
      <c r="J9" s="6">
        <f t="shared" si="4"/>
        <v>0.38810442649519533</v>
      </c>
      <c r="K9" s="6">
        <f t="shared" si="5"/>
        <v>0.3258731550543843</v>
      </c>
      <c r="L9" s="6">
        <f t="shared" si="6"/>
        <v>6.2231271440811031E-2</v>
      </c>
      <c r="M9" s="6">
        <f t="shared" si="7"/>
        <v>3.8727311451399026E-3</v>
      </c>
      <c r="N9" s="20"/>
      <c r="O9" s="4" t="s">
        <v>26</v>
      </c>
      <c r="P9" s="21">
        <v>1.344671230366525E-2</v>
      </c>
      <c r="Q9" s="25">
        <v>1.6444115620463457E-5</v>
      </c>
      <c r="X9" s="56">
        <f t="shared" si="8"/>
        <v>1.5671990181812649</v>
      </c>
    </row>
    <row r="10" spans="1:24">
      <c r="A10" s="58">
        <v>1750</v>
      </c>
      <c r="B10" s="58">
        <v>6.4998089999999999</v>
      </c>
      <c r="C10" s="58">
        <v>1.064349E-4</v>
      </c>
      <c r="D10" s="58">
        <v>2.929447E-5</v>
      </c>
      <c r="E10" s="58">
        <v>3.2194370000000001</v>
      </c>
      <c r="F10" s="6">
        <f t="shared" si="0"/>
        <v>1.4765866201154485</v>
      </c>
      <c r="G10" s="6">
        <f t="shared" si="1"/>
        <v>1.4460829842376202</v>
      </c>
      <c r="H10" s="6">
        <f t="shared" si="2"/>
        <v>3.0503635877828339E-2</v>
      </c>
      <c r="I10" s="6">
        <f t="shared" si="3"/>
        <v>9.3047180176713629E-4</v>
      </c>
      <c r="J10" s="6">
        <f t="shared" si="4"/>
        <v>0.40853342601418269</v>
      </c>
      <c r="K10" s="6">
        <f t="shared" si="5"/>
        <v>0.41006824232287431</v>
      </c>
      <c r="L10" s="6">
        <f t="shared" si="6"/>
        <v>-1.5348163086916222E-3</v>
      </c>
      <c r="M10" s="6">
        <f t="shared" si="7"/>
        <v>2.3556611014257772E-6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1.4795302559027841</v>
      </c>
    </row>
    <row r="11" spans="1:24">
      <c r="A11" s="58">
        <v>1750</v>
      </c>
      <c r="B11" s="58">
        <v>6.4999019999999996</v>
      </c>
      <c r="C11" s="58">
        <v>1.028573E-4</v>
      </c>
      <c r="D11" s="58">
        <v>3.721594E-5</v>
      </c>
      <c r="E11" s="58">
        <v>4.3131209999999998</v>
      </c>
      <c r="F11" s="6">
        <f t="shared" si="0"/>
        <v>1.4270527102420307</v>
      </c>
      <c r="G11" s="6">
        <f t="shared" si="1"/>
        <v>1.3622755034651106</v>
      </c>
      <c r="H11" s="6">
        <f t="shared" si="2"/>
        <v>6.4777206776920115E-2</v>
      </c>
      <c r="I11" s="6">
        <f t="shared" si="3"/>
        <v>4.196086517819865E-3</v>
      </c>
      <c r="J11" s="6">
        <f t="shared" si="4"/>
        <v>0.51821069039392942</v>
      </c>
      <c r="K11" s="6">
        <f t="shared" si="5"/>
        <v>0.50401569812233582</v>
      </c>
      <c r="L11" s="6">
        <f t="shared" si="6"/>
        <v>1.4194992271593598E-2</v>
      </c>
      <c r="M11" s="6">
        <f t="shared" si="7"/>
        <v>2.0149780559060198E-4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1.4299963460293663</v>
      </c>
    </row>
    <row r="12" spans="1:24">
      <c r="A12" s="58">
        <v>1750</v>
      </c>
      <c r="B12" s="58">
        <v>6.5001499999999997</v>
      </c>
      <c r="C12" s="58">
        <v>9.0851240000000005E-5</v>
      </c>
      <c r="D12" s="58">
        <v>4.7110020000000003E-5</v>
      </c>
      <c r="E12" s="58">
        <v>5.7756290000000003</v>
      </c>
      <c r="F12" s="6">
        <f t="shared" si="0"/>
        <v>1.260821970647094</v>
      </c>
      <c r="G12" s="6">
        <f t="shared" si="1"/>
        <v>1.2432139685903663</v>
      </c>
      <c r="H12" s="6">
        <f t="shared" si="2"/>
        <v>1.7608002056727745E-2</v>
      </c>
      <c r="I12" s="6">
        <f t="shared" si="3"/>
        <v>3.100417364297285E-4</v>
      </c>
      <c r="J12" s="6">
        <f t="shared" si="4"/>
        <v>0.65519986386228379</v>
      </c>
      <c r="K12" s="6">
        <f t="shared" si="5"/>
        <v>0.59820259753770444</v>
      </c>
      <c r="L12" s="6">
        <f t="shared" si="6"/>
        <v>5.6997266324579354E-2</v>
      </c>
      <c r="M12" s="6">
        <f t="shared" si="7"/>
        <v>3.2486883684750278E-3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1.2637656064344296</v>
      </c>
    </row>
    <row r="13" spans="1:24">
      <c r="A13" s="58">
        <v>1750</v>
      </c>
      <c r="B13" s="58">
        <v>6.4989270000000001</v>
      </c>
      <c r="C13" s="58">
        <v>7.9092059999999998E-5</v>
      </c>
      <c r="D13" s="58">
        <v>4.9845239999999998E-5</v>
      </c>
      <c r="E13" s="58">
        <v>7.7351479999999997</v>
      </c>
      <c r="F13" s="6">
        <f t="shared" si="0"/>
        <v>1.0980094252800054</v>
      </c>
      <c r="G13" s="6">
        <f t="shared" si="1"/>
        <v>1.085844843897946</v>
      </c>
      <c r="H13" s="6">
        <f t="shared" si="2"/>
        <v>1.2164581382059447E-2</v>
      </c>
      <c r="I13" s="6">
        <f t="shared" si="3"/>
        <v>1.4797704020074734E-4</v>
      </c>
      <c r="J13" s="6">
        <f t="shared" si="4"/>
        <v>0.69307054279899261</v>
      </c>
      <c r="K13" s="6">
        <f t="shared" si="5"/>
        <v>0.67711627102281213</v>
      </c>
      <c r="L13" s="6">
        <f t="shared" si="6"/>
        <v>1.5954271776180473E-2</v>
      </c>
      <c r="M13" s="6">
        <f t="shared" si="7"/>
        <v>2.5453878790822885E-4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1.100953061067341</v>
      </c>
    </row>
    <row r="14" spans="1:24">
      <c r="A14" s="58">
        <v>1750</v>
      </c>
      <c r="B14" s="58">
        <v>6.4997319999999998</v>
      </c>
      <c r="C14" s="58">
        <v>6.5772770000000006E-5</v>
      </c>
      <c r="D14" s="58">
        <v>5.250898E-5</v>
      </c>
      <c r="E14" s="58">
        <v>10.361409999999999</v>
      </c>
      <c r="F14" s="6">
        <f t="shared" si="0"/>
        <v>0.91359626829266372</v>
      </c>
      <c r="G14" s="6">
        <f t="shared" si="1"/>
        <v>0.89759374261333258</v>
      </c>
      <c r="H14" s="6">
        <f t="shared" si="2"/>
        <v>1.6002525679331137E-2</v>
      </c>
      <c r="I14" s="6">
        <f t="shared" si="3"/>
        <v>2.5608082811765247E-4</v>
      </c>
      <c r="J14" s="6">
        <f t="shared" si="4"/>
        <v>0.72995154041924581</v>
      </c>
      <c r="K14" s="6">
        <f t="shared" si="5"/>
        <v>0.72203283193368761</v>
      </c>
      <c r="L14" s="6">
        <f t="shared" si="6"/>
        <v>7.9187084855582013E-3</v>
      </c>
      <c r="M14" s="6">
        <f t="shared" si="7"/>
        <v>6.2705944079251465E-5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0.9165399040799993</v>
      </c>
    </row>
    <row r="15" spans="1:24">
      <c r="A15" s="58">
        <v>1750</v>
      </c>
      <c r="B15" s="58">
        <v>6.500057</v>
      </c>
      <c r="C15" s="58">
        <v>5.1332909999999998E-5</v>
      </c>
      <c r="D15" s="58">
        <v>5.0714670000000002E-5</v>
      </c>
      <c r="E15" s="58">
        <v>13.884779999999999</v>
      </c>
      <c r="F15" s="6">
        <f t="shared" si="0"/>
        <v>0.71366818135595467</v>
      </c>
      <c r="G15" s="6">
        <f t="shared" si="1"/>
        <v>0.69779796659501347</v>
      </c>
      <c r="H15" s="6">
        <f t="shared" si="2"/>
        <v>1.5870214760941193E-2</v>
      </c>
      <c r="I15" s="6">
        <f t="shared" si="3"/>
        <v>2.5186371655839569E-4</v>
      </c>
      <c r="J15" s="6">
        <f t="shared" si="4"/>
        <v>0.70510829639392936</v>
      </c>
      <c r="K15" s="6">
        <f t="shared" si="5"/>
        <v>0.71978172899400594</v>
      </c>
      <c r="L15" s="6">
        <f t="shared" si="6"/>
        <v>-1.4673432600076586E-2</v>
      </c>
      <c r="M15" s="6">
        <f t="shared" si="7"/>
        <v>2.1530962426899032E-4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0.71661181714329014</v>
      </c>
    </row>
    <row r="16" spans="1:24">
      <c r="A16" s="58">
        <v>1750</v>
      </c>
      <c r="B16" s="58">
        <v>6.4987570000000003</v>
      </c>
      <c r="C16" s="58">
        <v>3.846464E-5</v>
      </c>
      <c r="D16" s="58">
        <v>4.6732050000000003E-5</v>
      </c>
      <c r="E16" s="58">
        <v>18.601189999999999</v>
      </c>
      <c r="F16" s="6">
        <f t="shared" ref="F16:F31" si="9">((C16/4)-($F$2/282548)*-0.00024306-($F$3/698124)*-0.00040896)/$B$3-$D$3</f>
        <v>0.53549965317873949</v>
      </c>
      <c r="G16" s="6">
        <f t="shared" ref="G16:G31" si="10">$P$7+($P$6-$P$7)*(1+(2*PI()*E16*$P$9)^(1-$P$8)*SIN(PI()*$P$8/2))/(1+2*(2*PI()*E16*$P$9)^(1-$P$8)*SIN(PI()*$P$8/2)+(2*PI()*E16*$P$9)^(2-2*$P$8))</f>
        <v>0.51162982183500327</v>
      </c>
      <c r="H16" s="6">
        <f t="shared" ref="H16:H31" si="11">F16-G16</f>
        <v>2.3869831343736214E-2</v>
      </c>
      <c r="I16" s="6">
        <f t="shared" ref="I16:I31" si="12">H16^2</f>
        <v>5.697688483784118E-4</v>
      </c>
      <c r="J16" s="6">
        <f t="shared" ref="J16:J31" si="13">((D16/4)-($F$2/282548)*-0.00024306-($F$3/698124)*-0.00040896)/$B$3-$D$3</f>
        <v>0.64996665391291675</v>
      </c>
      <c r="K16" s="6">
        <f t="shared" ref="K16:K31" si="14">($P$6-$P$7)*((2*PI()*E16*$P$9)^(1-$P$8)*COS(PI()*$P$8/2))/(1+2*(2*PI()*E16*$P$9)^(1-$P$8)*SIN(PI()*$P$8/2)+(2*PI()*E16*$P$9)^(2-2*$P$8))</f>
        <v>0.67103996864964766</v>
      </c>
      <c r="L16" s="6">
        <f t="shared" ref="L16:L31" si="15">J16-K16</f>
        <v>-2.1073314736730908E-2</v>
      </c>
      <c r="M16" s="6">
        <f t="shared" ref="M16:M31" si="16">L16^2</f>
        <v>4.4408459399332005E-4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0.53844328896607496</v>
      </c>
    </row>
    <row r="17" spans="1:24">
      <c r="A17" s="58">
        <v>1750</v>
      </c>
      <c r="B17" s="58">
        <v>6.4985099999999996</v>
      </c>
      <c r="C17" s="58">
        <v>2.7919630000000002E-5</v>
      </c>
      <c r="D17" s="58">
        <v>4.0754329999999999E-5</v>
      </c>
      <c r="E17" s="58">
        <v>24.893789999999999</v>
      </c>
      <c r="F17" s="6">
        <f t="shared" si="9"/>
        <v>0.38949798307747385</v>
      </c>
      <c r="G17" s="6">
        <f t="shared" si="10"/>
        <v>0.35797662704157829</v>
      </c>
      <c r="H17" s="6">
        <f t="shared" si="11"/>
        <v>3.1521356035895565E-2</v>
      </c>
      <c r="I17" s="6">
        <f t="shared" si="12"/>
        <v>9.9359588634168983E-4</v>
      </c>
      <c r="J17" s="6">
        <f t="shared" si="13"/>
        <v>0.56720171548253695</v>
      </c>
      <c r="K17" s="6">
        <f t="shared" si="14"/>
        <v>0.59017261580907332</v>
      </c>
      <c r="L17" s="6">
        <f t="shared" si="15"/>
        <v>-2.297090032653637E-2</v>
      </c>
      <c r="M17" s="6">
        <f t="shared" si="16"/>
        <v>5.2766226181166873E-4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0.39244161886480938</v>
      </c>
    </row>
    <row r="18" spans="1:24">
      <c r="A18" s="58">
        <v>1750</v>
      </c>
      <c r="B18" s="58">
        <v>6.4993600000000002</v>
      </c>
      <c r="C18" s="58">
        <v>2.0105380000000001E-5</v>
      </c>
      <c r="D18" s="58">
        <v>3.3936899999999997E-5</v>
      </c>
      <c r="E18" s="58">
        <v>33.339260000000003</v>
      </c>
      <c r="F18" s="6">
        <f t="shared" si="9"/>
        <v>0.28130524067241053</v>
      </c>
      <c r="G18" s="6">
        <f t="shared" si="10"/>
        <v>0.24224497123185021</v>
      </c>
      <c r="H18" s="6">
        <f t="shared" si="11"/>
        <v>3.9060269440560319E-2</v>
      </c>
      <c r="I18" s="6">
        <f t="shared" si="12"/>
        <v>1.5257046487691702E-3</v>
      </c>
      <c r="J18" s="6">
        <f t="shared" si="13"/>
        <v>0.47281051378633449</v>
      </c>
      <c r="K18" s="6">
        <f t="shared" si="14"/>
        <v>0.49542797645074804</v>
      </c>
      <c r="L18" s="6">
        <f t="shared" si="15"/>
        <v>-2.2617462664413557E-2</v>
      </c>
      <c r="M18" s="6">
        <f t="shared" si="16"/>
        <v>5.1154961737614124E-4</v>
      </c>
      <c r="X18" s="56">
        <f t="shared" si="8"/>
        <v>0.28424887645974606</v>
      </c>
    </row>
    <row r="19" spans="1:24">
      <c r="A19" s="58">
        <v>1750</v>
      </c>
      <c r="B19" s="58">
        <v>6.4980919999999998</v>
      </c>
      <c r="C19" s="58">
        <v>1.477629E-5</v>
      </c>
      <c r="D19" s="58">
        <v>2.7329570000000001E-5</v>
      </c>
      <c r="E19" s="58">
        <v>44.66413</v>
      </c>
      <c r="F19" s="6">
        <f t="shared" si="9"/>
        <v>0.20752095406481558</v>
      </c>
      <c r="G19" s="6">
        <f t="shared" si="10"/>
        <v>0.16126376181727903</v>
      </c>
      <c r="H19" s="6">
        <f t="shared" si="11"/>
        <v>4.6257192247536549E-2</v>
      </c>
      <c r="I19" s="6">
        <f t="shared" si="12"/>
        <v>2.1397278346255554E-3</v>
      </c>
      <c r="J19" s="6">
        <f t="shared" si="13"/>
        <v>0.38132826626734723</v>
      </c>
      <c r="K19" s="6">
        <f t="shared" si="14"/>
        <v>0.40206961519523488</v>
      </c>
      <c r="L19" s="6">
        <f t="shared" si="15"/>
        <v>-2.0741348927887648E-2</v>
      </c>
      <c r="M19" s="6">
        <f t="shared" si="16"/>
        <v>4.3020355534838608E-4</v>
      </c>
      <c r="X19" s="56">
        <f t="shared" si="8"/>
        <v>0.21046458985215111</v>
      </c>
    </row>
    <row r="20" spans="1:24">
      <c r="A20" s="58">
        <v>1750</v>
      </c>
      <c r="B20" s="58">
        <v>6.5002269999999998</v>
      </c>
      <c r="C20" s="58">
        <v>1.2678090000000001E-5</v>
      </c>
      <c r="D20" s="58">
        <v>2.3315750000000001E-5</v>
      </c>
      <c r="E20" s="58">
        <v>59.8277</v>
      </c>
      <c r="F20" s="6">
        <f t="shared" si="9"/>
        <v>0.17847017988760039</v>
      </c>
      <c r="G20" s="6">
        <f t="shared" si="10"/>
        <v>0.10729883616634499</v>
      </c>
      <c r="H20" s="6">
        <f t="shared" si="11"/>
        <v>7.1171343721255401E-2</v>
      </c>
      <c r="I20" s="6">
        <f t="shared" si="12"/>
        <v>5.0653601670890809E-3</v>
      </c>
      <c r="J20" s="6">
        <f t="shared" si="13"/>
        <v>0.32575464201418269</v>
      </c>
      <c r="K20" s="6">
        <f t="shared" si="14"/>
        <v>0.31893639703346166</v>
      </c>
      <c r="L20" s="6">
        <f t="shared" si="15"/>
        <v>6.8182449807210332E-3</v>
      </c>
      <c r="M20" s="6">
        <f t="shared" si="16"/>
        <v>4.648846461712756E-5</v>
      </c>
      <c r="X20" s="56">
        <f t="shared" si="8"/>
        <v>0.18141381567493592</v>
      </c>
    </row>
    <row r="21" spans="1:24">
      <c r="A21" s="58">
        <v>1750</v>
      </c>
      <c r="B21" s="58">
        <v>6.5000410000000004</v>
      </c>
      <c r="C21" s="58">
        <v>9.0665769999999993E-6</v>
      </c>
      <c r="D21" s="58">
        <v>1.6685250000000001E-5</v>
      </c>
      <c r="E21" s="58">
        <v>80.128200000000007</v>
      </c>
      <c r="F21" s="6">
        <f t="shared" si="9"/>
        <v>0.12846672521165101</v>
      </c>
      <c r="G21" s="6">
        <f t="shared" si="10"/>
        <v>7.2291608521305936E-2</v>
      </c>
      <c r="H21" s="6">
        <f t="shared" si="11"/>
        <v>5.617511669034507E-2</v>
      </c>
      <c r="I21" s="6">
        <f t="shared" si="12"/>
        <v>3.1556437351738854E-3</v>
      </c>
      <c r="J21" s="6">
        <f t="shared" si="13"/>
        <v>0.23395159264709409</v>
      </c>
      <c r="K21" s="6">
        <f t="shared" si="14"/>
        <v>0.24923694150482514</v>
      </c>
      <c r="L21" s="6">
        <f t="shared" si="15"/>
        <v>-1.5285348857731057E-2</v>
      </c>
      <c r="M21" s="6">
        <f t="shared" si="16"/>
        <v>2.3364188970254014E-4</v>
      </c>
      <c r="X21" s="56">
        <f t="shared" si="8"/>
        <v>0.13141036099898654</v>
      </c>
    </row>
    <row r="22" spans="1:24">
      <c r="A22" s="58">
        <v>1750</v>
      </c>
      <c r="B22" s="58">
        <v>6.4991890000000003</v>
      </c>
      <c r="C22" s="58">
        <v>7.7709399999999998E-6</v>
      </c>
      <c r="D22" s="58">
        <v>1.3187940000000001E-5</v>
      </c>
      <c r="E22" s="58">
        <v>107.2654</v>
      </c>
      <c r="F22" s="6">
        <f t="shared" si="9"/>
        <v>0.11052789292557508</v>
      </c>
      <c r="G22" s="6">
        <f t="shared" si="10"/>
        <v>4.9872378655944724E-2</v>
      </c>
      <c r="H22" s="6">
        <f t="shared" si="11"/>
        <v>6.0655514269630353E-2</v>
      </c>
      <c r="I22" s="6">
        <f t="shared" si="12"/>
        <v>3.6790914113133313E-3</v>
      </c>
      <c r="J22" s="6">
        <f t="shared" si="13"/>
        <v>0.18552934355848646</v>
      </c>
      <c r="K22" s="6">
        <f t="shared" si="14"/>
        <v>0.19296988113697766</v>
      </c>
      <c r="L22" s="6">
        <f t="shared" si="15"/>
        <v>-7.4405375784911965E-3</v>
      </c>
      <c r="M22" s="6">
        <f t="shared" si="16"/>
        <v>5.5361599456939641E-5</v>
      </c>
      <c r="X22" s="56">
        <f t="shared" si="8"/>
        <v>0.11347152871291061</v>
      </c>
    </row>
    <row r="23" spans="1:24">
      <c r="A23" s="58">
        <v>1750</v>
      </c>
      <c r="B23" s="58">
        <v>6.4994379999999996</v>
      </c>
      <c r="C23" s="58">
        <v>7.0917070000000002E-6</v>
      </c>
      <c r="D23" s="58">
        <v>1.0169150000000001E-5</v>
      </c>
      <c r="E23" s="58">
        <v>143.78829999999999</v>
      </c>
      <c r="F23" s="6">
        <f t="shared" si="9"/>
        <v>0.10112352513570166</v>
      </c>
      <c r="G23" s="6">
        <f t="shared" si="10"/>
        <v>3.5453609503483828E-2</v>
      </c>
      <c r="H23" s="6">
        <f t="shared" si="11"/>
        <v>6.5669915632217829E-2</v>
      </c>
      <c r="I23" s="6">
        <f t="shared" si="12"/>
        <v>4.3125378191426079E-3</v>
      </c>
      <c r="J23" s="6">
        <f t="shared" si="13"/>
        <v>0.14373247644456241</v>
      </c>
      <c r="K23" s="6">
        <f t="shared" si="14"/>
        <v>0.1482992688310473</v>
      </c>
      <c r="L23" s="6">
        <f t="shared" si="15"/>
        <v>-4.5667923864848858E-3</v>
      </c>
      <c r="M23" s="6">
        <f t="shared" si="16"/>
        <v>2.0855592701256319E-5</v>
      </c>
      <c r="X23" s="56">
        <f t="shared" si="8"/>
        <v>0.10406716092303719</v>
      </c>
    </row>
    <row r="24" spans="1:24">
      <c r="A24" s="58">
        <v>1750</v>
      </c>
      <c r="B24" s="58">
        <v>6.4985400000000002</v>
      </c>
      <c r="C24" s="58">
        <v>6.3415979999999999E-6</v>
      </c>
      <c r="D24" s="58">
        <v>7.4833400000000003E-6</v>
      </c>
      <c r="E24" s="58">
        <v>192.5051</v>
      </c>
      <c r="F24" s="6">
        <f t="shared" si="9"/>
        <v>9.0737838753423172E-2</v>
      </c>
      <c r="G24" s="6">
        <f t="shared" si="10"/>
        <v>2.6209808049498844E-2</v>
      </c>
      <c r="H24" s="6">
        <f t="shared" si="11"/>
        <v>6.4528030703924322E-2</v>
      </c>
      <c r="I24" s="6">
        <f t="shared" si="12"/>
        <v>4.1638667465265997E-3</v>
      </c>
      <c r="J24" s="6">
        <f t="shared" si="13"/>
        <v>0.10654590710279029</v>
      </c>
      <c r="K24" s="6">
        <f t="shared" si="14"/>
        <v>0.11364389628307027</v>
      </c>
      <c r="L24" s="6">
        <f t="shared" si="15"/>
        <v>-7.0979891802799844E-3</v>
      </c>
      <c r="M24" s="6">
        <f t="shared" si="16"/>
        <v>5.0381450403371721E-5</v>
      </c>
      <c r="X24" s="56">
        <f t="shared" si="8"/>
        <v>9.3681474540758716E-2</v>
      </c>
    </row>
    <row r="25" spans="1:24">
      <c r="A25" s="58">
        <v>1750</v>
      </c>
      <c r="B25" s="58">
        <v>6.4986949999999997</v>
      </c>
      <c r="C25" s="58">
        <v>5.916146E-6</v>
      </c>
      <c r="D25" s="58">
        <v>5.7001419999999997E-6</v>
      </c>
      <c r="E25" s="58">
        <v>257.55489999999998</v>
      </c>
      <c r="F25" s="6">
        <f t="shared" si="9"/>
        <v>8.4847213467347235E-2</v>
      </c>
      <c r="G25" s="6">
        <f t="shared" si="10"/>
        <v>2.0197157460896124E-2</v>
      </c>
      <c r="H25" s="6">
        <f t="shared" si="11"/>
        <v>6.4650056006451115E-2</v>
      </c>
      <c r="I25" s="6">
        <f t="shared" si="12"/>
        <v>4.1796297416372662E-3</v>
      </c>
      <c r="J25" s="6">
        <f t="shared" si="13"/>
        <v>8.1856515047094069E-2</v>
      </c>
      <c r="K25" s="6">
        <f t="shared" si="14"/>
        <v>8.6916792409993934E-2</v>
      </c>
      <c r="L25" s="6">
        <f t="shared" si="15"/>
        <v>-5.0602773628998649E-3</v>
      </c>
      <c r="M25" s="6">
        <f t="shared" si="16"/>
        <v>2.560640698947681E-5</v>
      </c>
      <c r="X25" s="56">
        <f t="shared" si="8"/>
        <v>8.7790849254682765E-2</v>
      </c>
    </row>
    <row r="26" spans="1:24">
      <c r="A26" s="58">
        <v>1750</v>
      </c>
      <c r="B26" s="58">
        <v>6.4979069999999997</v>
      </c>
      <c r="C26" s="58">
        <v>5.6759369999999997E-6</v>
      </c>
      <c r="D26" s="58">
        <v>4.4097369999999999E-6</v>
      </c>
      <c r="E26" s="58">
        <v>344.66910000000001</v>
      </c>
      <c r="F26" s="6">
        <f t="shared" si="9"/>
        <v>8.1521383034435832E-2</v>
      </c>
      <c r="G26" s="6">
        <f t="shared" si="10"/>
        <v>1.6216275794216896E-2</v>
      </c>
      <c r="H26" s="6">
        <f t="shared" si="11"/>
        <v>6.5305107240218929E-2</v>
      </c>
      <c r="I26" s="6">
        <f t="shared" si="12"/>
        <v>4.2647570316564952E-3</v>
      </c>
      <c r="J26" s="6">
        <f t="shared" si="13"/>
        <v>6.399012278127128E-2</v>
      </c>
      <c r="K26" s="6">
        <f t="shared" si="14"/>
        <v>6.6348763058409477E-2</v>
      </c>
      <c r="L26" s="6">
        <f t="shared" si="15"/>
        <v>-2.3586402771381965E-3</v>
      </c>
      <c r="M26" s="6">
        <f t="shared" si="16"/>
        <v>5.5631839569385483E-6</v>
      </c>
      <c r="X26" s="56">
        <f t="shared" si="8"/>
        <v>8.4465018821771362E-2</v>
      </c>
    </row>
    <row r="27" spans="1:24">
      <c r="A27" s="58">
        <v>1750</v>
      </c>
      <c r="B27" s="58">
        <v>6.4980760000000002</v>
      </c>
      <c r="C27" s="58">
        <v>5.5600930000000004E-6</v>
      </c>
      <c r="D27" s="58">
        <v>3.3449130000000001E-6</v>
      </c>
      <c r="E27" s="58">
        <v>461.8227</v>
      </c>
      <c r="F27" s="6">
        <f t="shared" si="9"/>
        <v>7.9917456867347234E-2</v>
      </c>
      <c r="G27" s="6">
        <f t="shared" si="10"/>
        <v>1.3531352018970383E-2</v>
      </c>
      <c r="H27" s="6">
        <f t="shared" si="11"/>
        <v>6.6386104848376856E-2</v>
      </c>
      <c r="I27" s="6">
        <f t="shared" si="12"/>
        <v>4.4071149169396849E-3</v>
      </c>
      <c r="J27" s="6">
        <f t="shared" si="13"/>
        <v>4.9247027955954835E-2</v>
      </c>
      <c r="K27" s="6">
        <f t="shared" si="14"/>
        <v>5.053245541642671E-2</v>
      </c>
      <c r="L27" s="6">
        <f t="shared" si="15"/>
        <v>-1.2854274604718746E-3</v>
      </c>
      <c r="M27" s="6">
        <f t="shared" si="16"/>
        <v>1.6523237561351727E-6</v>
      </c>
      <c r="X27" s="56">
        <f t="shared" si="8"/>
        <v>8.2861092654682764E-2</v>
      </c>
    </row>
    <row r="28" spans="1:24">
      <c r="A28" s="58">
        <v>1750</v>
      </c>
      <c r="B28" s="58">
        <v>6.4976739999999999</v>
      </c>
      <c r="C28" s="58">
        <v>5.4368780000000002E-6</v>
      </c>
      <c r="D28" s="58">
        <v>2.5580330000000002E-6</v>
      </c>
      <c r="E28" s="58">
        <v>620.86090000000002</v>
      </c>
      <c r="F28" s="6">
        <f t="shared" si="9"/>
        <v>7.8211475006587747E-2</v>
      </c>
      <c r="G28" s="6">
        <f t="shared" si="10"/>
        <v>1.1682183758446395E-2</v>
      </c>
      <c r="H28" s="6">
        <f t="shared" si="11"/>
        <v>6.6529291248141359E-2</v>
      </c>
      <c r="I28" s="6">
        <f t="shared" si="12"/>
        <v>4.4261465939800185E-3</v>
      </c>
      <c r="J28" s="6">
        <f t="shared" si="13"/>
        <v>3.8352226133170027E-2</v>
      </c>
      <c r="K28" s="6">
        <f t="shared" si="14"/>
        <v>3.8337527113707921E-2</v>
      </c>
      <c r="L28" s="6">
        <f t="shared" si="15"/>
        <v>1.46990194621055E-5</v>
      </c>
      <c r="M28" s="6">
        <f t="shared" si="16"/>
        <v>2.1606117314735628E-10</v>
      </c>
      <c r="X28" s="56">
        <f t="shared" si="8"/>
        <v>8.1155110793923277E-2</v>
      </c>
    </row>
    <row r="29" spans="1:24">
      <c r="A29" s="58">
        <v>1750</v>
      </c>
      <c r="B29" s="58">
        <v>6.4979839999999998</v>
      </c>
      <c r="C29" s="58">
        <v>5.3223279999999998E-6</v>
      </c>
      <c r="D29" s="58">
        <v>2.0051200000000002E-6</v>
      </c>
      <c r="E29" s="58">
        <v>829.64599999999996</v>
      </c>
      <c r="F29" s="6">
        <f t="shared" si="9"/>
        <v>7.6625465006587734E-2</v>
      </c>
      <c r="G29" s="6">
        <f t="shared" si="10"/>
        <v>1.0426397524833037E-2</v>
      </c>
      <c r="H29" s="6">
        <f t="shared" si="11"/>
        <v>6.6199067481754692E-2</v>
      </c>
      <c r="I29" s="6">
        <f t="shared" si="12"/>
        <v>4.3823165354539119E-3</v>
      </c>
      <c r="J29" s="6">
        <f t="shared" si="13"/>
        <v>3.0696830697726992E-2</v>
      </c>
      <c r="K29" s="6">
        <f t="shared" si="14"/>
        <v>2.9234584351700395E-2</v>
      </c>
      <c r="L29" s="6">
        <f t="shared" si="15"/>
        <v>1.4622463460265966E-3</v>
      </c>
      <c r="M29" s="6">
        <f t="shared" si="16"/>
        <v>2.1381643764681336E-6</v>
      </c>
      <c r="X29" s="56">
        <f t="shared" si="8"/>
        <v>7.9569100793923264E-2</v>
      </c>
    </row>
    <row r="30" spans="1:24">
      <c r="A30" s="58">
        <v>1750</v>
      </c>
      <c r="B30" s="58">
        <v>6.4976739999999999</v>
      </c>
      <c r="C30" s="58">
        <v>5.3104400000000003E-6</v>
      </c>
      <c r="D30" s="58">
        <v>1.5139100000000001E-6</v>
      </c>
      <c r="E30" s="58">
        <v>1116.0709999999999</v>
      </c>
      <c r="F30" s="6">
        <f t="shared" si="9"/>
        <v>7.6460868874942176E-2</v>
      </c>
      <c r="G30" s="6">
        <f t="shared" si="10"/>
        <v>9.5218594147646069E-3</v>
      </c>
      <c r="H30" s="6">
        <f t="shared" si="11"/>
        <v>6.693900946017757E-2</v>
      </c>
      <c r="I30" s="6">
        <f t="shared" si="12"/>
        <v>4.4808309875097423E-3</v>
      </c>
      <c r="J30" s="6">
        <f t="shared" si="13"/>
        <v>2.3895748444562437E-2</v>
      </c>
      <c r="K30" s="6">
        <f t="shared" si="14"/>
        <v>2.2146018299599762E-2</v>
      </c>
      <c r="L30" s="6">
        <f t="shared" si="15"/>
        <v>1.7497301449626752E-3</v>
      </c>
      <c r="M30" s="6">
        <f t="shared" si="16"/>
        <v>3.0615555801911045E-6</v>
      </c>
      <c r="X30" s="56">
        <f t="shared" si="8"/>
        <v>7.9404504662277706E-2</v>
      </c>
    </row>
    <row r="31" spans="1:24">
      <c r="A31" s="58">
        <v>1750</v>
      </c>
      <c r="B31" s="58">
        <v>6.4980460000000004</v>
      </c>
      <c r="C31" s="58">
        <v>5.2045239999999997E-6</v>
      </c>
      <c r="D31" s="58">
        <v>1.262731E-6</v>
      </c>
      <c r="E31" s="58">
        <v>1488.095</v>
      </c>
      <c r="F31" s="6">
        <f t="shared" si="9"/>
        <v>7.499440152304343E-2</v>
      </c>
      <c r="G31" s="6">
        <f t="shared" si="10"/>
        <v>8.895063837379414E-3</v>
      </c>
      <c r="H31" s="6">
        <f t="shared" si="11"/>
        <v>6.609933768566402E-2</v>
      </c>
      <c r="I31" s="6">
        <f t="shared" si="12"/>
        <v>4.3691224424834436E-3</v>
      </c>
      <c r="J31" s="6">
        <f t="shared" si="13"/>
        <v>2.0418032112916863E-2</v>
      </c>
      <c r="K31" s="6">
        <f t="shared" si="14"/>
        <v>1.6912109815248568E-2</v>
      </c>
      <c r="L31" s="6">
        <f t="shared" si="15"/>
        <v>3.5059222976682944E-3</v>
      </c>
      <c r="M31" s="6">
        <f t="shared" si="16"/>
        <v>1.2291491157287733E-5</v>
      </c>
      <c r="X31" s="56">
        <f t="shared" si="8"/>
        <v>7.793803731037896E-2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6.9996239999999998</v>
      </c>
      <c r="C6" s="58">
        <v>1.080721E-4</v>
      </c>
      <c r="D6" s="58">
        <v>5.6543899999999997E-6</v>
      </c>
      <c r="E6" s="58">
        <v>1.0005759999999999</v>
      </c>
      <c r="F6" s="6">
        <f>((C6/4)-($F$2/282548)*-0.00024306-($F$3/698124)*-0.00040896)/$B$3-$D$3</f>
        <v>1.4992545866977269</v>
      </c>
      <c r="G6" s="6">
        <f>$P$7+($P$6-$P$7)*(1+(2*PI()*E6*$P$9)^(1-$P$8)*SIN(PI()*$P$8/2))/(1+2*(2*PI()*E6*$P$9)^(1-$P$8)*SIN(PI()*$P$8/2)+(2*PI()*E6*$P$9)^(2-2*$P$8))</f>
        <v>1.5029443745468205</v>
      </c>
      <c r="H6" s="6">
        <f>F6-G6</f>
        <v>-3.6897878490935732E-3</v>
      </c>
      <c r="I6" s="6">
        <f>H6^2</f>
        <v>1.3614534371318578E-5</v>
      </c>
      <c r="J6" s="6">
        <f>((D6/4)-($F$2/282548)*-0.00024306-($F$3/698124)*-0.00040896)/$B$3-$D$3</f>
        <v>8.1223052545828248E-2</v>
      </c>
      <c r="K6" s="6">
        <f>($P$6-$P$7)*((2*PI()*E6*$P$9)^(1-$P$8)*COS(PI()*$P$8/2))/(1+2*(2*PI()*E6*$P$9)^(1-$P$8)*SIN(PI()*$P$8/2)+(2*PI()*E6*$P$9)^(2-2*$P$8))</f>
        <v>8.2760918617882651E-2</v>
      </c>
      <c r="L6" s="6">
        <f>J6-K6</f>
        <v>-1.537866072054403E-3</v>
      </c>
      <c r="M6" s="6">
        <f>L6^2</f>
        <v>2.365032055576038E-6</v>
      </c>
      <c r="N6" s="20"/>
      <c r="O6" s="4" t="s">
        <v>20</v>
      </c>
      <c r="P6" s="21">
        <v>1.511971981952509</v>
      </c>
      <c r="Q6" s="22">
        <v>9.1745907005747504E-4</v>
      </c>
      <c r="R6" s="7">
        <f>SUM(I6:I16)</f>
        <v>6.3284282949822927E-5</v>
      </c>
      <c r="S6" s="23">
        <v>2.6043334632024993E-3</v>
      </c>
      <c r="T6" s="24" t="s">
        <v>21</v>
      </c>
      <c r="X6" s="56">
        <f>((C6/4)-(69.2/282548)*-0.00024306-(64.3/698124)*-0.00040896)/$B$3-$D$3</f>
        <v>1.5021982224850625</v>
      </c>
    </row>
    <row r="7" spans="1:24">
      <c r="A7" s="58">
        <v>1750</v>
      </c>
      <c r="B7" s="58">
        <v>6.9997179999999997</v>
      </c>
      <c r="C7" s="58">
        <v>1.0782560000000001E-4</v>
      </c>
      <c r="D7" s="58">
        <v>7.5696759999999999E-6</v>
      </c>
      <c r="E7" s="58">
        <v>1.3389800000000001</v>
      </c>
      <c r="F7" s="6">
        <f t="shared" ref="F7:F15" si="0">((C7/4)-($F$2/282548)*-0.00024306-($F$3/698124)*-0.00040896)/$B$3-$D$3</f>
        <v>1.4958416537863346</v>
      </c>
      <c r="G7" s="6">
        <f t="shared" ref="G7:G15" si="1">$P$7+($P$6-$P$7)*(1+(2*PI()*E7*$P$9)^(1-$P$8)*SIN(PI()*$P$8/2))/(1+2*(2*PI()*E7*$P$9)^(1-$P$8)*SIN(PI()*$P$8/2)+(2*PI()*E7*$P$9)^(2-2*$P$8))</f>
        <v>1.4979556719723401</v>
      </c>
      <c r="H7" s="6">
        <f t="shared" ref="H7:H15" si="2">F7-G7</f>
        <v>-2.1140181860055396E-3</v>
      </c>
      <c r="I7" s="6">
        <f t="shared" ref="I7:I15" si="3">H7^2</f>
        <v>4.4690728907621524E-6</v>
      </c>
      <c r="J7" s="6">
        <f t="shared" ref="J7:J15" si="4">((D7/4)-($F$2/282548)*-0.00024306-($F$3/698124)*-0.00040896)/$B$3-$D$3</f>
        <v>0.10774127820152446</v>
      </c>
      <c r="K7" s="6">
        <f t="shared" ref="K7:K15" si="5">($P$6-$P$7)*((2*PI()*E7*$P$9)^(1-$P$8)*COS(PI()*$P$8/2))/(1+2*(2*PI()*E7*$P$9)^(1-$P$8)*SIN(PI()*$P$8/2)+(2*PI()*E7*$P$9)^(2-2*$P$8))</f>
        <v>0.10923589220772718</v>
      </c>
      <c r="L7" s="6">
        <f t="shared" ref="L7:L15" si="6">J7-K7</f>
        <v>-1.4946140062027241E-3</v>
      </c>
      <c r="M7" s="6">
        <f t="shared" ref="M7:M15" si="7">L7^2</f>
        <v>2.2338710275373568E-6</v>
      </c>
      <c r="N7" s="20"/>
      <c r="O7" s="4" t="s">
        <v>22</v>
      </c>
      <c r="P7" s="21">
        <v>9.3031993076209407E-2</v>
      </c>
      <c r="Q7" s="22">
        <v>2.9785372584599902E-3</v>
      </c>
      <c r="R7" s="7">
        <f>R6+R8</f>
        <v>1.1283548086977003E-4</v>
      </c>
      <c r="T7" s="24" t="s">
        <v>23</v>
      </c>
      <c r="X7" s="56">
        <f t="shared" ref="X7:X35" si="8">((C7/4)-(69.2/282548)*-0.00024306-(64.3/698124)*-0.00040896)/$B$3-$D$3</f>
        <v>1.4987852895736702</v>
      </c>
    </row>
    <row r="8" spans="1:24">
      <c r="A8" s="58">
        <v>1750</v>
      </c>
      <c r="B8" s="58">
        <v>6.9996239999999998</v>
      </c>
      <c r="C8" s="58">
        <v>1.0730620000000001E-4</v>
      </c>
      <c r="D8" s="58">
        <v>1.007501E-5</v>
      </c>
      <c r="E8" s="58">
        <v>1.7948770000000001</v>
      </c>
      <c r="F8" s="6">
        <f t="shared" si="0"/>
        <v>1.4886502649255751</v>
      </c>
      <c r="G8" s="6">
        <f t="shared" si="1"/>
        <v>1.4897922397907142</v>
      </c>
      <c r="H8" s="6">
        <f t="shared" si="2"/>
        <v>-1.1419748651391171E-3</v>
      </c>
      <c r="I8" s="6">
        <f t="shared" si="3"/>
        <v>1.3041065926095045E-6</v>
      </c>
      <c r="J8" s="6">
        <f t="shared" si="4"/>
        <v>0.14242905452051177</v>
      </c>
      <c r="K8" s="6">
        <f t="shared" si="5"/>
        <v>0.14404181202619692</v>
      </c>
      <c r="L8" s="6">
        <f t="shared" si="6"/>
        <v>-1.6127575056851529E-3</v>
      </c>
      <c r="M8" s="6">
        <f t="shared" si="7"/>
        <v>2.6009867721437957E-6</v>
      </c>
      <c r="N8" s="20"/>
      <c r="O8" s="4" t="s">
        <v>24</v>
      </c>
      <c r="P8" s="21">
        <v>3.1843042301863002E-2</v>
      </c>
      <c r="Q8" s="22">
        <v>1.0514418118394691E-2</v>
      </c>
      <c r="R8" s="7">
        <f>SUM(M6:M16)</f>
        <v>4.9551197919947101E-5</v>
      </c>
      <c r="S8" s="23">
        <v>4.3766489266712227E-3</v>
      </c>
      <c r="T8" s="24" t="s">
        <v>25</v>
      </c>
      <c r="X8" s="56">
        <f t="shared" si="8"/>
        <v>1.4915939007129106</v>
      </c>
    </row>
    <row r="9" spans="1:24">
      <c r="A9" s="58">
        <v>1750</v>
      </c>
      <c r="B9" s="58">
        <v>6.9997930000000004</v>
      </c>
      <c r="C9" s="58">
        <v>1.064723E-4</v>
      </c>
      <c r="D9" s="58">
        <v>1.337534E-5</v>
      </c>
      <c r="E9" s="58">
        <v>2.4038460000000001</v>
      </c>
      <c r="F9" s="6">
        <f t="shared" si="0"/>
        <v>1.4771044444192458</v>
      </c>
      <c r="G9" s="6">
        <f t="shared" si="1"/>
        <v>1.4764526209422426</v>
      </c>
      <c r="H9" s="6">
        <f t="shared" si="2"/>
        <v>6.5182347700321053E-4</v>
      </c>
      <c r="I9" s="6">
        <f t="shared" si="3"/>
        <v>4.2487384517255495E-7</v>
      </c>
      <c r="J9" s="6">
        <f t="shared" si="4"/>
        <v>0.18812400330532189</v>
      </c>
      <c r="K9" s="6">
        <f t="shared" si="5"/>
        <v>0.1889820898610842</v>
      </c>
      <c r="L9" s="6">
        <f t="shared" si="6"/>
        <v>-8.5808655576230519E-4</v>
      </c>
      <c r="M9" s="6">
        <f t="shared" si="7"/>
        <v>7.3631253718001568E-7</v>
      </c>
      <c r="N9" s="20"/>
      <c r="O9" s="4" t="s">
        <v>26</v>
      </c>
      <c r="P9" s="21">
        <v>8.5424923686746781E-3</v>
      </c>
      <c r="Q9" s="25">
        <v>1.6444115620463457E-5</v>
      </c>
      <c r="X9" s="56">
        <f t="shared" si="8"/>
        <v>1.4800480802065814</v>
      </c>
    </row>
    <row r="10" spans="1:24">
      <c r="A10" s="58">
        <v>1750</v>
      </c>
      <c r="B10" s="58">
        <v>6.9997920000000002</v>
      </c>
      <c r="C10" s="58">
        <v>1.049248E-4</v>
      </c>
      <c r="D10" s="58">
        <v>1.7635029999999998E-5</v>
      </c>
      <c r="E10" s="58">
        <v>3.2194370000000001</v>
      </c>
      <c r="F10" s="6">
        <f t="shared" si="0"/>
        <v>1.4556784254319042</v>
      </c>
      <c r="G10" s="6">
        <f t="shared" si="1"/>
        <v>1.4545908405877652</v>
      </c>
      <c r="H10" s="6">
        <f t="shared" si="2"/>
        <v>1.0875848441389557E-3</v>
      </c>
      <c r="I10" s="6">
        <f t="shared" si="3"/>
        <v>1.1828407932007565E-6</v>
      </c>
      <c r="J10" s="6">
        <f t="shared" si="4"/>
        <v>0.2471018377610181</v>
      </c>
      <c r="K10" s="6">
        <f t="shared" si="5"/>
        <v>0.24624438140484003</v>
      </c>
      <c r="L10" s="6">
        <f t="shared" si="6"/>
        <v>8.574563561780657E-4</v>
      </c>
      <c r="M10" s="6">
        <f t="shared" si="7"/>
        <v>7.3523140275016589E-7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1.4586220612192398</v>
      </c>
    </row>
    <row r="11" spans="1:24">
      <c r="A11" s="58">
        <v>1750</v>
      </c>
      <c r="B11" s="58">
        <v>7.0002219999999999</v>
      </c>
      <c r="C11" s="58">
        <v>1.023836E-4</v>
      </c>
      <c r="D11" s="58">
        <v>2.2904809999999999E-5</v>
      </c>
      <c r="E11" s="58">
        <v>4.3131209999999998</v>
      </c>
      <c r="F11" s="6">
        <f t="shared" si="0"/>
        <v>1.4204940639129169</v>
      </c>
      <c r="G11" s="6">
        <f t="shared" si="1"/>
        <v>1.4190149997708092</v>
      </c>
      <c r="H11" s="6">
        <f t="shared" si="2"/>
        <v>1.4790641421076334E-3</v>
      </c>
      <c r="I11" s="6">
        <f t="shared" si="3"/>
        <v>2.1876307364685894E-6</v>
      </c>
      <c r="J11" s="6">
        <f t="shared" si="4"/>
        <v>0.32006494363443583</v>
      </c>
      <c r="K11" s="6">
        <f t="shared" si="5"/>
        <v>0.31735849793926818</v>
      </c>
      <c r="L11" s="6">
        <f t="shared" si="6"/>
        <v>2.7064456951676474E-3</v>
      </c>
      <c r="M11" s="6">
        <f t="shared" si="7"/>
        <v>7.3248483008914903E-6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1.4234376997002522</v>
      </c>
    </row>
    <row r="12" spans="1:24">
      <c r="A12" s="58">
        <v>1750</v>
      </c>
      <c r="B12" s="58">
        <v>6.999568</v>
      </c>
      <c r="C12" s="58">
        <v>9.8265710000000004E-5</v>
      </c>
      <c r="D12" s="58">
        <v>2.9044679999999999E-5</v>
      </c>
      <c r="E12" s="58">
        <v>5.7756290000000003</v>
      </c>
      <c r="F12" s="6">
        <f t="shared" si="0"/>
        <v>1.3634795312293726</v>
      </c>
      <c r="G12" s="6">
        <f t="shared" si="1"/>
        <v>1.3625075156204463</v>
      </c>
      <c r="H12" s="6">
        <f t="shared" si="2"/>
        <v>9.7201560892634653E-4</v>
      </c>
      <c r="I12" s="6">
        <f t="shared" si="3"/>
        <v>9.4481434399645621E-7</v>
      </c>
      <c r="J12" s="6">
        <f t="shared" si="4"/>
        <v>0.4050749411787396</v>
      </c>
      <c r="K12" s="6">
        <f t="shared" si="5"/>
        <v>0.40152223662242392</v>
      </c>
      <c r="L12" s="6">
        <f t="shared" si="6"/>
        <v>3.5527045563156778E-3</v>
      </c>
      <c r="M12" s="6">
        <f t="shared" si="7"/>
        <v>1.2621709664466177E-5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1.3664231670167082</v>
      </c>
    </row>
    <row r="13" spans="1:24">
      <c r="A13" s="58">
        <v>1750</v>
      </c>
      <c r="B13" s="58">
        <v>6.9999419999999999</v>
      </c>
      <c r="C13" s="58">
        <v>9.1888430000000001E-5</v>
      </c>
      <c r="D13" s="58">
        <v>3.573341E-5</v>
      </c>
      <c r="E13" s="58">
        <v>7.7351479999999997</v>
      </c>
      <c r="F13" s="6">
        <f t="shared" si="0"/>
        <v>1.2751824570015244</v>
      </c>
      <c r="G13" s="6">
        <f t="shared" si="1"/>
        <v>1.2760854669848685</v>
      </c>
      <c r="H13" s="6">
        <f t="shared" si="2"/>
        <v>-9.0300998334402749E-4</v>
      </c>
      <c r="I13" s="6">
        <f t="shared" si="3"/>
        <v>8.1542703001898081E-7</v>
      </c>
      <c r="J13" s="6">
        <f t="shared" si="4"/>
        <v>0.4976842180648155</v>
      </c>
      <c r="K13" s="6">
        <f t="shared" si="5"/>
        <v>0.49394334381350946</v>
      </c>
      <c r="L13" s="6">
        <f t="shared" si="6"/>
        <v>3.7408742513060367E-3</v>
      </c>
      <c r="M13" s="6">
        <f t="shared" si="7"/>
        <v>1.39941401640845E-5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1.27812609278886</v>
      </c>
    </row>
    <row r="14" spans="1:24">
      <c r="A14" s="58">
        <v>1750</v>
      </c>
      <c r="B14" s="58">
        <v>6.9998110000000002</v>
      </c>
      <c r="C14" s="58">
        <v>8.2874580000000006E-5</v>
      </c>
      <c r="D14" s="58">
        <v>4.2034879999999998E-5</v>
      </c>
      <c r="E14" s="58">
        <v>10.361409999999999</v>
      </c>
      <c r="F14" s="6">
        <f t="shared" si="0"/>
        <v>1.1503805692800055</v>
      </c>
      <c r="G14" s="6">
        <f t="shared" si="1"/>
        <v>1.1521234865726602</v>
      </c>
      <c r="H14" s="6">
        <f t="shared" si="2"/>
        <v>-1.7429172926546332E-3</v>
      </c>
      <c r="I14" s="6">
        <f t="shared" si="3"/>
        <v>3.0377606890345564E-6</v>
      </c>
      <c r="J14" s="6">
        <f t="shared" si="4"/>
        <v>0.58493165965975213</v>
      </c>
      <c r="K14" s="6">
        <f t="shared" si="5"/>
        <v>0.5828473374434342</v>
      </c>
      <c r="L14" s="6">
        <f t="shared" si="6"/>
        <v>2.0843222163179354E-3</v>
      </c>
      <c r="M14" s="6">
        <f t="shared" si="7"/>
        <v>4.3443991014365103E-6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1.1533242050673411</v>
      </c>
    </row>
    <row r="15" spans="1:24">
      <c r="A15" s="58">
        <v>1750</v>
      </c>
      <c r="B15" s="58">
        <v>6.9994009999999998</v>
      </c>
      <c r="C15" s="58">
        <v>7.1292069999999999E-5</v>
      </c>
      <c r="D15" s="58">
        <v>4.6667140000000002E-5</v>
      </c>
      <c r="E15" s="58">
        <v>13.884779999999999</v>
      </c>
      <c r="F15" s="6">
        <f t="shared" si="0"/>
        <v>0.99001412069772687</v>
      </c>
      <c r="G15" s="6">
        <f t="shared" si="1"/>
        <v>0.99016686794519049</v>
      </c>
      <c r="H15" s="6">
        <f t="shared" si="2"/>
        <v>-1.5274724746361379E-4</v>
      </c>
      <c r="I15" s="6">
        <f t="shared" si="3"/>
        <v>2.3331721607710469E-8</v>
      </c>
      <c r="J15" s="6">
        <f t="shared" si="4"/>
        <v>0.64906793798886608</v>
      </c>
      <c r="K15" s="6">
        <f t="shared" si="5"/>
        <v>0.64960459372919921</v>
      </c>
      <c r="L15" s="6">
        <f t="shared" si="6"/>
        <v>-5.3665574033312513E-4</v>
      </c>
      <c r="M15" s="6">
        <f t="shared" si="7"/>
        <v>2.8799938363249461E-7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0.99295775648506246</v>
      </c>
    </row>
    <row r="16" spans="1:24">
      <c r="A16" s="58">
        <v>1750</v>
      </c>
      <c r="B16" s="58">
        <v>6.9990819999999996</v>
      </c>
      <c r="C16" s="58">
        <v>5.8253540000000003E-5</v>
      </c>
      <c r="D16" s="58">
        <v>4.841892E-5</v>
      </c>
      <c r="E16" s="58">
        <v>18.601189999999999</v>
      </c>
      <c r="F16" s="6">
        <f t="shared" ref="F16:F31" si="9">((C16/4)-($F$2/282548)*-0.00024306-($F$3/698124)*-0.00040896)/$B$3-$D$3</f>
        <v>0.80948824583696732</v>
      </c>
      <c r="G16" s="6">
        <f t="shared" ref="G16:G31" si="10">$P$7+($P$6-$P$7)*(1+(2*PI()*E16*$P$9)^(1-$P$8)*SIN(PI()*$P$8/2))/(1+2*(2*PI()*E16*$P$9)^(1-$P$8)*SIN(PI()*$P$8/2)+(2*PI()*E16*$P$9)^(2-2*$P$8))</f>
        <v>0.80354855814015758</v>
      </c>
      <c r="H16" s="6">
        <f t="shared" ref="H16:H31" si="11">F16-G16</f>
        <v>5.9396876968097478E-3</v>
      </c>
      <c r="I16" s="6">
        <f t="shared" ref="I16:I31" si="12">H16^2</f>
        <v>3.5279889935633086E-5</v>
      </c>
      <c r="J16" s="6">
        <f t="shared" ref="J16:J31" si="13">((D16/4)-($F$2/282548)*-0.00024306-($F$3/698124)*-0.00040896)/$B$3-$D$3</f>
        <v>0.67332232993823316</v>
      </c>
      <c r="K16" s="6">
        <f t="shared" ref="K16:K31" si="14">($P$6-$P$7)*((2*PI()*E16*$P$9)^(1-$P$8)*COS(PI()*$P$8/2))/(1+2*(2*PI()*E16*$P$9)^(1-$P$8)*SIN(PI()*$P$8/2)+(2*PI()*E16*$P$9)^(2-2*$P$8))</f>
        <v>0.67484110164927091</v>
      </c>
      <c r="L16" s="6">
        <f t="shared" ref="L16:L31" si="15">J16-K16</f>
        <v>-1.5187717110377585E-3</v>
      </c>
      <c r="M16" s="6">
        <f t="shared" ref="M16:M31" si="16">L16^2</f>
        <v>2.3066675102485609E-6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0.8124318816243028</v>
      </c>
    </row>
    <row r="17" spans="1:24">
      <c r="A17" s="58">
        <v>1750</v>
      </c>
      <c r="B17" s="58">
        <v>6.9985790000000003</v>
      </c>
      <c r="C17" s="58">
        <v>4.4914679999999997E-5</v>
      </c>
      <c r="D17" s="58">
        <v>4.7047359999999997E-5</v>
      </c>
      <c r="E17" s="58">
        <v>24.893789999999999</v>
      </c>
      <c r="F17" s="6">
        <f t="shared" si="9"/>
        <v>0.62480413105215715</v>
      </c>
      <c r="G17" s="6">
        <f t="shared" si="10"/>
        <v>0.61741440312406048</v>
      </c>
      <c r="H17" s="6">
        <f t="shared" si="11"/>
        <v>7.3897279280966677E-3</v>
      </c>
      <c r="I17" s="6">
        <f t="shared" si="12"/>
        <v>5.4608078851291866E-5</v>
      </c>
      <c r="J17" s="6">
        <f t="shared" si="13"/>
        <v>0.65433230046987867</v>
      </c>
      <c r="K17" s="6">
        <f t="shared" si="14"/>
        <v>0.65030534745322965</v>
      </c>
      <c r="L17" s="6">
        <f t="shared" si="15"/>
        <v>4.0269530166490153E-3</v>
      </c>
      <c r="M17" s="6">
        <f t="shared" si="16"/>
        <v>1.6216350598298605E-5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0.62774776683949263</v>
      </c>
    </row>
    <row r="18" spans="1:24">
      <c r="A18" s="58">
        <v>1750</v>
      </c>
      <c r="B18" s="58">
        <v>6.998373</v>
      </c>
      <c r="C18" s="58">
        <v>3.3199160000000003E-5</v>
      </c>
      <c r="D18" s="58">
        <v>4.2764060000000003E-5</v>
      </c>
      <c r="E18" s="58">
        <v>33.339260000000003</v>
      </c>
      <c r="F18" s="6">
        <f t="shared" si="9"/>
        <v>0.46259608325468898</v>
      </c>
      <c r="G18" s="6">
        <f t="shared" si="10"/>
        <v>0.4552597318511975</v>
      </c>
      <c r="H18" s="6">
        <f t="shared" si="11"/>
        <v>7.3363514034914812E-3</v>
      </c>
      <c r="I18" s="6">
        <f t="shared" si="12"/>
        <v>5.3822051915511428E-5</v>
      </c>
      <c r="J18" s="6">
        <f t="shared" si="13"/>
        <v>0.59502757211544843</v>
      </c>
      <c r="K18" s="6">
        <f t="shared" si="14"/>
        <v>0.58418652870827159</v>
      </c>
      <c r="L18" s="6">
        <f t="shared" si="15"/>
        <v>1.0841043407176842E-2</v>
      </c>
      <c r="M18" s="6">
        <f t="shared" si="16"/>
        <v>1.1752822215629248E-4</v>
      </c>
      <c r="X18" s="56">
        <f t="shared" si="8"/>
        <v>0.46553971904202446</v>
      </c>
    </row>
    <row r="19" spans="1:24">
      <c r="A19" s="58">
        <v>1750</v>
      </c>
      <c r="B19" s="58">
        <v>6.998634</v>
      </c>
      <c r="C19" s="58">
        <v>2.3917739999999999E-5</v>
      </c>
      <c r="D19" s="58">
        <v>3.6792860000000002E-5</v>
      </c>
      <c r="E19" s="58">
        <v>44.66413</v>
      </c>
      <c r="F19" s="6">
        <f t="shared" si="9"/>
        <v>0.33408953646987888</v>
      </c>
      <c r="G19" s="6">
        <f t="shared" si="10"/>
        <v>0.33060273291720571</v>
      </c>
      <c r="H19" s="6">
        <f t="shared" si="11"/>
        <v>3.4868035526731678E-3</v>
      </c>
      <c r="I19" s="6">
        <f t="shared" si="12"/>
        <v>1.2157799014934224E-5</v>
      </c>
      <c r="J19" s="6">
        <f t="shared" si="13"/>
        <v>0.5123529067989927</v>
      </c>
      <c r="K19" s="6">
        <f t="shared" si="14"/>
        <v>0.49544501609808206</v>
      </c>
      <c r="L19" s="6">
        <f t="shared" si="15"/>
        <v>1.6907890700910644E-2</v>
      </c>
      <c r="M19" s="6">
        <f t="shared" si="16"/>
        <v>2.8587676795394063E-4</v>
      </c>
      <c r="X19" s="56">
        <f t="shared" si="8"/>
        <v>0.33703317225721441</v>
      </c>
    </row>
    <row r="20" spans="1:24">
      <c r="A20" s="58">
        <v>1750</v>
      </c>
      <c r="B20" s="58">
        <v>6.9973450000000001</v>
      </c>
      <c r="C20" s="58">
        <v>1.7320350000000001E-5</v>
      </c>
      <c r="D20" s="58">
        <v>3.0222890000000001E-5</v>
      </c>
      <c r="E20" s="58">
        <v>59.8277</v>
      </c>
      <c r="F20" s="6">
        <f t="shared" si="9"/>
        <v>0.24274491391291686</v>
      </c>
      <c r="G20" s="6">
        <f t="shared" si="10"/>
        <v>0.24358601632516103</v>
      </c>
      <c r="H20" s="6">
        <f t="shared" si="11"/>
        <v>-8.4110241224416571E-4</v>
      </c>
      <c r="I20" s="6">
        <f t="shared" si="12"/>
        <v>7.0745326788295444E-7</v>
      </c>
      <c r="J20" s="6">
        <f t="shared" si="13"/>
        <v>0.42138792976101813</v>
      </c>
      <c r="K20" s="6">
        <f t="shared" si="14"/>
        <v>0.40291477831865835</v>
      </c>
      <c r="L20" s="6">
        <f t="shared" si="15"/>
        <v>1.8473151442359781E-2</v>
      </c>
      <c r="M20" s="6">
        <f t="shared" si="16"/>
        <v>3.4125732421235925E-4</v>
      </c>
      <c r="X20" s="56">
        <f t="shared" si="8"/>
        <v>0.24568854970025239</v>
      </c>
    </row>
    <row r="21" spans="1:24">
      <c r="A21" s="58">
        <v>1750</v>
      </c>
      <c r="B21" s="58">
        <v>6.9984849999999996</v>
      </c>
      <c r="C21" s="58">
        <v>1.266926E-5</v>
      </c>
      <c r="D21" s="58">
        <v>2.4158960000000001E-5</v>
      </c>
      <c r="E21" s="58">
        <v>80.128200000000007</v>
      </c>
      <c r="F21" s="6">
        <f t="shared" si="9"/>
        <v>0.17834792350785353</v>
      </c>
      <c r="G21" s="6">
        <f t="shared" si="10"/>
        <v>0.18665778149135714</v>
      </c>
      <c r="H21" s="6">
        <f t="shared" si="11"/>
        <v>-8.3098579835036157E-3</v>
      </c>
      <c r="I21" s="6">
        <f t="shared" si="12"/>
        <v>6.9053739705998783E-5</v>
      </c>
      <c r="J21" s="6">
        <f t="shared" si="13"/>
        <v>0.33742936477367635</v>
      </c>
      <c r="K21" s="6">
        <f t="shared" si="14"/>
        <v>0.3185244188590986</v>
      </c>
      <c r="L21" s="6">
        <f t="shared" si="15"/>
        <v>1.8904945914577753E-2</v>
      </c>
      <c r="M21" s="6">
        <f t="shared" si="16"/>
        <v>3.5739698003311006E-4</v>
      </c>
      <c r="X21" s="56">
        <f t="shared" si="8"/>
        <v>0.18129155929518906</v>
      </c>
    </row>
    <row r="22" spans="1:24">
      <c r="A22" s="58">
        <v>1750</v>
      </c>
      <c r="B22" s="58">
        <v>6.9991760000000003</v>
      </c>
      <c r="C22" s="58">
        <v>9.7256909999999994E-6</v>
      </c>
      <c r="D22" s="58">
        <v>1.8845469999999999E-5</v>
      </c>
      <c r="E22" s="58">
        <v>107.2654</v>
      </c>
      <c r="F22" s="6">
        <f t="shared" si="9"/>
        <v>0.13759253398633456</v>
      </c>
      <c r="G22" s="6">
        <f t="shared" si="10"/>
        <v>0.1509017063228911</v>
      </c>
      <c r="H22" s="6">
        <f t="shared" si="11"/>
        <v>-1.3309172336556541E-2</v>
      </c>
      <c r="I22" s="6">
        <f t="shared" si="12"/>
        <v>1.771340682841619E-4</v>
      </c>
      <c r="J22" s="6">
        <f t="shared" si="13"/>
        <v>0.26386106905215734</v>
      </c>
      <c r="K22" s="6">
        <f t="shared" si="14"/>
        <v>0.24737241815462699</v>
      </c>
      <c r="L22" s="6">
        <f t="shared" si="15"/>
        <v>1.6488650897530349E-2</v>
      </c>
      <c r="M22" s="6">
        <f t="shared" si="16"/>
        <v>2.7187560842062837E-4</v>
      </c>
      <c r="X22" s="56">
        <f t="shared" si="8"/>
        <v>0.14053616977367009</v>
      </c>
    </row>
    <row r="23" spans="1:24">
      <c r="A23" s="58">
        <v>1750</v>
      </c>
      <c r="B23" s="58">
        <v>6.9982230000000003</v>
      </c>
      <c r="C23" s="58">
        <v>7.9240849999999999E-6</v>
      </c>
      <c r="D23" s="58">
        <v>1.451814E-5</v>
      </c>
      <c r="E23" s="58">
        <v>143.78829999999999</v>
      </c>
      <c r="F23" s="6">
        <f t="shared" si="9"/>
        <v>0.11264827268506875</v>
      </c>
      <c r="G23" s="6">
        <f t="shared" si="10"/>
        <v>0.1287976435125199</v>
      </c>
      <c r="H23" s="6">
        <f t="shared" si="11"/>
        <v>-1.6149370827451159E-2</v>
      </c>
      <c r="I23" s="6">
        <f t="shared" si="12"/>
        <v>2.6080217812253053E-4</v>
      </c>
      <c r="J23" s="6">
        <f t="shared" si="13"/>
        <v>0.20394672026734723</v>
      </c>
      <c r="K23" s="6">
        <f t="shared" si="14"/>
        <v>0.18972010878292095</v>
      </c>
      <c r="L23" s="6">
        <f t="shared" si="15"/>
        <v>1.4226611484426277E-2</v>
      </c>
      <c r="M23" s="6">
        <f t="shared" si="16"/>
        <v>2.0239647432880963E-4</v>
      </c>
      <c r="X23" s="56">
        <f t="shared" si="8"/>
        <v>0.11559190847240428</v>
      </c>
    </row>
    <row r="24" spans="1:24">
      <c r="A24" s="58">
        <v>1750</v>
      </c>
      <c r="B24" s="58">
        <v>6.9980739999999999</v>
      </c>
      <c r="C24" s="58">
        <v>6.8338770000000003E-6</v>
      </c>
      <c r="D24" s="58">
        <v>1.110212E-5</v>
      </c>
      <c r="E24" s="58">
        <v>192.5051</v>
      </c>
      <c r="F24" s="6">
        <f t="shared" si="9"/>
        <v>9.7553721920511788E-2</v>
      </c>
      <c r="G24" s="6">
        <f t="shared" si="10"/>
        <v>0.11537442569238787</v>
      </c>
      <c r="H24" s="6">
        <f t="shared" si="11"/>
        <v>-1.7820703771876084E-2</v>
      </c>
      <c r="I24" s="6">
        <f t="shared" si="12"/>
        <v>3.1757748292495847E-4</v>
      </c>
      <c r="J24" s="6">
        <f t="shared" si="13"/>
        <v>0.15664997753317</v>
      </c>
      <c r="K24" s="6">
        <f t="shared" si="14"/>
        <v>0.14466338790437622</v>
      </c>
      <c r="L24" s="6">
        <f t="shared" si="15"/>
        <v>1.1986589628793787E-2</v>
      </c>
      <c r="M24" s="6">
        <f t="shared" si="16"/>
        <v>1.4367833092910677E-4</v>
      </c>
      <c r="X24" s="56">
        <f t="shared" si="8"/>
        <v>0.10049735770784732</v>
      </c>
    </row>
    <row r="25" spans="1:24">
      <c r="A25" s="58">
        <v>1750</v>
      </c>
      <c r="B25" s="58">
        <v>6.9979610000000001</v>
      </c>
      <c r="C25" s="58">
        <v>6.1554130000000001E-6</v>
      </c>
      <c r="D25" s="58">
        <v>8.5185770000000005E-6</v>
      </c>
      <c r="E25" s="58">
        <v>257.55489999999998</v>
      </c>
      <c r="F25" s="6">
        <f t="shared" si="9"/>
        <v>8.8160001373676342E-2</v>
      </c>
      <c r="G25" s="6">
        <f t="shared" si="10"/>
        <v>0.10718953244328545</v>
      </c>
      <c r="H25" s="6">
        <f t="shared" si="11"/>
        <v>-1.9029531069609112E-2</v>
      </c>
      <c r="I25" s="6">
        <f t="shared" si="12"/>
        <v>3.6212305272921851E-4</v>
      </c>
      <c r="J25" s="6">
        <f t="shared" si="13"/>
        <v>0.1208793530597523</v>
      </c>
      <c r="K25" s="6">
        <f t="shared" si="14"/>
        <v>0.10991276810513233</v>
      </c>
      <c r="L25" s="6">
        <f t="shared" si="15"/>
        <v>1.0966584954619968E-2</v>
      </c>
      <c r="M25" s="6">
        <f t="shared" si="16"/>
        <v>1.2026598556689704E-4</v>
      </c>
      <c r="X25" s="56">
        <f t="shared" si="8"/>
        <v>9.1103637161011872E-2</v>
      </c>
    </row>
    <row r="26" spans="1:24">
      <c r="A26" s="58">
        <v>1750</v>
      </c>
      <c r="B26" s="58">
        <v>6.9979420000000001</v>
      </c>
      <c r="C26" s="58">
        <v>5.769116E-6</v>
      </c>
      <c r="D26" s="58">
        <v>6.4832349999999999E-6</v>
      </c>
      <c r="E26" s="58">
        <v>344.66910000000001</v>
      </c>
      <c r="F26" s="6">
        <f t="shared" si="9"/>
        <v>8.2811499366081412E-2</v>
      </c>
      <c r="G26" s="6">
        <f t="shared" si="10"/>
        <v>0.10214675409495677</v>
      </c>
      <c r="H26" s="6">
        <f t="shared" si="11"/>
        <v>-1.9335254728875359E-2</v>
      </c>
      <c r="I26" s="6">
        <f t="shared" si="12"/>
        <v>3.7385207543049696E-4</v>
      </c>
      <c r="J26" s="6">
        <f t="shared" si="13"/>
        <v>9.2698883697726983E-2</v>
      </c>
      <c r="K26" s="6">
        <f t="shared" si="14"/>
        <v>8.3275891464045335E-2</v>
      </c>
      <c r="L26" s="6">
        <f t="shared" si="15"/>
        <v>9.4229922336816485E-3</v>
      </c>
      <c r="M26" s="6">
        <f t="shared" si="16"/>
        <v>8.8792782636024659E-5</v>
      </c>
      <c r="X26" s="56">
        <f t="shared" si="8"/>
        <v>8.5755135153416942E-2</v>
      </c>
    </row>
    <row r="27" spans="1:24">
      <c r="A27" s="58">
        <v>1750</v>
      </c>
      <c r="B27" s="58">
        <v>6.9973260000000002</v>
      </c>
      <c r="C27" s="58">
        <v>5.420723E-6</v>
      </c>
      <c r="D27" s="58">
        <v>4.8643689999999997E-6</v>
      </c>
      <c r="E27" s="58">
        <v>461.8227</v>
      </c>
      <c r="F27" s="6">
        <f t="shared" si="9"/>
        <v>7.7987799829372553E-2</v>
      </c>
      <c r="G27" s="6">
        <f t="shared" si="10"/>
        <v>9.8996748195663731E-2</v>
      </c>
      <c r="H27" s="6">
        <f t="shared" si="11"/>
        <v>-2.1008948366291177E-2</v>
      </c>
      <c r="I27" s="6">
        <f t="shared" si="12"/>
        <v>4.4137591145748873E-4</v>
      </c>
      <c r="J27" s="6">
        <f t="shared" si="13"/>
        <v>7.0284761788866223E-2</v>
      </c>
      <c r="K27" s="6">
        <f t="shared" si="14"/>
        <v>6.2918584340630329E-2</v>
      </c>
      <c r="L27" s="6">
        <f t="shared" si="15"/>
        <v>7.3661774482358944E-3</v>
      </c>
      <c r="M27" s="6">
        <f t="shared" si="16"/>
        <v>5.4260570198899075E-5</v>
      </c>
      <c r="X27" s="56">
        <f t="shared" si="8"/>
        <v>8.0931435616708083E-2</v>
      </c>
    </row>
    <row r="28" spans="1:24">
      <c r="A28" s="58">
        <v>1750</v>
      </c>
      <c r="B28" s="58">
        <v>6.9974939999999997</v>
      </c>
      <c r="C28" s="58">
        <v>5.365604E-6</v>
      </c>
      <c r="D28" s="58">
        <v>3.6998020000000002E-6</v>
      </c>
      <c r="E28" s="58">
        <v>620.86090000000002</v>
      </c>
      <c r="F28" s="6">
        <f t="shared" si="9"/>
        <v>7.722464587747381E-2</v>
      </c>
      <c r="G28" s="6">
        <f t="shared" si="10"/>
        <v>9.6992078284824076E-2</v>
      </c>
      <c r="H28" s="6">
        <f t="shared" si="11"/>
        <v>-1.9767432407350266E-2</v>
      </c>
      <c r="I28" s="6">
        <f t="shared" si="12"/>
        <v>3.9075138397916151E-4</v>
      </c>
      <c r="J28" s="6">
        <f t="shared" si="13"/>
        <v>5.4160668312916861E-2</v>
      </c>
      <c r="K28" s="6">
        <f t="shared" si="14"/>
        <v>4.7337934645699589E-2</v>
      </c>
      <c r="L28" s="6">
        <f t="shared" si="15"/>
        <v>6.822733667217272E-3</v>
      </c>
      <c r="M28" s="6">
        <f t="shared" si="16"/>
        <v>4.6549694693780045E-5</v>
      </c>
      <c r="X28" s="56">
        <f t="shared" si="8"/>
        <v>8.016828166480934E-2</v>
      </c>
    </row>
    <row r="29" spans="1:24">
      <c r="A29" s="58">
        <v>1750</v>
      </c>
      <c r="B29" s="58">
        <v>6.9985590000000002</v>
      </c>
      <c r="C29" s="58">
        <v>5.1605290000000001E-6</v>
      </c>
      <c r="D29" s="58">
        <v>2.9190470000000002E-6</v>
      </c>
      <c r="E29" s="58">
        <v>829.64599999999996</v>
      </c>
      <c r="F29" s="6">
        <f t="shared" si="9"/>
        <v>7.4385265687600399E-2</v>
      </c>
      <c r="G29" s="6">
        <f t="shared" si="10"/>
        <v>9.5732553079709459E-2</v>
      </c>
      <c r="H29" s="6">
        <f t="shared" si="11"/>
        <v>-2.134728739210906E-2</v>
      </c>
      <c r="I29" s="6">
        <f t="shared" si="12"/>
        <v>4.5570667900129844E-4</v>
      </c>
      <c r="J29" s="6">
        <f t="shared" si="13"/>
        <v>4.3350670604056105E-2</v>
      </c>
      <c r="K29" s="6">
        <f t="shared" si="14"/>
        <v>3.5800098567175045E-2</v>
      </c>
      <c r="L29" s="6">
        <f t="shared" si="15"/>
        <v>7.5505720368810592E-3</v>
      </c>
      <c r="M29" s="6">
        <f t="shared" si="16"/>
        <v>5.701113808413019E-5</v>
      </c>
      <c r="X29" s="56">
        <f t="shared" si="8"/>
        <v>7.7328901474935929E-2</v>
      </c>
    </row>
    <row r="30" spans="1:24">
      <c r="A30" s="58">
        <v>1750</v>
      </c>
      <c r="B30" s="58">
        <v>6.998672</v>
      </c>
      <c r="C30" s="58">
        <v>5.0929470000000002E-6</v>
      </c>
      <c r="D30" s="58">
        <v>2.1741839999999998E-6</v>
      </c>
      <c r="E30" s="58">
        <v>1116.0709999999999</v>
      </c>
      <c r="F30" s="6">
        <f t="shared" si="9"/>
        <v>7.3449554401524453E-2</v>
      </c>
      <c r="G30" s="6">
        <f t="shared" si="10"/>
        <v>9.4890096520907213E-2</v>
      </c>
      <c r="H30" s="6">
        <f t="shared" si="11"/>
        <v>-2.1440542119382761E-2</v>
      </c>
      <c r="I30" s="6">
        <f t="shared" si="12"/>
        <v>4.5969684637302619E-4</v>
      </c>
      <c r="J30" s="6">
        <f t="shared" si="13"/>
        <v>3.3037618080005465E-2</v>
      </c>
      <c r="K30" s="6">
        <f t="shared" si="14"/>
        <v>2.6889456662342156E-2</v>
      </c>
      <c r="L30" s="6">
        <f t="shared" si="15"/>
        <v>6.1481614176633094E-3</v>
      </c>
      <c r="M30" s="6">
        <f t="shared" si="16"/>
        <v>3.7799888817643714E-5</v>
      </c>
      <c r="X30" s="56">
        <f t="shared" si="8"/>
        <v>7.6393190188859983E-2</v>
      </c>
    </row>
    <row r="31" spans="1:24">
      <c r="A31" s="58">
        <v>1750</v>
      </c>
      <c r="B31" s="58">
        <v>6.9980739999999999</v>
      </c>
      <c r="C31" s="58">
        <v>5.0046649999999998E-6</v>
      </c>
      <c r="D31" s="58">
        <v>1.644589E-6</v>
      </c>
      <c r="E31" s="58">
        <v>1488.095</v>
      </c>
      <c r="F31" s="6">
        <f t="shared" si="9"/>
        <v>7.2227239824309258E-2</v>
      </c>
      <c r="G31" s="6">
        <f t="shared" si="10"/>
        <v>9.4344994587624187E-2</v>
      </c>
      <c r="H31" s="6">
        <f t="shared" si="11"/>
        <v>-2.2117754763314929E-2</v>
      </c>
      <c r="I31" s="6">
        <f t="shared" si="12"/>
        <v>4.8919507577014016E-4</v>
      </c>
      <c r="J31" s="6">
        <f t="shared" si="13"/>
        <v>2.5705073636967498E-2</v>
      </c>
      <c r="K31" s="6">
        <f t="shared" si="14"/>
        <v>2.0365212733846821E-2</v>
      </c>
      <c r="L31" s="6">
        <f t="shared" si="15"/>
        <v>5.3398609031206773E-3</v>
      </c>
      <c r="M31" s="6">
        <f t="shared" si="16"/>
        <v>2.8514114464676776E-5</v>
      </c>
      <c r="X31" s="56">
        <f t="shared" si="8"/>
        <v>7.5170875611644788E-2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7.4995159999999998</v>
      </c>
      <c r="C6" s="58">
        <v>1.015238E-4</v>
      </c>
      <c r="D6" s="58">
        <v>3.2450619999999999E-6</v>
      </c>
      <c r="E6" s="58">
        <v>1.0005759999999999</v>
      </c>
      <c r="F6" s="6">
        <f>((C6/4)-($F$2/282548)*-0.00024306-($F$3/698124)*-0.00040896)/$B$3-$D$3</f>
        <v>1.4085896431534231</v>
      </c>
      <c r="G6" s="6">
        <f>$P$7+($P$6-$P$7)*(1+(2*PI()*E6*$P$9)^(1-$P$8)*SIN(PI()*$P$8/2))/(1+2*(2*PI()*E6*$P$9)^(1-$P$8)*SIN(PI()*$P$8/2)+(2*PI()*E6*$P$9)^(2-2*$P$8))</f>
        <v>1.4109085506928889</v>
      </c>
      <c r="H6" s="6">
        <f>F6-G6</f>
        <v>-2.318907539465842E-3</v>
      </c>
      <c r="I6" s="6">
        <f>H6^2</f>
        <v>5.3773321765915255E-6</v>
      </c>
      <c r="J6" s="6">
        <f>((D6/4)-($F$2/282548)*-0.00024306-($F$3/698124)*-0.00040896)/$B$3-$D$3</f>
        <v>4.7864533983802936E-2</v>
      </c>
      <c r="K6" s="6">
        <f>($P$6-$P$7)*((2*PI()*E6*$P$9)^(1-$P$8)*COS(PI()*$P$8/2))/(1+2*(2*PI()*E6*$P$9)^(1-$P$8)*SIN(PI()*$P$8/2)+(2*PI()*E6*$P$9)^(2-2*$P$8))</f>
        <v>4.7793592773363744E-2</v>
      </c>
      <c r="L6" s="6">
        <f>J6-K6</f>
        <v>7.0941210439191826E-5</v>
      </c>
      <c r="M6" s="6">
        <f>L6^2</f>
        <v>5.0326553385776991E-9</v>
      </c>
      <c r="N6" s="20"/>
      <c r="O6" s="4" t="s">
        <v>20</v>
      </c>
      <c r="P6" s="21">
        <v>1.41447277375221</v>
      </c>
      <c r="Q6" s="22">
        <v>9.1745907005747504E-4</v>
      </c>
      <c r="R6" s="7">
        <f>SUM(I6:I16)</f>
        <v>2.7380680583907836E-5</v>
      </c>
      <c r="S6" s="23">
        <v>2.6043334632024993E-3</v>
      </c>
      <c r="T6" s="24" t="s">
        <v>21</v>
      </c>
      <c r="X6" s="56">
        <f>((C6/4)-(69.2/282548)*-0.00024306-(64.3/698124)*-0.00040896)/$B$3-$D$3</f>
        <v>1.4115332789407586</v>
      </c>
    </row>
    <row r="7" spans="1:24">
      <c r="A7" s="58">
        <v>1750</v>
      </c>
      <c r="B7" s="58">
        <v>7.498761</v>
      </c>
      <c r="C7" s="58">
        <v>1.01449E-4</v>
      </c>
      <c r="D7" s="58">
        <v>4.3658020000000003E-6</v>
      </c>
      <c r="E7" s="58">
        <v>1.3389800000000001</v>
      </c>
      <c r="F7" s="6">
        <f t="shared" ref="F7:F15" si="0">((C7/4)-($F$2/282548)*-0.00024306-($F$3/698124)*-0.00040896)/$B$3-$D$3</f>
        <v>1.4075539945458282</v>
      </c>
      <c r="G7" s="6">
        <f t="shared" ref="G7:G15" si="1">$P$7+($P$6-$P$7)*(1+(2*PI()*E7*$P$9)^(1-$P$8)*SIN(PI()*$P$8/2))/(1+2*(2*PI()*E7*$P$9)^(1-$P$8)*SIN(PI()*$P$8/2)+(2*PI()*E7*$P$9)^(2-2*$P$8))</f>
        <v>1.4089895015094147</v>
      </c>
      <c r="H7" s="6">
        <f t="shared" ref="H7:H15" si="2">F7-G7</f>
        <v>-1.4355069635865192E-3</v>
      </c>
      <c r="I7" s="6">
        <f t="shared" ref="I7:I15" si="3">H7^2</f>
        <v>2.0606802425053883E-6</v>
      </c>
      <c r="J7" s="6">
        <f t="shared" ref="J7:J15" si="4">((D7/4)-($F$2/282548)*-0.00024306-($F$3/698124)*-0.00040896)/$B$3-$D$3</f>
        <v>6.3381817680005462E-2</v>
      </c>
      <c r="K7" s="6">
        <f t="shared" ref="K7:K15" si="5">($P$6-$P$7)*((2*PI()*E7*$P$9)^(1-$P$8)*COS(PI()*$P$8/2))/(1+2*(2*PI()*E7*$P$9)^(1-$P$8)*SIN(PI()*$P$8/2)+(2*PI()*E7*$P$9)^(2-2*$P$8))</f>
        <v>6.3384439095096778E-2</v>
      </c>
      <c r="L7" s="6">
        <f t="shared" ref="L7:L15" si="6">J7-K7</f>
        <v>-2.6214150913167478E-6</v>
      </c>
      <c r="M7" s="6">
        <f t="shared" ref="M7:M15" si="7">L7^2</f>
        <v>6.8718170809831929E-12</v>
      </c>
      <c r="N7" s="20"/>
      <c r="O7" s="4" t="s">
        <v>22</v>
      </c>
      <c r="P7" s="21">
        <v>9.0447188586605345E-2</v>
      </c>
      <c r="Q7" s="22">
        <v>2.9785372584599902E-3</v>
      </c>
      <c r="R7" s="7">
        <f>R6+R8</f>
        <v>1.0457931578268103E-4</v>
      </c>
      <c r="T7" s="24" t="s">
        <v>23</v>
      </c>
      <c r="X7" s="56">
        <f t="shared" ref="X7:X35" si="8">((C7/4)-(69.2/282548)*-0.00024306-(64.3/698124)*-0.00040896)/$B$3-$D$3</f>
        <v>1.4104976303331638</v>
      </c>
    </row>
    <row r="8" spans="1:24">
      <c r="A8" s="58">
        <v>1750</v>
      </c>
      <c r="B8" s="58">
        <v>7.4994259999999997</v>
      </c>
      <c r="C8" s="58">
        <v>1.012799E-4</v>
      </c>
      <c r="D8" s="58">
        <v>5.8069140000000002E-6</v>
      </c>
      <c r="E8" s="58">
        <v>1.7948770000000001</v>
      </c>
      <c r="F8" s="6">
        <f t="shared" si="0"/>
        <v>1.4052127087230433</v>
      </c>
      <c r="G8" s="6">
        <f t="shared" si="1"/>
        <v>1.4058540643475816</v>
      </c>
      <c r="H8" s="6">
        <f t="shared" si="2"/>
        <v>-6.4135562453837558E-4</v>
      </c>
      <c r="I8" s="6">
        <f t="shared" si="3"/>
        <v>4.1133703712700981E-7</v>
      </c>
      <c r="J8" s="6">
        <f t="shared" si="4"/>
        <v>8.3334834206587743E-2</v>
      </c>
      <c r="K8" s="6">
        <f t="shared" si="5"/>
        <v>8.4109550093709198E-2</v>
      </c>
      <c r="L8" s="6">
        <f t="shared" si="6"/>
        <v>-7.7471588712145489E-4</v>
      </c>
      <c r="M8" s="6">
        <f t="shared" si="7"/>
        <v>6.0018470575838289E-7</v>
      </c>
      <c r="N8" s="20"/>
      <c r="O8" s="4" t="s">
        <v>24</v>
      </c>
      <c r="P8" s="21">
        <v>2.4356256681584861E-2</v>
      </c>
      <c r="Q8" s="22">
        <v>1.0514418118394691E-2</v>
      </c>
      <c r="R8" s="7">
        <f>SUM(M6:M16)</f>
        <v>7.7198635198773193E-5</v>
      </c>
      <c r="S8" s="23">
        <v>4.3766489266712227E-3</v>
      </c>
      <c r="T8" s="24" t="s">
        <v>25</v>
      </c>
      <c r="X8" s="56">
        <f t="shared" si="8"/>
        <v>1.4081563445103789</v>
      </c>
    </row>
    <row r="9" spans="1:24">
      <c r="A9" s="58">
        <v>1750</v>
      </c>
      <c r="B9" s="58">
        <v>7.5002909999999998</v>
      </c>
      <c r="C9" s="58">
        <v>1.0096249999999999E-4</v>
      </c>
      <c r="D9" s="58">
        <v>7.7797400000000005E-6</v>
      </c>
      <c r="E9" s="58">
        <v>2.4038460000000001</v>
      </c>
      <c r="F9" s="6">
        <f t="shared" si="0"/>
        <v>1.4008181249255749</v>
      </c>
      <c r="G9" s="6">
        <f t="shared" si="1"/>
        <v>1.4007091314512328</v>
      </c>
      <c r="H9" s="6">
        <f t="shared" si="2"/>
        <v>1.0899347434212281E-4</v>
      </c>
      <c r="I9" s="6">
        <f t="shared" si="3"/>
        <v>1.1879577449166982E-8</v>
      </c>
      <c r="J9" s="6">
        <f t="shared" si="4"/>
        <v>0.11064973393823331</v>
      </c>
      <c r="K9" s="6">
        <f t="shared" si="5"/>
        <v>0.11132039751813043</v>
      </c>
      <c r="L9" s="6">
        <f t="shared" si="6"/>
        <v>-6.7066357989711833E-4</v>
      </c>
      <c r="M9" s="6">
        <f t="shared" si="7"/>
        <v>4.4978963740041843E-7</v>
      </c>
      <c r="N9" s="20"/>
      <c r="O9" s="4" t="s">
        <v>26</v>
      </c>
      <c r="P9" s="21">
        <v>5.3109790818832905E-3</v>
      </c>
      <c r="Q9" s="25">
        <v>1.6444115620463457E-5</v>
      </c>
      <c r="X9" s="56">
        <f t="shared" si="8"/>
        <v>1.4037617607129105</v>
      </c>
    </row>
    <row r="10" spans="1:24">
      <c r="A10" s="58">
        <v>1750</v>
      </c>
      <c r="B10" s="58">
        <v>7.4992270000000003</v>
      </c>
      <c r="C10" s="58">
        <v>1.003971E-4</v>
      </c>
      <c r="D10" s="58">
        <v>1.042085E-5</v>
      </c>
      <c r="E10" s="58">
        <v>3.2194370000000001</v>
      </c>
      <c r="F10" s="6">
        <f t="shared" si="0"/>
        <v>1.392989839862284</v>
      </c>
      <c r="G10" s="6">
        <f t="shared" si="1"/>
        <v>1.3921729467952215</v>
      </c>
      <c r="H10" s="6">
        <f t="shared" si="2"/>
        <v>8.1689306706245191E-4</v>
      </c>
      <c r="I10" s="6">
        <f t="shared" si="3"/>
        <v>6.673142830146995E-7</v>
      </c>
      <c r="J10" s="6">
        <f t="shared" si="4"/>
        <v>0.14721740631798014</v>
      </c>
      <c r="K10" s="6">
        <f t="shared" si="5"/>
        <v>0.14691079893135178</v>
      </c>
      <c r="L10" s="6">
        <f t="shared" si="6"/>
        <v>3.0660738662835474E-4</v>
      </c>
      <c r="M10" s="6">
        <f t="shared" si="7"/>
        <v>9.4008089535069398E-8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1.3959334756496196</v>
      </c>
    </row>
    <row r="11" spans="1:24">
      <c r="A11" s="58">
        <v>1750</v>
      </c>
      <c r="B11" s="58">
        <v>7.4992929999999998</v>
      </c>
      <c r="C11" s="58">
        <v>9.9402239999999998E-5</v>
      </c>
      <c r="D11" s="58">
        <v>1.378743E-5</v>
      </c>
      <c r="E11" s="58">
        <v>4.3131209999999998</v>
      </c>
      <c r="F11" s="6">
        <f t="shared" si="0"/>
        <v>1.3792154364698788</v>
      </c>
      <c r="G11" s="6">
        <f t="shared" si="1"/>
        <v>1.3779410250388044</v>
      </c>
      <c r="H11" s="6">
        <f t="shared" si="2"/>
        <v>1.2744114310743182E-3</v>
      </c>
      <c r="I11" s="6">
        <f t="shared" si="3"/>
        <v>1.6241244956528918E-6</v>
      </c>
      <c r="J11" s="6">
        <f t="shared" si="4"/>
        <v>0.19382962409013202</v>
      </c>
      <c r="K11" s="6">
        <f t="shared" si="5"/>
        <v>0.19300941782752407</v>
      </c>
      <c r="L11" s="6">
        <f t="shared" si="6"/>
        <v>8.2020626260795315E-4</v>
      </c>
      <c r="M11" s="6">
        <f t="shared" si="7"/>
        <v>6.7273831322130662E-7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1.3821590722572143</v>
      </c>
    </row>
    <row r="12" spans="1:24">
      <c r="A12" s="58">
        <v>1750</v>
      </c>
      <c r="B12" s="58">
        <v>7.5001800000000003</v>
      </c>
      <c r="C12" s="58">
        <v>9.77637E-5</v>
      </c>
      <c r="D12" s="58">
        <v>1.8009890000000001E-5</v>
      </c>
      <c r="E12" s="58">
        <v>5.7756290000000003</v>
      </c>
      <c r="F12" s="6">
        <f t="shared" si="0"/>
        <v>1.3565289168243091</v>
      </c>
      <c r="G12" s="6">
        <f t="shared" si="1"/>
        <v>1.3543657197263248</v>
      </c>
      <c r="H12" s="6">
        <f t="shared" si="2"/>
        <v>2.1631970979842929E-3</v>
      </c>
      <c r="I12" s="6">
        <f t="shared" si="3"/>
        <v>4.6794216847276664E-6</v>
      </c>
      <c r="J12" s="6">
        <f t="shared" si="4"/>
        <v>0.25229198798886626</v>
      </c>
      <c r="K12" s="6">
        <f t="shared" si="5"/>
        <v>0.2514495801346226</v>
      </c>
      <c r="L12" s="6">
        <f t="shared" si="6"/>
        <v>8.4240785424366527E-4</v>
      </c>
      <c r="M12" s="6">
        <f t="shared" si="7"/>
        <v>7.0965099289141637E-7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1.3594725526116447</v>
      </c>
    </row>
    <row r="13" spans="1:24">
      <c r="A13" s="58">
        <v>1750</v>
      </c>
      <c r="B13" s="58">
        <v>7.4990050000000004</v>
      </c>
      <c r="C13" s="58">
        <v>9.4629609999999993E-5</v>
      </c>
      <c r="D13" s="58">
        <v>2.3026940000000001E-5</v>
      </c>
      <c r="E13" s="58">
        <v>7.7351479999999997</v>
      </c>
      <c r="F13" s="6">
        <f t="shared" si="0"/>
        <v>1.3131356555331699</v>
      </c>
      <c r="G13" s="6">
        <f t="shared" si="1"/>
        <v>1.3157702606397761</v>
      </c>
      <c r="H13" s="6">
        <f t="shared" si="2"/>
        <v>-2.6346051066061804E-3</v>
      </c>
      <c r="I13" s="6">
        <f t="shared" si="3"/>
        <v>6.941144067755363E-6</v>
      </c>
      <c r="J13" s="6">
        <f t="shared" si="4"/>
        <v>0.3217559030521574</v>
      </c>
      <c r="K13" s="6">
        <f t="shared" si="5"/>
        <v>0.32334969113422701</v>
      </c>
      <c r="L13" s="6">
        <f t="shared" si="6"/>
        <v>-1.5937880820696138E-3</v>
      </c>
      <c r="M13" s="6">
        <f t="shared" si="7"/>
        <v>2.5401604505471377E-6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1.3160792913205055</v>
      </c>
    </row>
    <row r="14" spans="1:24">
      <c r="A14" s="58">
        <v>1750</v>
      </c>
      <c r="B14" s="58">
        <v>7.4994040000000002</v>
      </c>
      <c r="C14" s="58">
        <v>9.0416920000000006E-5</v>
      </c>
      <c r="D14" s="58">
        <v>2.9758869999999999E-5</v>
      </c>
      <c r="E14" s="58">
        <v>10.361409999999999</v>
      </c>
      <c r="F14" s="6">
        <f t="shared" si="0"/>
        <v>1.2548085628496257</v>
      </c>
      <c r="G14" s="6">
        <f t="shared" si="1"/>
        <v>1.2543225953668764</v>
      </c>
      <c r="H14" s="6">
        <f t="shared" si="2"/>
        <v>4.8596748274931656E-4</v>
      </c>
      <c r="I14" s="6">
        <f t="shared" si="3"/>
        <v>2.3616439428970729E-7</v>
      </c>
      <c r="J14" s="6">
        <f t="shared" si="4"/>
        <v>0.41496330854582819</v>
      </c>
      <c r="K14" s="6">
        <f t="shared" si="5"/>
        <v>0.40713759134651795</v>
      </c>
      <c r="L14" s="6">
        <f t="shared" si="6"/>
        <v>7.8257171993102448E-3</v>
      </c>
      <c r="M14" s="6">
        <f t="shared" si="7"/>
        <v>6.1241849683580187E-5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1.2577521986369613</v>
      </c>
    </row>
    <row r="15" spans="1:24">
      <c r="A15" s="58">
        <v>1750</v>
      </c>
      <c r="B15" s="58">
        <v>7.4996700000000001</v>
      </c>
      <c r="C15" s="58">
        <v>8.3706070000000006E-5</v>
      </c>
      <c r="D15" s="58">
        <v>3.562328E-5</v>
      </c>
      <c r="E15" s="58">
        <v>13.884779999999999</v>
      </c>
      <c r="F15" s="6">
        <f t="shared" si="0"/>
        <v>1.1618930219635497</v>
      </c>
      <c r="G15" s="6">
        <f t="shared" si="1"/>
        <v>1.161094170548703</v>
      </c>
      <c r="H15" s="6">
        <f t="shared" si="2"/>
        <v>7.9885141484670186E-4</v>
      </c>
      <c r="I15" s="6">
        <f t="shared" si="3"/>
        <v>6.3816358300257733E-7</v>
      </c>
      <c r="J15" s="6">
        <f t="shared" si="4"/>
        <v>0.49615940548253706</v>
      </c>
      <c r="K15" s="6">
        <f t="shared" si="5"/>
        <v>0.49612047538902498</v>
      </c>
      <c r="L15" s="6">
        <f t="shared" si="6"/>
        <v>3.8930093512079544E-5</v>
      </c>
      <c r="M15" s="6">
        <f t="shared" si="7"/>
        <v>1.5155521808592578E-9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1.1648366577508853</v>
      </c>
    </row>
    <row r="16" spans="1:24">
      <c r="A16" s="58">
        <v>1750</v>
      </c>
      <c r="B16" s="58">
        <v>7.500934</v>
      </c>
      <c r="C16" s="58">
        <v>7.436873E-5</v>
      </c>
      <c r="D16" s="58">
        <v>4.115284E-5</v>
      </c>
      <c r="E16" s="58">
        <v>18.601189999999999</v>
      </c>
      <c r="F16" s="6">
        <f t="shared" ref="F16:F31" si="9">((C16/4)-($F$2/282548)*-0.00024306-($F$3/698124)*-0.00040896)/$B$3-$D$3</f>
        <v>1.032612230925575</v>
      </c>
      <c r="G16" s="6">
        <f t="shared" ref="G16:G31" si="10">$P$7+($P$6-$P$7)*(1+(2*PI()*E16*$P$9)^(1-$P$8)*SIN(PI()*$P$8/2))/(1+2*(2*PI()*E16*$P$9)^(1-$P$8)*SIN(PI()*$P$8/2)+(2*PI()*E16*$P$9)^(2-2*$P$8))</f>
        <v>1.0304366576581827</v>
      </c>
      <c r="H16" s="6">
        <f t="shared" ref="H16:H31" si="11">F16-G16</f>
        <v>2.1755732673922612E-3</v>
      </c>
      <c r="I16" s="6">
        <f t="shared" ref="I16:I31" si="12">H16^2</f>
        <v>4.733119041791839E-6</v>
      </c>
      <c r="J16" s="6">
        <f t="shared" ref="J16:J31" si="13">((D16/4)-($F$2/282548)*-0.00024306-($F$3/698124)*-0.00040896)/$B$3-$D$3</f>
        <v>0.57271931343190408</v>
      </c>
      <c r="K16" s="6">
        <f t="shared" ref="K16:K31" si="14">($P$6-$P$7)*((2*PI()*E16*$P$9)^(1-$P$8)*COS(PI()*$P$8/2))/(1+2*(2*PI()*E16*$P$9)^(1-$P$8)*SIN(PI()*$P$8/2)+(2*PI()*E16*$P$9)^(2-2*$P$8))</f>
        <v>0.57601835848259719</v>
      </c>
      <c r="L16" s="6">
        <f t="shared" ref="L16:L31" si="15">J16-K16</f>
        <v>-3.2990450506931168E-3</v>
      </c>
      <c r="M16" s="6">
        <f t="shared" ref="M16:M31" si="16">L16^2</f>
        <v>1.0883698246502749E-5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1.0355558667129106</v>
      </c>
    </row>
    <row r="17" spans="1:24">
      <c r="A17" s="58">
        <v>1750</v>
      </c>
      <c r="B17" s="58">
        <v>7.4998250000000004</v>
      </c>
      <c r="C17" s="58">
        <v>6.27807E-5</v>
      </c>
      <c r="D17" s="58">
        <v>4.4865499999999999E-5</v>
      </c>
      <c r="E17" s="58">
        <v>24.893789999999999</v>
      </c>
      <c r="F17" s="6">
        <f t="shared" si="9"/>
        <v>0.87216935479899271</v>
      </c>
      <c r="G17" s="6">
        <f t="shared" si="10"/>
        <v>0.86667287406349669</v>
      </c>
      <c r="H17" s="6">
        <f t="shared" si="11"/>
        <v>5.4964807354960232E-3</v>
      </c>
      <c r="I17" s="6">
        <f t="shared" si="12"/>
        <v>3.0211300475678904E-5</v>
      </c>
      <c r="J17" s="6">
        <f t="shared" si="13"/>
        <v>0.62412320593823312</v>
      </c>
      <c r="K17" s="6">
        <f t="shared" si="14"/>
        <v>0.62723820234678951</v>
      </c>
      <c r="L17" s="6">
        <f t="shared" si="15"/>
        <v>-3.1149964085563919E-3</v>
      </c>
      <c r="M17" s="6">
        <f t="shared" si="16"/>
        <v>9.7032026253192198E-6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0.8751129905863283</v>
      </c>
    </row>
    <row r="18" spans="1:24">
      <c r="A18" s="58">
        <v>1750</v>
      </c>
      <c r="B18" s="58">
        <v>7.4990050000000004</v>
      </c>
      <c r="C18" s="58">
        <v>5.0208440000000001E-5</v>
      </c>
      <c r="D18" s="58">
        <v>4.5561169999999998E-5</v>
      </c>
      <c r="E18" s="58">
        <v>33.339260000000003</v>
      </c>
      <c r="F18" s="6">
        <f t="shared" si="9"/>
        <v>0.69809925368506864</v>
      </c>
      <c r="G18" s="6">
        <f t="shared" si="10"/>
        <v>0.6863490000307565</v>
      </c>
      <c r="H18" s="6">
        <f t="shared" si="11"/>
        <v>1.1750253654312148E-2</v>
      </c>
      <c r="I18" s="6">
        <f t="shared" si="12"/>
        <v>1.3806846094067599E-4</v>
      </c>
      <c r="J18" s="6">
        <f t="shared" si="13"/>
        <v>0.63375515335595467</v>
      </c>
      <c r="K18" s="6">
        <f t="shared" si="14"/>
        <v>0.63385058821253693</v>
      </c>
      <c r="L18" s="6">
        <f t="shared" si="15"/>
        <v>-9.5434856582254923E-5</v>
      </c>
      <c r="M18" s="6">
        <f t="shared" si="16"/>
        <v>9.1078118508755657E-9</v>
      </c>
      <c r="X18" s="56">
        <f t="shared" si="8"/>
        <v>0.70104288947240412</v>
      </c>
    </row>
    <row r="19" spans="1:24">
      <c r="A19" s="58">
        <v>1750</v>
      </c>
      <c r="B19" s="58">
        <v>7.4995370000000001</v>
      </c>
      <c r="C19" s="58">
        <v>3.8092690000000001E-5</v>
      </c>
      <c r="D19" s="58">
        <v>4.3169859999999999E-5</v>
      </c>
      <c r="E19" s="58">
        <v>44.66413</v>
      </c>
      <c r="F19" s="6">
        <f t="shared" si="9"/>
        <v>0.53034979355848633</v>
      </c>
      <c r="G19" s="6">
        <f t="shared" si="10"/>
        <v>0.51540720592144018</v>
      </c>
      <c r="H19" s="6">
        <f t="shared" si="11"/>
        <v>1.4942587637046145E-2</v>
      </c>
      <c r="I19" s="6">
        <f t="shared" si="12"/>
        <v>2.2328092529080431E-4</v>
      </c>
      <c r="J19" s="6">
        <f t="shared" si="13"/>
        <v>0.6006461042673471</v>
      </c>
      <c r="K19" s="6">
        <f t="shared" si="14"/>
        <v>0.59329469461572248</v>
      </c>
      <c r="L19" s="6">
        <f t="shared" si="15"/>
        <v>7.3514096516246186E-3</v>
      </c>
      <c r="M19" s="6">
        <f t="shared" si="16"/>
        <v>5.4043223865999595E-5</v>
      </c>
      <c r="X19" s="56">
        <f t="shared" si="8"/>
        <v>0.5332934293458218</v>
      </c>
    </row>
    <row r="20" spans="1:24">
      <c r="A20" s="58">
        <v>1750</v>
      </c>
      <c r="B20" s="58">
        <v>7.4974759999999998</v>
      </c>
      <c r="C20" s="58">
        <v>2.7716400000000001E-5</v>
      </c>
      <c r="D20" s="58">
        <v>3.8382340000000003E-5</v>
      </c>
      <c r="E20" s="58">
        <v>59.8277</v>
      </c>
      <c r="F20" s="6">
        <f t="shared" si="9"/>
        <v>0.38668414796354977</v>
      </c>
      <c r="G20" s="6">
        <f t="shared" si="10"/>
        <v>0.37491068307076197</v>
      </c>
      <c r="H20" s="6">
        <f t="shared" si="11"/>
        <v>1.1773464892787799E-2</v>
      </c>
      <c r="I20" s="6">
        <f t="shared" si="12"/>
        <v>1.3861447558170684E-4</v>
      </c>
      <c r="J20" s="6">
        <f t="shared" si="13"/>
        <v>0.53436016279899268</v>
      </c>
      <c r="K20" s="6">
        <f t="shared" si="14"/>
        <v>0.5190490611042039</v>
      </c>
      <c r="L20" s="6">
        <f t="shared" si="15"/>
        <v>1.5311101694788776E-2</v>
      </c>
      <c r="M20" s="6">
        <f t="shared" si="16"/>
        <v>2.3442983510816372E-4</v>
      </c>
      <c r="X20" s="56">
        <f t="shared" si="8"/>
        <v>0.3896277837508853</v>
      </c>
    </row>
    <row r="21" spans="1:24">
      <c r="A21" s="58">
        <v>1750</v>
      </c>
      <c r="B21" s="58">
        <v>7.49885</v>
      </c>
      <c r="C21" s="58">
        <v>1.985231E-5</v>
      </c>
      <c r="D21" s="58">
        <v>3.2402269999999998E-5</v>
      </c>
      <c r="E21" s="58">
        <v>80.128200000000007</v>
      </c>
      <c r="F21" s="6">
        <f t="shared" si="9"/>
        <v>0.27780134236861309</v>
      </c>
      <c r="G21" s="6">
        <f t="shared" si="10"/>
        <v>0.27213995650459993</v>
      </c>
      <c r="H21" s="6">
        <f t="shared" si="11"/>
        <v>5.6613858640131576E-3</v>
      </c>
      <c r="I21" s="6">
        <f t="shared" si="12"/>
        <v>3.2051289901248008E-5</v>
      </c>
      <c r="J21" s="6">
        <f t="shared" si="13"/>
        <v>0.45156268728000537</v>
      </c>
      <c r="K21" s="6">
        <f t="shared" si="14"/>
        <v>0.43094458055551488</v>
      </c>
      <c r="L21" s="6">
        <f t="shared" si="15"/>
        <v>2.0618106724490493E-2</v>
      </c>
      <c r="M21" s="6">
        <f t="shared" si="16"/>
        <v>4.2510632490248005E-4</v>
      </c>
      <c r="X21" s="56">
        <f t="shared" si="8"/>
        <v>0.28074497815594862</v>
      </c>
    </row>
    <row r="22" spans="1:24">
      <c r="A22" s="58">
        <v>1750</v>
      </c>
      <c r="B22" s="58">
        <v>7.4982509999999998</v>
      </c>
      <c r="C22" s="58">
        <v>1.4312E-5</v>
      </c>
      <c r="D22" s="58">
        <v>2.6300810000000001E-5</v>
      </c>
      <c r="E22" s="58">
        <v>107.2654</v>
      </c>
      <c r="F22" s="6">
        <f t="shared" si="9"/>
        <v>0.20109259454582823</v>
      </c>
      <c r="G22" s="6">
        <f t="shared" si="10"/>
        <v>0.20315894738484599</v>
      </c>
      <c r="H22" s="6">
        <f t="shared" si="11"/>
        <v>-2.0663528390177655E-3</v>
      </c>
      <c r="I22" s="6">
        <f t="shared" si="12"/>
        <v>4.2698140553167793E-6</v>
      </c>
      <c r="J22" s="6">
        <f t="shared" si="13"/>
        <v>0.36708449806481563</v>
      </c>
      <c r="K22" s="6">
        <f t="shared" si="14"/>
        <v>0.34502649481425629</v>
      </c>
      <c r="L22" s="6">
        <f t="shared" si="15"/>
        <v>2.2058003250559344E-2</v>
      </c>
      <c r="M22" s="6">
        <f t="shared" si="16"/>
        <v>4.8655550740168659E-4</v>
      </c>
      <c r="X22" s="56">
        <f t="shared" si="8"/>
        <v>0.20403623033316376</v>
      </c>
    </row>
    <row r="23" spans="1:24">
      <c r="A23" s="58">
        <v>1750</v>
      </c>
      <c r="B23" s="58">
        <v>7.4989610000000004</v>
      </c>
      <c r="C23" s="58">
        <v>1.067074E-5</v>
      </c>
      <c r="D23" s="58">
        <v>2.0761319999999999E-5</v>
      </c>
      <c r="E23" s="58">
        <v>143.78829999999999</v>
      </c>
      <c r="F23" s="6">
        <f t="shared" si="9"/>
        <v>0.15067727571038519</v>
      </c>
      <c r="G23" s="6">
        <f t="shared" si="10"/>
        <v>0.15913009045583032</v>
      </c>
      <c r="H23" s="6">
        <f t="shared" si="11"/>
        <v>-8.4528147454451252E-3</v>
      </c>
      <c r="I23" s="6">
        <f t="shared" si="12"/>
        <v>7.1450077120814538E-5</v>
      </c>
      <c r="J23" s="6">
        <f t="shared" si="13"/>
        <v>0.2903871036091194</v>
      </c>
      <c r="K23" s="6">
        <f t="shared" si="14"/>
        <v>0.26938466141312939</v>
      </c>
      <c r="L23" s="6">
        <f t="shared" si="15"/>
        <v>2.1002442195990012E-2</v>
      </c>
      <c r="M23" s="6">
        <f t="shared" si="16"/>
        <v>4.4110257819590177E-4</v>
      </c>
      <c r="X23" s="56">
        <f t="shared" si="8"/>
        <v>0.15362091149772072</v>
      </c>
    </row>
    <row r="24" spans="1:24">
      <c r="A24" s="58">
        <v>1750</v>
      </c>
      <c r="B24" s="58">
        <v>7.4969010000000003</v>
      </c>
      <c r="C24" s="58">
        <v>8.3500509999999992E-6</v>
      </c>
      <c r="D24" s="58">
        <v>1.6116210000000001E-5</v>
      </c>
      <c r="E24" s="58">
        <v>192.5051</v>
      </c>
      <c r="F24" s="6">
        <f t="shared" si="9"/>
        <v>0.11854601459392949</v>
      </c>
      <c r="G24" s="6">
        <f t="shared" si="10"/>
        <v>0.13219623260880653</v>
      </c>
      <c r="H24" s="6">
        <f t="shared" si="11"/>
        <v>-1.3650218014877036E-2</v>
      </c>
      <c r="I24" s="6">
        <f t="shared" si="12"/>
        <v>1.8632845185367357E-4</v>
      </c>
      <c r="J24" s="6">
        <f t="shared" si="13"/>
        <v>0.22607290971038521</v>
      </c>
      <c r="K24" s="6">
        <f t="shared" si="14"/>
        <v>0.20741713328795186</v>
      </c>
      <c r="L24" s="6">
        <f t="shared" si="15"/>
        <v>1.8655776422433351E-2</v>
      </c>
      <c r="M24" s="6">
        <f t="shared" si="16"/>
        <v>3.4803799392382013E-4</v>
      </c>
      <c r="X24" s="56">
        <f t="shared" si="8"/>
        <v>0.12148965038126502</v>
      </c>
    </row>
    <row r="25" spans="1:24">
      <c r="A25" s="58">
        <v>1750</v>
      </c>
      <c r="B25" s="58">
        <v>7.4980960000000003</v>
      </c>
      <c r="C25" s="58">
        <v>7.0187570000000003E-6</v>
      </c>
      <c r="D25" s="58">
        <v>1.2394109999999999E-5</v>
      </c>
      <c r="E25" s="58">
        <v>257.55489999999998</v>
      </c>
      <c r="F25" s="6">
        <f t="shared" si="9"/>
        <v>0.1001134908319042</v>
      </c>
      <c r="G25" s="6">
        <f t="shared" si="10"/>
        <v>0.115938998468475</v>
      </c>
      <c r="H25" s="6">
        <f t="shared" si="11"/>
        <v>-1.5825507636570799E-2</v>
      </c>
      <c r="I25" s="6">
        <f t="shared" si="12"/>
        <v>2.5044669195516068E-4</v>
      </c>
      <c r="J25" s="6">
        <f t="shared" si="13"/>
        <v>0.17453831502684089</v>
      </c>
      <c r="K25" s="6">
        <f t="shared" si="14"/>
        <v>0.15835554109903155</v>
      </c>
      <c r="L25" s="6">
        <f t="shared" si="15"/>
        <v>1.6182773927809341E-2</v>
      </c>
      <c r="M25" s="6">
        <f t="shared" si="16"/>
        <v>2.6188217199858574E-4</v>
      </c>
      <c r="X25" s="56">
        <f t="shared" si="8"/>
        <v>0.10305712661923973</v>
      </c>
    </row>
    <row r="26" spans="1:24">
      <c r="A26" s="58">
        <v>1750</v>
      </c>
      <c r="B26" s="58">
        <v>7.4992270000000003</v>
      </c>
      <c r="C26" s="58">
        <v>6.174394E-6</v>
      </c>
      <c r="D26" s="58">
        <v>9.4556050000000001E-6</v>
      </c>
      <c r="E26" s="58">
        <v>344.66910000000001</v>
      </c>
      <c r="F26" s="6">
        <f t="shared" si="9"/>
        <v>8.8422804130638369E-2</v>
      </c>
      <c r="G26" s="6">
        <f t="shared" si="10"/>
        <v>0.10614910316898304</v>
      </c>
      <c r="H26" s="6">
        <f t="shared" si="11"/>
        <v>-1.7726299038344676E-2</v>
      </c>
      <c r="I26" s="6">
        <f t="shared" si="12"/>
        <v>3.1422167759681936E-4</v>
      </c>
      <c r="J26" s="6">
        <f t="shared" si="13"/>
        <v>0.13385303946987887</v>
      </c>
      <c r="K26" s="6">
        <f t="shared" si="14"/>
        <v>0.12021161225038543</v>
      </c>
      <c r="L26" s="6">
        <f t="shared" si="15"/>
        <v>1.3641427219493435E-2</v>
      </c>
      <c r="M26" s="6">
        <f t="shared" si="16"/>
        <v>1.8608853658473639E-4</v>
      </c>
      <c r="X26" s="56">
        <f t="shared" si="8"/>
        <v>9.1366439917973899E-2</v>
      </c>
    </row>
    <row r="27" spans="1:24">
      <c r="A27" s="58">
        <v>1750</v>
      </c>
      <c r="B27" s="58">
        <v>7.4978749999999996</v>
      </c>
      <c r="C27" s="58">
        <v>5.6078459999999999E-6</v>
      </c>
      <c r="D27" s="58">
        <v>7.1875140000000002E-6</v>
      </c>
      <c r="E27" s="58">
        <v>461.8227</v>
      </c>
      <c r="F27" s="6">
        <f t="shared" si="9"/>
        <v>8.0578624353423181E-2</v>
      </c>
      <c r="G27" s="6">
        <f t="shared" si="10"/>
        <v>0.10023017456840104</v>
      </c>
      <c r="H27" s="6">
        <f t="shared" si="11"/>
        <v>-1.9651550214977859E-2</v>
      </c>
      <c r="I27" s="6">
        <f t="shared" si="12"/>
        <v>3.8618342585179633E-4</v>
      </c>
      <c r="J27" s="6">
        <f t="shared" si="13"/>
        <v>0.10245002762430926</v>
      </c>
      <c r="K27" s="6">
        <f t="shared" si="14"/>
        <v>9.08465294751504E-2</v>
      </c>
      <c r="L27" s="6">
        <f t="shared" si="15"/>
        <v>1.1603498149158856E-2</v>
      </c>
      <c r="M27" s="6">
        <f t="shared" si="16"/>
        <v>1.3464116929753298E-4</v>
      </c>
      <c r="X27" s="56">
        <f t="shared" si="8"/>
        <v>8.3522260140758711E-2</v>
      </c>
    </row>
    <row r="28" spans="1:24">
      <c r="A28" s="58">
        <v>1750</v>
      </c>
      <c r="B28" s="58">
        <v>7.49803</v>
      </c>
      <c r="C28" s="58">
        <v>5.2349950000000004E-6</v>
      </c>
      <c r="D28" s="58">
        <v>5.3974350000000001E-6</v>
      </c>
      <c r="E28" s="58">
        <v>620.86090000000002</v>
      </c>
      <c r="F28" s="6">
        <f t="shared" si="9"/>
        <v>7.5416289874942172E-2</v>
      </c>
      <c r="G28" s="6">
        <f t="shared" si="10"/>
        <v>9.6613083302942396E-2</v>
      </c>
      <c r="H28" s="6">
        <f t="shared" si="11"/>
        <v>-2.1196793428000224E-2</v>
      </c>
      <c r="I28" s="6">
        <f t="shared" si="12"/>
        <v>4.4930405162931349E-4</v>
      </c>
      <c r="J28" s="6">
        <f t="shared" si="13"/>
        <v>7.7665364204056092E-2</v>
      </c>
      <c r="K28" s="6">
        <f t="shared" si="14"/>
        <v>6.8296971819960056E-2</v>
      </c>
      <c r="L28" s="6">
        <f t="shared" si="15"/>
        <v>9.3683923840960359E-3</v>
      </c>
      <c r="M28" s="6">
        <f t="shared" si="16"/>
        <v>8.7766775862388604E-5</v>
      </c>
      <c r="X28" s="56">
        <f t="shared" si="8"/>
        <v>7.8359925662277702E-2</v>
      </c>
    </row>
    <row r="29" spans="1:24">
      <c r="A29" s="58">
        <v>1750</v>
      </c>
      <c r="B29" s="58">
        <v>7.4977200000000002</v>
      </c>
      <c r="C29" s="58">
        <v>5.1751179999999999E-6</v>
      </c>
      <c r="D29" s="58">
        <v>4.1670250000000001E-6</v>
      </c>
      <c r="E29" s="58">
        <v>829.64599999999996</v>
      </c>
      <c r="F29" s="6">
        <f t="shared" si="9"/>
        <v>7.4587258702790274E-2</v>
      </c>
      <c r="G29" s="6">
        <f t="shared" si="10"/>
        <v>9.4443200559977125E-2</v>
      </c>
      <c r="H29" s="6">
        <f t="shared" si="11"/>
        <v>-1.9855941857186851E-2</v>
      </c>
      <c r="I29" s="6">
        <f t="shared" si="12"/>
        <v>3.9425842703598484E-4</v>
      </c>
      <c r="J29" s="6">
        <f t="shared" si="13"/>
        <v>6.0629636887600404E-2</v>
      </c>
      <c r="K29" s="6">
        <f t="shared" si="14"/>
        <v>5.1581756228360351E-2</v>
      </c>
      <c r="L29" s="6">
        <f t="shared" si="15"/>
        <v>9.0478806592400526E-3</v>
      </c>
      <c r="M29" s="6">
        <f t="shared" si="16"/>
        <v>8.1864144423850213E-5</v>
      </c>
      <c r="X29" s="56">
        <f t="shared" si="8"/>
        <v>7.7530894490125804E-2</v>
      </c>
    </row>
    <row r="30" spans="1:24">
      <c r="A30" s="58">
        <v>1750</v>
      </c>
      <c r="B30" s="58">
        <v>7.498939</v>
      </c>
      <c r="C30" s="58">
        <v>4.9452149999999999E-6</v>
      </c>
      <c r="D30" s="58">
        <v>3.1426030000000001E-6</v>
      </c>
      <c r="E30" s="58">
        <v>1116.0709999999999</v>
      </c>
      <c r="F30" s="6">
        <f t="shared" si="9"/>
        <v>7.140412071038521E-2</v>
      </c>
      <c r="G30" s="6">
        <f t="shared" si="10"/>
        <v>9.3062617814866369E-2</v>
      </c>
      <c r="H30" s="6">
        <f t="shared" si="11"/>
        <v>-2.1658497104481159E-2</v>
      </c>
      <c r="I30" s="6">
        <f t="shared" si="12"/>
        <v>4.6909049682481872E-4</v>
      </c>
      <c r="J30" s="6">
        <f t="shared" si="13"/>
        <v>4.6445930766081417E-2</v>
      </c>
      <c r="K30" s="6">
        <f t="shared" si="14"/>
        <v>3.8676877445865579E-2</v>
      </c>
      <c r="L30" s="6">
        <f t="shared" si="15"/>
        <v>7.7690533202158379E-3</v>
      </c>
      <c r="M30" s="6">
        <f t="shared" si="16"/>
        <v>6.0358189492356736E-5</v>
      </c>
      <c r="X30" s="56">
        <f t="shared" si="8"/>
        <v>7.4347756497720741E-2</v>
      </c>
    </row>
    <row r="31" spans="1:24">
      <c r="A31" s="58">
        <v>1750</v>
      </c>
      <c r="B31" s="58">
        <v>7.4981179999999998</v>
      </c>
      <c r="C31" s="58">
        <v>4.9438269999999997E-6</v>
      </c>
      <c r="D31" s="58">
        <v>2.3739779999999999E-6</v>
      </c>
      <c r="E31" s="58">
        <v>1488.095</v>
      </c>
      <c r="F31" s="6">
        <f t="shared" si="9"/>
        <v>7.13849030597523E-2</v>
      </c>
      <c r="G31" s="6">
        <f t="shared" si="10"/>
        <v>9.221438628654513E-2</v>
      </c>
      <c r="H31" s="6">
        <f t="shared" si="11"/>
        <v>-2.082948322679283E-2</v>
      </c>
      <c r="I31" s="6">
        <f t="shared" si="12"/>
        <v>4.3386737149524385E-4</v>
      </c>
      <c r="J31" s="6">
        <f t="shared" si="13"/>
        <v>3.5803879816714325E-2</v>
      </c>
      <c r="K31" s="6">
        <f t="shared" si="14"/>
        <v>2.9238385951605494E-2</v>
      </c>
      <c r="L31" s="6">
        <f t="shared" si="15"/>
        <v>6.5654938651088304E-3</v>
      </c>
      <c r="M31" s="6">
        <f t="shared" si="16"/>
        <v>4.3105709692781689E-5</v>
      </c>
      <c r="X31" s="56">
        <f t="shared" si="8"/>
        <v>7.432853884708783E-2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86"/>
  <sheetViews>
    <sheetView zoomScale="90" zoomScaleNormal="90" workbookViewId="0">
      <selection activeCell="B1" sqref="B1"/>
    </sheetView>
  </sheetViews>
  <sheetFormatPr defaultColWidth="8.875" defaultRowHeight="18.75"/>
  <cols>
    <col min="1" max="1" width="11" style="5" customWidth="1"/>
    <col min="2" max="2" width="15.625" style="49" bestFit="1" customWidth="1"/>
    <col min="3" max="3" width="23.5" style="56" customWidth="1"/>
    <col min="4" max="4" width="9.5" style="56" bestFit="1" customWidth="1"/>
    <col min="5" max="5" width="20.125" style="50" bestFit="1" customWidth="1"/>
    <col min="6" max="6" width="10.125" style="56" customWidth="1"/>
    <col min="7" max="9" width="9.125" style="56" customWidth="1"/>
    <col min="10" max="10" width="9.5" style="56" bestFit="1" customWidth="1"/>
    <col min="11" max="13" width="9.5" style="56" customWidth="1"/>
    <col min="14" max="15" width="20.125" style="5" customWidth="1"/>
    <col min="16" max="16" width="20.125" style="6" customWidth="1"/>
    <col min="17" max="17" width="21" style="6" customWidth="1"/>
    <col min="18" max="19" width="20.125" style="7" customWidth="1"/>
    <col min="20" max="20" width="17.5" style="56" customWidth="1"/>
    <col min="21" max="21" width="15.5" style="56" customWidth="1"/>
    <col min="22" max="23" width="13.5" style="56" bestFit="1" customWidth="1"/>
    <col min="24" max="24" width="23" style="56" customWidth="1"/>
    <col min="25" max="16384" width="8.875" style="56"/>
  </cols>
  <sheetData>
    <row r="1" spans="1:24">
      <c r="A1" s="4" t="s">
        <v>29</v>
      </c>
      <c r="B1" s="5"/>
    </row>
    <row r="2" spans="1:24">
      <c r="A2" s="1" t="s">
        <v>0</v>
      </c>
      <c r="B2" s="2">
        <v>1.5800000000000002E-2</v>
      </c>
      <c r="C2" s="1" t="s">
        <v>1</v>
      </c>
      <c r="D2" s="56">
        <v>875.04</v>
      </c>
      <c r="E2" s="4" t="s">
        <v>2</v>
      </c>
      <c r="F2" s="56">
        <v>51.2</v>
      </c>
    </row>
    <row r="3" spans="1:24">
      <c r="A3" s="1" t="s">
        <v>3</v>
      </c>
      <c r="B3" s="8">
        <f>B2/D2</f>
        <v>1.8056317425489124E-5</v>
      </c>
      <c r="C3" s="1" t="s">
        <v>4</v>
      </c>
      <c r="D3" s="9">
        <v>-4.9551999999999994E-4</v>
      </c>
      <c r="E3" s="4" t="s">
        <v>5</v>
      </c>
      <c r="F3" s="56">
        <v>0</v>
      </c>
    </row>
    <row r="5" spans="1:24" ht="19.5" thickBot="1">
      <c r="A5" s="10" t="s">
        <v>6</v>
      </c>
      <c r="B5" s="11" t="s">
        <v>7</v>
      </c>
      <c r="C5" s="12" t="s">
        <v>8</v>
      </c>
      <c r="D5" s="12" t="s">
        <v>9</v>
      </c>
      <c r="E5" s="10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2" t="s">
        <v>13</v>
      </c>
      <c r="M5" s="12" t="s">
        <v>14</v>
      </c>
      <c r="N5" s="14"/>
      <c r="O5" s="10" t="s">
        <v>17</v>
      </c>
      <c r="P5" s="15"/>
      <c r="Q5" s="15" t="s">
        <v>18</v>
      </c>
      <c r="R5" s="16" t="s">
        <v>14</v>
      </c>
      <c r="S5" s="17" t="s">
        <v>18</v>
      </c>
      <c r="X5" s="18" t="s">
        <v>19</v>
      </c>
    </row>
    <row r="6" spans="1:24">
      <c r="A6" s="58">
        <v>1750</v>
      </c>
      <c r="B6" s="58">
        <v>7.9986319999999997</v>
      </c>
      <c r="C6" s="58">
        <v>9.5576779999999995E-5</v>
      </c>
      <c r="D6" s="58">
        <v>1.8869559999999999E-6</v>
      </c>
      <c r="E6" s="58">
        <v>1.0005759999999999</v>
      </c>
      <c r="F6" s="6">
        <f>((C6/4)-($F$2/282548)*-0.00024306-($F$3/698124)*-0.00040896)/$B$3-$D$3</f>
        <v>1.3262497637103852</v>
      </c>
      <c r="G6" s="6">
        <f>$P$7+($P$6-$P$7)*(1+(2*PI()*E6*$P$9)^(1-$P$8)*SIN(PI()*$P$8/2))/(1+2*(2*PI()*E6*$P$9)^(1-$P$8)*SIN(PI()*$P$8/2)+(2*PI()*E6*$P$9)^(2-2*$P$8))</f>
        <v>1.3281318862028211</v>
      </c>
      <c r="H6" s="6">
        <f>F6-G6</f>
        <v>-1.8821224924359115E-3</v>
      </c>
      <c r="I6" s="6">
        <f>H6^2</f>
        <v>3.5423850765331677E-6</v>
      </c>
      <c r="J6" s="6">
        <f>((D6/4)-($F$2/282548)*-0.00024306-($F$3/698124)*-0.00040896)/$B$3-$D$3</f>
        <v>2.9060782809119393E-2</v>
      </c>
      <c r="K6" s="6">
        <f>($P$6-$P$7)*((2*PI()*E6*$P$9)^(1-$P$8)*COS(PI()*$P$8/2))/(1+2*(2*PI()*E6*$P$9)^(1-$P$8)*SIN(PI()*$P$8/2)+(2*PI()*E6*$P$9)^(2-2*$P$8))</f>
        <v>2.7910110651485208E-2</v>
      </c>
      <c r="L6" s="6">
        <f>J6-K6</f>
        <v>1.1506721576341854E-3</v>
      </c>
      <c r="M6" s="6">
        <f>L6^2</f>
        <v>1.3240464143545116E-6</v>
      </c>
      <c r="N6" s="20"/>
      <c r="O6" s="4" t="s">
        <v>20</v>
      </c>
      <c r="P6" s="21">
        <v>1.3295987659650987</v>
      </c>
      <c r="Q6" s="22">
        <v>9.1745907005747504E-4</v>
      </c>
      <c r="R6" s="7">
        <f>SUM(I6:I16)</f>
        <v>1.5454300078726405E-5</v>
      </c>
      <c r="S6" s="23">
        <v>2.6043334632024993E-3</v>
      </c>
      <c r="T6" s="24" t="s">
        <v>21</v>
      </c>
      <c r="X6" s="56">
        <f>((C6/4)-(69.2/282548)*-0.00024306-(64.3/698124)*-0.00040896)/$B$3-$D$3</f>
        <v>1.3291933994977208</v>
      </c>
    </row>
    <row r="7" spans="1:24">
      <c r="A7" s="58">
        <v>1750</v>
      </c>
      <c r="B7" s="58">
        <v>7.9996450000000001</v>
      </c>
      <c r="C7" s="58">
        <v>9.5557269999999999E-5</v>
      </c>
      <c r="D7" s="58">
        <v>2.5513559999999999E-6</v>
      </c>
      <c r="E7" s="58">
        <v>1.3389800000000001</v>
      </c>
      <c r="F7" s="6">
        <f t="shared" ref="F7:F31" si="0">((C7/4)-($F$2/282548)*-0.00024306-($F$3/698124)*-0.00040896)/$B$3-$D$3</f>
        <v>1.325979636647094</v>
      </c>
      <c r="G7" s="6">
        <f t="shared" ref="G7:G31" si="1">$P$7+($P$6-$P$7)*(1+(2*PI()*E7*$P$9)^(1-$P$8)*SIN(PI()*$P$8/2))/(1+2*(2*PI()*E7*$P$9)^(1-$P$8)*SIN(PI()*$P$8/2)+(2*PI()*E7*$P$9)^(2-2*$P$8))</f>
        <v>1.3273737012922626</v>
      </c>
      <c r="H7" s="6">
        <f t="shared" ref="H7:H31" si="2">F7-G7</f>
        <v>-1.3940646451686689E-3</v>
      </c>
      <c r="I7" s="6">
        <f t="shared" ref="I7:I31" si="3">H7^2</f>
        <v>1.9434162349092468E-6</v>
      </c>
      <c r="J7" s="6">
        <f t="shared" ref="J7:J31" si="4">((D7/4)-($F$2/282548)*-0.00024306-($F$3/698124)*-0.00040896)/$B$3-$D$3</f>
        <v>3.8259779264815594E-2</v>
      </c>
      <c r="K7" s="6">
        <f t="shared" ref="K7:K31" si="5">($P$6-$P$7)*((2*PI()*E7*$P$9)^(1-$P$8)*COS(PI()*$P$8/2))/(1+2*(2*PI()*E7*$P$9)^(1-$P$8)*SIN(PI()*$P$8/2)+(2*PI()*E7*$P$9)^(2-2*$P$8))</f>
        <v>3.7110329488403267E-2</v>
      </c>
      <c r="L7" s="6">
        <f t="shared" ref="L7:L31" si="6">J7-K7</f>
        <v>1.1494497764123271E-3</v>
      </c>
      <c r="M7" s="6">
        <f t="shared" ref="M7:M31" si="7">L7^2</f>
        <v>1.3212347884943487E-6</v>
      </c>
      <c r="N7" s="20"/>
      <c r="O7" s="4" t="s">
        <v>22</v>
      </c>
      <c r="P7" s="21">
        <v>7.8851977933437067E-2</v>
      </c>
      <c r="Q7" s="22">
        <v>2.9785372584599902E-3</v>
      </c>
      <c r="R7" s="7">
        <f>R6+R8</f>
        <v>2.5901729515510393E-5</v>
      </c>
      <c r="T7" s="24" t="s">
        <v>23</v>
      </c>
      <c r="X7" s="56">
        <f t="shared" ref="X7:X35" si="8">((C7/4)-(69.2/282548)*-0.00024306-(64.3/698124)*-0.00040896)/$B$3-$D$3</f>
        <v>1.3289232724344295</v>
      </c>
    </row>
    <row r="8" spans="1:24">
      <c r="A8" s="58">
        <v>1750</v>
      </c>
      <c r="B8" s="58">
        <v>7.9988910000000004</v>
      </c>
      <c r="C8" s="58">
        <v>9.54953E-5</v>
      </c>
      <c r="D8" s="58">
        <v>3.386979E-6</v>
      </c>
      <c r="E8" s="58">
        <v>1.7948770000000001</v>
      </c>
      <c r="F8" s="6">
        <f t="shared" si="0"/>
        <v>1.3251216266977268</v>
      </c>
      <c r="G8" s="6">
        <f t="shared" si="1"/>
        <v>1.3261468405057402</v>
      </c>
      <c r="H8" s="6">
        <f t="shared" si="2"/>
        <v>-1.0252138080133477E-3</v>
      </c>
      <c r="I8" s="6">
        <f t="shared" si="3"/>
        <v>1.0510633521412294E-6</v>
      </c>
      <c r="J8" s="6">
        <f t="shared" si="4"/>
        <v>4.9829455687600402E-2</v>
      </c>
      <c r="K8" s="6">
        <f t="shared" si="5"/>
        <v>4.9403114818151878E-2</v>
      </c>
      <c r="L8" s="6">
        <f t="shared" si="6"/>
        <v>4.2634086944852434E-4</v>
      </c>
      <c r="M8" s="6">
        <f t="shared" si="7"/>
        <v>1.8176653696212368E-7</v>
      </c>
      <c r="N8" s="20"/>
      <c r="O8" s="4" t="s">
        <v>24</v>
      </c>
      <c r="P8" s="21">
        <v>1.9207922585184611E-2</v>
      </c>
      <c r="Q8" s="22">
        <v>1.0514418118394691E-2</v>
      </c>
      <c r="R8" s="7">
        <f>SUM(M6:M16)</f>
        <v>1.0447429436783986E-5</v>
      </c>
      <c r="S8" s="23">
        <v>4.3766489266712227E-3</v>
      </c>
      <c r="T8" s="24" t="s">
        <v>25</v>
      </c>
      <c r="X8" s="56">
        <f t="shared" si="8"/>
        <v>1.3280652624850624</v>
      </c>
    </row>
    <row r="9" spans="1:24">
      <c r="A9" s="58">
        <v>1750</v>
      </c>
      <c r="B9" s="58">
        <v>8.0010220000000007</v>
      </c>
      <c r="C9" s="58">
        <v>9.5403989999999996E-5</v>
      </c>
      <c r="D9" s="58">
        <v>4.5663870000000003E-6</v>
      </c>
      <c r="E9" s="58">
        <v>2.4038460000000001</v>
      </c>
      <c r="F9" s="6">
        <f t="shared" si="0"/>
        <v>1.3238573877357016</v>
      </c>
      <c r="G9" s="6">
        <f t="shared" si="1"/>
        <v>1.32414599893578</v>
      </c>
      <c r="H9" s="6">
        <f t="shared" si="2"/>
        <v>-2.8861120007839247E-4</v>
      </c>
      <c r="I9" s="6">
        <f t="shared" si="3"/>
        <v>8.3296424810689897E-8</v>
      </c>
      <c r="J9" s="6">
        <f t="shared" si="4"/>
        <v>6.6159031262283952E-2</v>
      </c>
      <c r="K9" s="6">
        <f t="shared" si="5"/>
        <v>6.5662873881580611E-2</v>
      </c>
      <c r="L9" s="6">
        <f t="shared" si="6"/>
        <v>4.9615738070334092E-4</v>
      </c>
      <c r="M9" s="6">
        <f t="shared" si="7"/>
        <v>2.4617214642639997E-7</v>
      </c>
      <c r="N9" s="20"/>
      <c r="O9" s="4" t="s">
        <v>26</v>
      </c>
      <c r="P9" s="21">
        <v>3.3024842557550049E-3</v>
      </c>
      <c r="Q9" s="25">
        <v>1.6444115620463457E-5</v>
      </c>
      <c r="X9" s="56">
        <f t="shared" si="8"/>
        <v>1.3268010235230372</v>
      </c>
    </row>
    <row r="10" spans="1:24">
      <c r="A10" s="58">
        <v>1750</v>
      </c>
      <c r="B10" s="58">
        <v>7.9989689999999998</v>
      </c>
      <c r="C10" s="58">
        <v>9.5163100000000004E-5</v>
      </c>
      <c r="D10" s="58">
        <v>6.1544340000000004E-6</v>
      </c>
      <c r="E10" s="58">
        <v>3.2194370000000001</v>
      </c>
      <c r="F10" s="6">
        <f t="shared" si="0"/>
        <v>1.3205221284698789</v>
      </c>
      <c r="G10" s="6">
        <f t="shared" si="1"/>
        <v>1.320831100912361</v>
      </c>
      <c r="H10" s="6">
        <f t="shared" si="2"/>
        <v>-3.0897244248206945E-4</v>
      </c>
      <c r="I10" s="6">
        <f t="shared" si="3"/>
        <v>9.5463970213335714E-8</v>
      </c>
      <c r="J10" s="6">
        <f t="shared" si="4"/>
        <v>8.8146446561018124E-2</v>
      </c>
      <c r="K10" s="6">
        <f t="shared" si="5"/>
        <v>8.7170461105812794E-2</v>
      </c>
      <c r="L10" s="6">
        <f t="shared" si="6"/>
        <v>9.7598545520533042E-4</v>
      </c>
      <c r="M10" s="6">
        <f t="shared" si="7"/>
        <v>9.5254760877235608E-7</v>
      </c>
      <c r="S10" s="26" t="s">
        <v>27</v>
      </c>
      <c r="T10" s="27">
        <v>8.4173114523072694E-7</v>
      </c>
      <c r="U10" s="28">
        <v>-1.0658880902145835E-6</v>
      </c>
      <c r="V10" s="28">
        <v>5.7353039680556627E-6</v>
      </c>
      <c r="W10" s="29">
        <v>-8.9937624404899694E-10</v>
      </c>
      <c r="X10" s="56">
        <f t="shared" si="8"/>
        <v>1.3234657642572145</v>
      </c>
    </row>
    <row r="11" spans="1:24">
      <c r="A11" s="58">
        <v>1750</v>
      </c>
      <c r="B11" s="58">
        <v>8.0001130000000007</v>
      </c>
      <c r="C11" s="58">
        <v>9.480154E-5</v>
      </c>
      <c r="D11" s="58">
        <v>8.226642E-6</v>
      </c>
      <c r="E11" s="58">
        <v>4.3131209999999998</v>
      </c>
      <c r="F11" s="6">
        <f t="shared" si="0"/>
        <v>1.31551612431798</v>
      </c>
      <c r="G11" s="6">
        <f t="shared" si="1"/>
        <v>1.3152769125870991</v>
      </c>
      <c r="H11" s="6">
        <f t="shared" si="2"/>
        <v>2.3921173088092829E-4</v>
      </c>
      <c r="I11" s="6">
        <f t="shared" si="3"/>
        <v>5.722225219104966E-8</v>
      </c>
      <c r="J11" s="6">
        <f t="shared" si="4"/>
        <v>0.11683734669266368</v>
      </c>
      <c r="K11" s="6">
        <f t="shared" si="5"/>
        <v>0.11552856258945936</v>
      </c>
      <c r="L11" s="6">
        <f t="shared" si="6"/>
        <v>1.3087841032043274E-3</v>
      </c>
      <c r="M11" s="6">
        <f t="shared" si="7"/>
        <v>1.7129158288003555E-6</v>
      </c>
      <c r="P11" s="30"/>
      <c r="Q11" s="30"/>
      <c r="T11" s="31">
        <v>-1.0658880902145835E-6</v>
      </c>
      <c r="U11" s="32">
        <v>8.8716842000343569E-6</v>
      </c>
      <c r="V11" s="32">
        <v>-2.4942686289580574E-5</v>
      </c>
      <c r="W11" s="33">
        <v>4.0591266351706067E-8</v>
      </c>
      <c r="X11" s="56">
        <f t="shared" si="8"/>
        <v>1.3184597601053156</v>
      </c>
    </row>
    <row r="12" spans="1:24">
      <c r="A12" s="58">
        <v>1750</v>
      </c>
      <c r="B12" s="58">
        <v>7.999644</v>
      </c>
      <c r="C12" s="58">
        <v>9.4207349999999999E-5</v>
      </c>
      <c r="D12" s="58">
        <v>1.084064E-5</v>
      </c>
      <c r="E12" s="58">
        <v>5.7756290000000003</v>
      </c>
      <c r="F12" s="6">
        <f t="shared" si="0"/>
        <v>1.3072892253053219</v>
      </c>
      <c r="G12" s="6">
        <f t="shared" si="1"/>
        <v>1.3059457885694392</v>
      </c>
      <c r="H12" s="6">
        <f t="shared" si="2"/>
        <v>1.3434367358826638E-3</v>
      </c>
      <c r="I12" s="6">
        <f t="shared" si="3"/>
        <v>1.8048222633190661E-6</v>
      </c>
      <c r="J12" s="6">
        <f t="shared" si="4"/>
        <v>0.15302963798886621</v>
      </c>
      <c r="K12" s="6">
        <f t="shared" si="5"/>
        <v>0.15253355563940554</v>
      </c>
      <c r="L12" s="6">
        <f t="shared" si="6"/>
        <v>4.9608234946066365E-4</v>
      </c>
      <c r="M12" s="6">
        <f t="shared" si="7"/>
        <v>2.4609769744641201E-7</v>
      </c>
      <c r="T12" s="31">
        <v>5.7353039680556627E-6</v>
      </c>
      <c r="U12" s="32">
        <v>-2.4942686289580574E-5</v>
      </c>
      <c r="V12" s="32">
        <v>1.1055298836842655E-4</v>
      </c>
      <c r="W12" s="33">
        <v>-9.9780121533657769E-8</v>
      </c>
      <c r="X12" s="56">
        <f t="shared" si="8"/>
        <v>1.3102328610926575</v>
      </c>
    </row>
    <row r="13" spans="1:24">
      <c r="A13" s="58">
        <v>1750</v>
      </c>
      <c r="B13" s="58">
        <v>7.9991770000000004</v>
      </c>
      <c r="C13" s="58">
        <v>9.3063329999999996E-5</v>
      </c>
      <c r="D13" s="58">
        <v>1.431288E-5</v>
      </c>
      <c r="E13" s="58">
        <v>7.7351479999999997</v>
      </c>
      <c r="F13" s="6">
        <f t="shared" si="0"/>
        <v>1.2914496167483598</v>
      </c>
      <c r="G13" s="6">
        <f t="shared" si="1"/>
        <v>1.2902409630222589</v>
      </c>
      <c r="H13" s="6">
        <f t="shared" si="2"/>
        <v>1.2086537261009056E-3</v>
      </c>
      <c r="I13" s="6">
        <f t="shared" si="3"/>
        <v>1.460843829617603E-6</v>
      </c>
      <c r="J13" s="6">
        <f t="shared" si="4"/>
        <v>0.20110477864709406</v>
      </c>
      <c r="K13" s="6">
        <f t="shared" si="5"/>
        <v>0.20029193176169732</v>
      </c>
      <c r="L13" s="6">
        <f t="shared" si="6"/>
        <v>8.1284688539673411E-4</v>
      </c>
      <c r="M13" s="6">
        <f t="shared" si="7"/>
        <v>6.6072005909917136E-7</v>
      </c>
      <c r="T13" s="34">
        <v>-8.9937624404899621E-10</v>
      </c>
      <c r="U13" s="35">
        <v>4.0591266351706067E-8</v>
      </c>
      <c r="V13" s="35">
        <v>-9.9780121533657756E-8</v>
      </c>
      <c r="W13" s="36">
        <v>2.7040893853917022E-10</v>
      </c>
      <c r="X13" s="56">
        <f t="shared" si="8"/>
        <v>1.2943932525356954</v>
      </c>
    </row>
    <row r="14" spans="1:24">
      <c r="A14" s="58">
        <v>1750</v>
      </c>
      <c r="B14" s="58">
        <v>7.999619</v>
      </c>
      <c r="C14" s="58">
        <v>9.1239339999999995E-5</v>
      </c>
      <c r="D14" s="58">
        <v>1.865132E-5</v>
      </c>
      <c r="E14" s="58">
        <v>10.361409999999999</v>
      </c>
      <c r="F14" s="6">
        <f t="shared" si="0"/>
        <v>1.2661954362167143</v>
      </c>
      <c r="G14" s="6">
        <f t="shared" si="1"/>
        <v>1.264003515518564</v>
      </c>
      <c r="H14" s="6">
        <f t="shared" si="2"/>
        <v>2.1919206981502182E-3</v>
      </c>
      <c r="I14" s="6">
        <f t="shared" si="3"/>
        <v>4.8045163469793396E-6</v>
      </c>
      <c r="J14" s="6">
        <f t="shared" si="4"/>
        <v>0.26117295171038524</v>
      </c>
      <c r="K14" s="6">
        <f t="shared" si="5"/>
        <v>0.26058327601238201</v>
      </c>
      <c r="L14" s="6">
        <f t="shared" si="6"/>
        <v>5.896756980032225E-4</v>
      </c>
      <c r="M14" s="6">
        <f t="shared" si="7"/>
        <v>3.4771742881558768E-7</v>
      </c>
      <c r="S14" s="37" t="s">
        <v>28</v>
      </c>
      <c r="T14" s="38">
        <v>1</v>
      </c>
      <c r="U14" s="39">
        <v>-0.39005142966841821</v>
      </c>
      <c r="V14" s="39">
        <v>0.59454468148242878</v>
      </c>
      <c r="W14" s="40">
        <v>-5.9613441134918191E-2</v>
      </c>
      <c r="X14" s="56">
        <f t="shared" si="8"/>
        <v>1.2691390720040499</v>
      </c>
    </row>
    <row r="15" spans="1:24">
      <c r="A15" s="58">
        <v>1750</v>
      </c>
      <c r="B15" s="58">
        <v>7.999358</v>
      </c>
      <c r="C15" s="58">
        <v>8.8021059999999994E-5</v>
      </c>
      <c r="D15" s="58">
        <v>2.3946939999999999E-5</v>
      </c>
      <c r="E15" s="58">
        <v>13.884779999999999</v>
      </c>
      <c r="F15" s="6">
        <f t="shared" si="0"/>
        <v>1.2216365164192458</v>
      </c>
      <c r="G15" s="6">
        <f t="shared" si="1"/>
        <v>1.2209536278323405</v>
      </c>
      <c r="H15" s="6">
        <f t="shared" si="2"/>
        <v>6.8288858690523924E-4</v>
      </c>
      <c r="I15" s="6">
        <f t="shared" si="3"/>
        <v>4.6633682212543451E-7</v>
      </c>
      <c r="J15" s="6">
        <f t="shared" si="4"/>
        <v>0.33449382710279024</v>
      </c>
      <c r="K15" s="6">
        <f t="shared" si="5"/>
        <v>0.33388625951342166</v>
      </c>
      <c r="L15" s="6">
        <f t="shared" si="6"/>
        <v>6.0756758936858501E-4</v>
      </c>
      <c r="M15" s="6">
        <f t="shared" si="7"/>
        <v>3.6913837565115352E-7</v>
      </c>
      <c r="T15" s="41">
        <v>-0.39005142966841821</v>
      </c>
      <c r="U15" s="42">
        <v>1</v>
      </c>
      <c r="V15" s="43">
        <v>-0.79644344863180716</v>
      </c>
      <c r="W15" s="44">
        <v>0.82874141348209229</v>
      </c>
      <c r="X15" s="56">
        <f t="shared" si="8"/>
        <v>1.2245801522065813</v>
      </c>
    </row>
    <row r="16" spans="1:24">
      <c r="A16" s="58">
        <v>1750</v>
      </c>
      <c r="B16" s="58">
        <v>7.9993069999999999</v>
      </c>
      <c r="C16" s="58">
        <v>8.3034419999999994E-5</v>
      </c>
      <c r="D16" s="58">
        <v>2.9786239999999999E-5</v>
      </c>
      <c r="E16" s="58">
        <v>18.601189999999999</v>
      </c>
      <c r="F16" s="6">
        <f t="shared" si="0"/>
        <v>1.1525936451281067</v>
      </c>
      <c r="G16" s="6">
        <f t="shared" si="1"/>
        <v>1.152974346462339</v>
      </c>
      <c r="H16" s="6">
        <f t="shared" si="2"/>
        <v>-3.807013342322918E-4</v>
      </c>
      <c r="I16" s="6">
        <f t="shared" si="3"/>
        <v>1.4493350588624716E-7</v>
      </c>
      <c r="J16" s="6">
        <f t="shared" si="4"/>
        <v>0.41534226178633454</v>
      </c>
      <c r="K16" s="6">
        <f t="shared" si="5"/>
        <v>0.41709869924663923</v>
      </c>
      <c r="L16" s="6">
        <f t="shared" si="6"/>
        <v>-1.7564374603046828E-3</v>
      </c>
      <c r="M16" s="6">
        <f t="shared" si="7"/>
        <v>3.0850725519615645E-6</v>
      </c>
      <c r="T16" s="41">
        <v>0.59454468148242878</v>
      </c>
      <c r="U16" s="43">
        <v>-0.79644344863180716</v>
      </c>
      <c r="V16" s="42">
        <v>1</v>
      </c>
      <c r="W16" s="44">
        <v>-0.57709626511101308</v>
      </c>
      <c r="X16" s="56">
        <f t="shared" si="8"/>
        <v>1.1555372809154423</v>
      </c>
    </row>
    <row r="17" spans="1:24">
      <c r="A17" s="58">
        <v>1750</v>
      </c>
      <c r="B17" s="58">
        <v>8.0012819999999998</v>
      </c>
      <c r="C17" s="58">
        <v>7.5739590000000002E-5</v>
      </c>
      <c r="D17" s="58">
        <v>3.570746E-5</v>
      </c>
      <c r="E17" s="58">
        <v>24.893789999999999</v>
      </c>
      <c r="F17" s="6">
        <f t="shared" si="0"/>
        <v>1.0515925684951954</v>
      </c>
      <c r="G17" s="6">
        <f t="shared" si="1"/>
        <v>1.0522220312675772</v>
      </c>
      <c r="H17" s="6">
        <f t="shared" si="2"/>
        <v>-6.294627723817392E-4</v>
      </c>
      <c r="I17" s="6">
        <f t="shared" si="3"/>
        <v>3.9622338181450521E-7</v>
      </c>
      <c r="J17" s="6">
        <f t="shared" si="4"/>
        <v>0.49732492553316998</v>
      </c>
      <c r="K17" s="6">
        <f t="shared" si="5"/>
        <v>0.50107417694980583</v>
      </c>
      <c r="L17" s="6">
        <f t="shared" si="6"/>
        <v>-3.7492514166358459E-3</v>
      </c>
      <c r="M17" s="6">
        <f t="shared" si="7"/>
        <v>1.4056886185145897E-5</v>
      </c>
      <c r="T17" s="45">
        <v>-5.9613441134918142E-2</v>
      </c>
      <c r="U17" s="46">
        <v>0.82874141348209229</v>
      </c>
      <c r="V17" s="46">
        <v>-0.57709626511101297</v>
      </c>
      <c r="W17" s="47">
        <v>1</v>
      </c>
      <c r="X17" s="56">
        <f t="shared" si="8"/>
        <v>1.0545362042825308</v>
      </c>
    </row>
    <row r="18" spans="1:24">
      <c r="A18" s="58">
        <v>1750</v>
      </c>
      <c r="B18" s="58">
        <v>7.9984760000000001</v>
      </c>
      <c r="C18" s="58">
        <v>6.6097349999999998E-5</v>
      </c>
      <c r="D18" s="58">
        <v>4.0425959999999999E-5</v>
      </c>
      <c r="E18" s="58">
        <v>33.339260000000003</v>
      </c>
      <c r="F18" s="6">
        <f t="shared" si="0"/>
        <v>0.91809026328000531</v>
      </c>
      <c r="G18" s="6">
        <f t="shared" si="1"/>
        <v>0.91491604318232023</v>
      </c>
      <c r="H18" s="6">
        <f t="shared" si="2"/>
        <v>3.1742200976850876E-3</v>
      </c>
      <c r="I18" s="6">
        <f t="shared" si="3"/>
        <v>1.0075673228547928E-5</v>
      </c>
      <c r="J18" s="6">
        <f t="shared" si="4"/>
        <v>0.56265524578633441</v>
      </c>
      <c r="K18" s="6">
        <f t="shared" si="5"/>
        <v>0.57024158913351486</v>
      </c>
      <c r="L18" s="6">
        <f t="shared" si="6"/>
        <v>-7.5863433471804465E-3</v>
      </c>
      <c r="M18" s="6">
        <f t="shared" si="7"/>
        <v>5.7552605381309021E-5</v>
      </c>
      <c r="X18" s="56">
        <f t="shared" si="8"/>
        <v>0.9210338990673409</v>
      </c>
    </row>
    <row r="19" spans="1:24">
      <c r="A19" s="58">
        <v>1750</v>
      </c>
      <c r="B19" s="58">
        <v>7.9975930000000002</v>
      </c>
      <c r="C19" s="58">
        <v>5.4747840000000001E-5</v>
      </c>
      <c r="D19" s="58">
        <v>4.2878710000000001E-5</v>
      </c>
      <c r="E19" s="58">
        <v>44.66413</v>
      </c>
      <c r="F19" s="6">
        <f t="shared" si="0"/>
        <v>0.76094983241924585</v>
      </c>
      <c r="G19" s="6">
        <f t="shared" si="1"/>
        <v>0.74941504828582528</v>
      </c>
      <c r="H19" s="6">
        <f t="shared" si="2"/>
        <v>1.1534784133420573E-2</v>
      </c>
      <c r="I19" s="6">
        <f t="shared" si="3"/>
        <v>1.33051245004611E-4</v>
      </c>
      <c r="J19" s="6">
        <f t="shared" si="4"/>
        <v>0.59661496667241043</v>
      </c>
      <c r="K19" s="6">
        <f t="shared" si="5"/>
        <v>0.60514972277996948</v>
      </c>
      <c r="L19" s="6">
        <f t="shared" si="6"/>
        <v>-8.5347561075590495E-3</v>
      </c>
      <c r="M19" s="6">
        <f t="shared" si="7"/>
        <v>7.2842061815516496E-5</v>
      </c>
      <c r="X19" s="56">
        <f t="shared" si="8"/>
        <v>0.76389346820658133</v>
      </c>
    </row>
    <row r="20" spans="1:24">
      <c r="A20" s="58">
        <v>1750</v>
      </c>
      <c r="B20" s="58">
        <v>7.9990480000000002</v>
      </c>
      <c r="C20" s="58">
        <v>4.2822599999999999E-5</v>
      </c>
      <c r="D20" s="58">
        <v>4.2422280000000001E-5</v>
      </c>
      <c r="E20" s="58">
        <v>59.8277</v>
      </c>
      <c r="F20" s="6">
        <f t="shared" si="0"/>
        <v>0.59583809176101798</v>
      </c>
      <c r="G20" s="6">
        <f t="shared" si="1"/>
        <v>0.5772757944375756</v>
      </c>
      <c r="H20" s="6">
        <f t="shared" si="2"/>
        <v>1.8562297323442389E-2</v>
      </c>
      <c r="I20" s="6">
        <f t="shared" si="3"/>
        <v>3.445588819238765E-4</v>
      </c>
      <c r="J20" s="6">
        <f t="shared" si="4"/>
        <v>0.59029543333063828</v>
      </c>
      <c r="K20" s="6">
        <f t="shared" si="5"/>
        <v>0.59376906546603925</v>
      </c>
      <c r="L20" s="6">
        <f t="shared" si="6"/>
        <v>-3.4736321354009725E-3</v>
      </c>
      <c r="M20" s="6">
        <f t="shared" si="7"/>
        <v>1.206612021209032E-5</v>
      </c>
      <c r="X20" s="56">
        <f t="shared" si="8"/>
        <v>0.59878172754835346</v>
      </c>
    </row>
    <row r="21" spans="1:24">
      <c r="A21" s="58">
        <v>1750</v>
      </c>
      <c r="B21" s="58">
        <v>7.9975139999999998</v>
      </c>
      <c r="C21" s="58">
        <v>3.1913350000000002E-5</v>
      </c>
      <c r="D21" s="58">
        <v>3.913746E-5</v>
      </c>
      <c r="E21" s="58">
        <v>80.128200000000007</v>
      </c>
      <c r="F21" s="6">
        <f t="shared" si="0"/>
        <v>0.44479331138127126</v>
      </c>
      <c r="G21" s="6">
        <f t="shared" si="1"/>
        <v>0.42340694789802713</v>
      </c>
      <c r="H21" s="6">
        <f t="shared" si="2"/>
        <v>2.1386363483244131E-2</v>
      </c>
      <c r="I21" s="6">
        <f t="shared" si="3"/>
        <v>4.5737654303743805E-4</v>
      </c>
      <c r="J21" s="6">
        <f t="shared" si="4"/>
        <v>0.5448152293306382</v>
      </c>
      <c r="K21" s="6">
        <f t="shared" si="5"/>
        <v>0.54022238585938598</v>
      </c>
      <c r="L21" s="6">
        <f t="shared" si="6"/>
        <v>4.592843471252217E-3</v>
      </c>
      <c r="M21" s="6">
        <f t="shared" si="7"/>
        <v>2.1094211151424116E-5</v>
      </c>
      <c r="X21" s="56">
        <f t="shared" si="8"/>
        <v>0.44773694716860674</v>
      </c>
    </row>
    <row r="22" spans="1:24">
      <c r="A22" s="58">
        <v>1750</v>
      </c>
      <c r="B22" s="58">
        <v>7.9988669999999997</v>
      </c>
      <c r="C22" s="58">
        <v>2.2993159999999999E-5</v>
      </c>
      <c r="D22" s="58">
        <v>3.406054E-5</v>
      </c>
      <c r="E22" s="58">
        <v>107.2654</v>
      </c>
      <c r="F22" s="6">
        <f t="shared" si="0"/>
        <v>0.32128819971038519</v>
      </c>
      <c r="G22" s="6">
        <f t="shared" si="1"/>
        <v>0.30347651680989551</v>
      </c>
      <c r="H22" s="6">
        <f t="shared" si="2"/>
        <v>1.7811682900489678E-2</v>
      </c>
      <c r="I22" s="6">
        <f t="shared" si="3"/>
        <v>3.1725604774759638E-4</v>
      </c>
      <c r="J22" s="6">
        <f t="shared" si="4"/>
        <v>0.47452238001418262</v>
      </c>
      <c r="K22" s="6">
        <f t="shared" si="5"/>
        <v>0.46159260922008527</v>
      </c>
      <c r="L22" s="6">
        <f t="shared" si="6"/>
        <v>1.2929770794097351E-2</v>
      </c>
      <c r="M22" s="6">
        <f t="shared" si="7"/>
        <v>1.6717897278789283E-4</v>
      </c>
      <c r="X22" s="56">
        <f t="shared" si="8"/>
        <v>0.32423183549772072</v>
      </c>
    </row>
    <row r="23" spans="1:24">
      <c r="A23" s="58">
        <v>1750</v>
      </c>
      <c r="B23" s="58">
        <v>7.9977479999999996</v>
      </c>
      <c r="C23" s="58">
        <v>1.646264E-5</v>
      </c>
      <c r="D23" s="58">
        <v>2.8248199999999998E-5</v>
      </c>
      <c r="E23" s="58">
        <v>143.78829999999999</v>
      </c>
      <c r="F23" s="6">
        <f t="shared" si="0"/>
        <v>0.23086943039392951</v>
      </c>
      <c r="G23" s="6">
        <f t="shared" si="1"/>
        <v>0.21898337177544722</v>
      </c>
      <c r="H23" s="6">
        <f t="shared" si="2"/>
        <v>1.1886058618482298E-2</v>
      </c>
      <c r="I23" s="6">
        <f t="shared" si="3"/>
        <v>1.4127838948199732E-4</v>
      </c>
      <c r="J23" s="6">
        <f t="shared" si="4"/>
        <v>0.39404722188760039</v>
      </c>
      <c r="K23" s="6">
        <f t="shared" si="5"/>
        <v>0.37607924375223106</v>
      </c>
      <c r="L23" s="6">
        <f t="shared" si="6"/>
        <v>1.7967978135369322E-2</v>
      </c>
      <c r="M23" s="6">
        <f t="shared" si="7"/>
        <v>3.2284823827311005E-4</v>
      </c>
      <c r="X23" s="56">
        <f t="shared" si="8"/>
        <v>0.23381306618126504</v>
      </c>
    </row>
    <row r="24" spans="1:24">
      <c r="A24" s="58">
        <v>1750</v>
      </c>
      <c r="B24" s="58">
        <v>7.9980339999999996</v>
      </c>
      <c r="C24" s="58">
        <v>1.1938839999999999E-5</v>
      </c>
      <c r="D24" s="58">
        <v>2.270873E-5</v>
      </c>
      <c r="E24" s="58">
        <v>192.5051</v>
      </c>
      <c r="F24" s="6">
        <f t="shared" si="0"/>
        <v>0.16823484254582821</v>
      </c>
      <c r="G24" s="6">
        <f t="shared" si="1"/>
        <v>0.16425329138465594</v>
      </c>
      <c r="H24" s="6">
        <f t="shared" si="2"/>
        <v>3.9815511611722698E-3</v>
      </c>
      <c r="I24" s="6">
        <f t="shared" si="3"/>
        <v>1.5852749649032249E-5</v>
      </c>
      <c r="J24" s="6">
        <f t="shared" si="4"/>
        <v>0.31735010434329664</v>
      </c>
      <c r="K24" s="6">
        <f t="shared" si="5"/>
        <v>0.29716091482135693</v>
      </c>
      <c r="L24" s="6">
        <f t="shared" si="6"/>
        <v>2.018918952193971E-2</v>
      </c>
      <c r="M24" s="6">
        <f t="shared" si="7"/>
        <v>4.0760337355280016E-4</v>
      </c>
      <c r="X24" s="56">
        <f t="shared" si="8"/>
        <v>0.17117847833316374</v>
      </c>
    </row>
    <row r="25" spans="1:24">
      <c r="A25" s="58">
        <v>1750</v>
      </c>
      <c r="B25" s="58">
        <v>7.9967370000000004</v>
      </c>
      <c r="C25" s="58">
        <v>9.0698799999999996E-6</v>
      </c>
      <c r="D25" s="58">
        <v>1.78173E-5</v>
      </c>
      <c r="E25" s="58">
        <v>257.55489999999998</v>
      </c>
      <c r="F25" s="6">
        <f t="shared" si="0"/>
        <v>0.12851245712810672</v>
      </c>
      <c r="G25" s="6">
        <f t="shared" si="1"/>
        <v>0.13032464408645911</v>
      </c>
      <c r="H25" s="6">
        <f t="shared" si="2"/>
        <v>-1.8121869583523909E-3</v>
      </c>
      <c r="I25" s="6">
        <f t="shared" si="3"/>
        <v>3.2840215720224901E-6</v>
      </c>
      <c r="J25" s="6">
        <f t="shared" si="4"/>
        <v>0.24962546973570165</v>
      </c>
      <c r="K25" s="6">
        <f t="shared" si="5"/>
        <v>0.23029645075784846</v>
      </c>
      <c r="L25" s="6">
        <f t="shared" si="6"/>
        <v>1.9329018977853191E-2</v>
      </c>
      <c r="M25" s="6">
        <f t="shared" si="7"/>
        <v>3.7361097464620881E-4</v>
      </c>
      <c r="X25" s="56">
        <f t="shared" si="8"/>
        <v>0.13145609291544225</v>
      </c>
    </row>
    <row r="26" spans="1:24">
      <c r="A26" s="58">
        <v>1750</v>
      </c>
      <c r="B26" s="58">
        <v>7.9976710000000004</v>
      </c>
      <c r="C26" s="58">
        <v>7.3802110000000002E-6</v>
      </c>
      <c r="D26" s="58">
        <v>1.3677330000000001E-5</v>
      </c>
      <c r="E26" s="58">
        <v>344.66910000000001</v>
      </c>
      <c r="F26" s="6">
        <f t="shared" si="0"/>
        <v>0.10511802735342318</v>
      </c>
      <c r="G26" s="6">
        <f t="shared" si="1"/>
        <v>0.10978001172937533</v>
      </c>
      <c r="H26" s="6">
        <f t="shared" si="2"/>
        <v>-4.6619843759521523E-3</v>
      </c>
      <c r="I26" s="6">
        <f t="shared" si="3"/>
        <v>2.1734098321621978E-5</v>
      </c>
      <c r="J26" s="6">
        <f t="shared" si="4"/>
        <v>0.19230522687494217</v>
      </c>
      <c r="K26" s="6">
        <f t="shared" si="5"/>
        <v>0.17627391331370168</v>
      </c>
      <c r="L26" s="6">
        <f t="shared" si="6"/>
        <v>1.603131356124049E-2</v>
      </c>
      <c r="M26" s="6">
        <f t="shared" si="7"/>
        <v>2.5700301449881323E-4</v>
      </c>
      <c r="X26" s="56">
        <f t="shared" si="8"/>
        <v>0.10806166314075873</v>
      </c>
    </row>
    <row r="27" spans="1:24">
      <c r="A27" s="58">
        <v>1750</v>
      </c>
      <c r="B27" s="58">
        <v>7.9990730000000001</v>
      </c>
      <c r="C27" s="58">
        <v>6.2522349999999999E-6</v>
      </c>
      <c r="D27" s="58">
        <v>1.052739E-5</v>
      </c>
      <c r="E27" s="58">
        <v>461.8227</v>
      </c>
      <c r="F27" s="6">
        <f t="shared" si="0"/>
        <v>8.9500557115448492E-2</v>
      </c>
      <c r="G27" s="6">
        <f t="shared" si="1"/>
        <v>9.7475730669075888E-2</v>
      </c>
      <c r="H27" s="6">
        <f t="shared" si="2"/>
        <v>-7.975173553627396E-3</v>
      </c>
      <c r="I27" s="6">
        <f t="shared" si="3"/>
        <v>6.360339321047783E-5</v>
      </c>
      <c r="J27" s="6">
        <f t="shared" si="4"/>
        <v>0.14869251330532191</v>
      </c>
      <c r="K27" s="6">
        <f t="shared" si="5"/>
        <v>0.13377885781375809</v>
      </c>
      <c r="L27" s="6">
        <f t="shared" si="6"/>
        <v>1.4913655491563815E-2</v>
      </c>
      <c r="M27" s="6">
        <f t="shared" si="7"/>
        <v>2.2241712012105154E-4</v>
      </c>
      <c r="X27" s="56">
        <f t="shared" si="8"/>
        <v>9.2444192902784023E-2</v>
      </c>
    </row>
    <row r="28" spans="1:24">
      <c r="A28" s="58">
        <v>1750</v>
      </c>
      <c r="B28" s="58">
        <v>7.9980599999999997</v>
      </c>
      <c r="C28" s="58">
        <v>5.6031720000000001E-6</v>
      </c>
      <c r="D28" s="58">
        <v>7.9537490000000005E-6</v>
      </c>
      <c r="E28" s="58">
        <v>620.86090000000002</v>
      </c>
      <c r="F28" s="6">
        <f t="shared" si="0"/>
        <v>8.0513910161018123E-2</v>
      </c>
      <c r="G28" s="6">
        <f t="shared" si="1"/>
        <v>9.0111379564632721E-2</v>
      </c>
      <c r="H28" s="6">
        <f t="shared" si="2"/>
        <v>-9.5974694036145974E-3</v>
      </c>
      <c r="I28" s="6">
        <f t="shared" si="3"/>
        <v>9.211141895331834E-5</v>
      </c>
      <c r="J28" s="6">
        <f t="shared" si="4"/>
        <v>0.11305898766228394</v>
      </c>
      <c r="K28" s="6">
        <f t="shared" si="5"/>
        <v>0.10075897278810027</v>
      </c>
      <c r="L28" s="6">
        <f t="shared" si="6"/>
        <v>1.2300014874183668E-2</v>
      </c>
      <c r="M28" s="6">
        <f t="shared" si="7"/>
        <v>1.5129036590513946E-4</v>
      </c>
      <c r="X28" s="56">
        <f t="shared" si="8"/>
        <v>8.3457545948353654E-2</v>
      </c>
    </row>
    <row r="29" spans="1:24">
      <c r="A29" s="58">
        <v>1750</v>
      </c>
      <c r="B29" s="58">
        <v>7.9976450000000003</v>
      </c>
      <c r="C29" s="58">
        <v>5.1378259999999996E-6</v>
      </c>
      <c r="D29" s="58">
        <v>6.0961150000000002E-6</v>
      </c>
      <c r="E29" s="58">
        <v>829.64599999999996</v>
      </c>
      <c r="F29" s="6">
        <f t="shared" si="0"/>
        <v>7.4070929720511783E-2</v>
      </c>
      <c r="G29" s="6">
        <f t="shared" si="1"/>
        <v>8.5822657920643836E-2</v>
      </c>
      <c r="H29" s="6">
        <f t="shared" si="2"/>
        <v>-1.1751728200132053E-2</v>
      </c>
      <c r="I29" s="6">
        <f t="shared" si="3"/>
        <v>1.3810311568977893E-4</v>
      </c>
      <c r="J29" s="6">
        <f t="shared" si="4"/>
        <v>8.7338986786334574E-2</v>
      </c>
      <c r="K29" s="6">
        <f t="shared" si="5"/>
        <v>7.6132016828703172E-2</v>
      </c>
      <c r="L29" s="6">
        <f t="shared" si="6"/>
        <v>1.1206969957631402E-2</v>
      </c>
      <c r="M29" s="6">
        <f t="shared" si="7"/>
        <v>1.255961756312528E-4</v>
      </c>
      <c r="X29" s="56">
        <f t="shared" si="8"/>
        <v>7.7014565507847313E-2</v>
      </c>
    </row>
    <row r="30" spans="1:24">
      <c r="A30" s="58">
        <v>1750</v>
      </c>
      <c r="B30" s="58">
        <v>7.9997749999999996</v>
      </c>
      <c r="C30" s="58">
        <v>4.8655990000000002E-6</v>
      </c>
      <c r="D30" s="58">
        <v>4.6669199999999999E-6</v>
      </c>
      <c r="E30" s="58">
        <v>1116.0709999999999</v>
      </c>
      <c r="F30" s="6">
        <f t="shared" si="0"/>
        <v>7.0301791839499139E-2</v>
      </c>
      <c r="G30" s="6">
        <f t="shared" si="1"/>
        <v>8.3192769219040619E-2</v>
      </c>
      <c r="H30" s="6">
        <f t="shared" si="2"/>
        <v>-1.2890977379541479E-2</v>
      </c>
      <c r="I30" s="6">
        <f t="shared" si="3"/>
        <v>1.6617729779985012E-4</v>
      </c>
      <c r="J30" s="6">
        <f t="shared" si="4"/>
        <v>6.7550967912916857E-2</v>
      </c>
      <c r="K30" s="6">
        <f t="shared" si="5"/>
        <v>5.7063993043639211E-2</v>
      </c>
      <c r="L30" s="6">
        <f t="shared" si="6"/>
        <v>1.0486974869277646E-2</v>
      </c>
      <c r="M30" s="6">
        <f t="shared" si="7"/>
        <v>1.099766419088609E-4</v>
      </c>
      <c r="X30" s="56">
        <f t="shared" si="8"/>
        <v>7.3245427626834669E-2</v>
      </c>
    </row>
    <row r="31" spans="1:24">
      <c r="A31" s="58">
        <v>1750</v>
      </c>
      <c r="B31" s="58">
        <v>7.996918</v>
      </c>
      <c r="C31" s="58">
        <v>4.7762019999999997E-6</v>
      </c>
      <c r="D31" s="58">
        <v>3.5334590000000001E-6</v>
      </c>
      <c r="E31" s="58">
        <v>1488.095</v>
      </c>
      <c r="F31" s="6">
        <f t="shared" si="0"/>
        <v>6.9064039452157361E-2</v>
      </c>
      <c r="G31" s="6">
        <f t="shared" si="1"/>
        <v>8.1644530252654515E-2</v>
      </c>
      <c r="H31" s="6">
        <f t="shared" si="2"/>
        <v>-1.2580490800497154E-2</v>
      </c>
      <c r="I31" s="6">
        <f t="shared" si="3"/>
        <v>1.5826874878139353E-4</v>
      </c>
      <c r="J31" s="6">
        <f t="shared" si="4"/>
        <v>5.1857554725575086E-2</v>
      </c>
      <c r="K31" s="6">
        <f t="shared" si="5"/>
        <v>4.3103230804188569E-2</v>
      </c>
      <c r="L31" s="6">
        <f t="shared" si="6"/>
        <v>8.754323921386517E-3</v>
      </c>
      <c r="M31" s="6">
        <f t="shared" si="7"/>
        <v>7.6638187320560207E-5</v>
      </c>
      <c r="X31" s="56">
        <f t="shared" si="8"/>
        <v>7.2007675239492891E-2</v>
      </c>
    </row>
    <row r="32" spans="1:24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X32" s="56">
        <f t="shared" si="8"/>
        <v>5.8784379281005029E-3</v>
      </c>
    </row>
    <row r="33" spans="1:24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X33" s="56">
        <f t="shared" si="8"/>
        <v>5.8784379281005029E-3</v>
      </c>
    </row>
    <row r="34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X34" s="56">
        <f t="shared" si="8"/>
        <v>5.8784379281005029E-3</v>
      </c>
    </row>
    <row r="35" spans="1:24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X35" s="56">
        <f t="shared" si="8"/>
        <v>5.8784379281005029E-3</v>
      </c>
    </row>
    <row r="36" spans="1:24">
      <c r="A36" s="58"/>
      <c r="B36" s="4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</row>
    <row r="37" spans="1:24">
      <c r="A37" s="58"/>
      <c r="B37" s="4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</row>
    <row r="38" spans="1:24">
      <c r="A38" s="58"/>
      <c r="B38" s="4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</row>
    <row r="39" spans="1:24">
      <c r="A39" s="58"/>
      <c r="B39" s="4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24">
      <c r="A40" s="58"/>
      <c r="B40" s="4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</row>
    <row r="41" spans="1:24">
      <c r="A41" s="58"/>
      <c r="B41" s="4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24">
      <c r="A42" s="58"/>
      <c r="B42" s="4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24">
      <c r="A43" s="58"/>
      <c r="B43" s="4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24">
      <c r="A44" s="58"/>
      <c r="B44" s="4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24">
      <c r="A45" s="58"/>
      <c r="B45" s="4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24">
      <c r="A46" s="56"/>
      <c r="B46" s="56"/>
      <c r="E46" s="56"/>
      <c r="I46" s="5"/>
      <c r="J46" s="5"/>
      <c r="K46" s="6"/>
      <c r="L46" s="7"/>
      <c r="N46" s="56"/>
      <c r="O46" s="56"/>
      <c r="P46" s="56"/>
      <c r="Q46" s="56"/>
      <c r="R46" s="56"/>
      <c r="S46" s="56"/>
    </row>
    <row r="47" spans="1:24">
      <c r="A47" s="56"/>
      <c r="B47" s="56"/>
      <c r="E47" s="56"/>
      <c r="I47" s="5"/>
      <c r="J47" s="5"/>
      <c r="K47" s="6"/>
      <c r="L47" s="7"/>
      <c r="N47" s="56"/>
      <c r="O47" s="56"/>
      <c r="P47" s="56"/>
      <c r="Q47" s="56"/>
      <c r="R47" s="56"/>
      <c r="S47" s="56"/>
    </row>
    <row r="48" spans="1:24">
      <c r="A48" s="56"/>
      <c r="B48" s="56"/>
      <c r="E48" s="56"/>
      <c r="I48" s="5"/>
      <c r="J48" s="5"/>
      <c r="K48" s="6"/>
      <c r="L48" s="7"/>
      <c r="N48" s="56"/>
      <c r="O48" s="56"/>
      <c r="P48" s="56"/>
      <c r="Q48" s="56"/>
      <c r="R48" s="56"/>
      <c r="S48" s="56"/>
    </row>
    <row r="49" spans="1:19">
      <c r="A49" s="56"/>
      <c r="B49" s="56"/>
      <c r="E49" s="56"/>
      <c r="I49" s="5"/>
      <c r="J49" s="5"/>
      <c r="K49" s="6"/>
      <c r="L49" s="7"/>
      <c r="N49" s="56"/>
      <c r="O49" s="56"/>
      <c r="P49" s="56"/>
      <c r="Q49" s="56"/>
      <c r="R49" s="56"/>
      <c r="S49" s="56"/>
    </row>
    <row r="50" spans="1:19">
      <c r="A50" s="56"/>
      <c r="B50" s="56"/>
      <c r="E50" s="56"/>
      <c r="I50" s="5"/>
      <c r="J50" s="5"/>
      <c r="K50" s="6"/>
      <c r="L50" s="7"/>
      <c r="N50" s="56"/>
      <c r="O50" s="56"/>
      <c r="P50" s="56"/>
      <c r="Q50" s="56"/>
      <c r="R50" s="56"/>
      <c r="S50" s="56"/>
    </row>
    <row r="51" spans="1:19">
      <c r="A51" s="56"/>
      <c r="B51" s="56"/>
      <c r="E51" s="56"/>
      <c r="I51" s="5"/>
      <c r="J51" s="5"/>
      <c r="K51" s="6"/>
      <c r="L51" s="7"/>
      <c r="N51" s="56"/>
      <c r="O51" s="56"/>
      <c r="P51" s="56"/>
      <c r="Q51" s="56"/>
      <c r="R51" s="56"/>
      <c r="S51" s="56"/>
    </row>
    <row r="52" spans="1:19">
      <c r="A52" s="56"/>
      <c r="B52" s="56"/>
      <c r="E52" s="56"/>
      <c r="I52" s="5"/>
      <c r="J52" s="5"/>
      <c r="K52" s="6"/>
      <c r="L52" s="7"/>
      <c r="N52" s="56"/>
      <c r="O52" s="56"/>
      <c r="P52" s="56"/>
      <c r="Q52" s="56"/>
      <c r="R52" s="56"/>
      <c r="S52" s="56"/>
    </row>
    <row r="53" spans="1:19">
      <c r="A53" s="56"/>
      <c r="B53" s="56"/>
      <c r="E53" s="56"/>
      <c r="I53" s="5"/>
      <c r="J53" s="5"/>
      <c r="K53" s="6"/>
      <c r="L53" s="7"/>
      <c r="N53" s="56"/>
      <c r="O53" s="56"/>
      <c r="P53" s="56"/>
      <c r="Q53" s="56"/>
      <c r="R53" s="56"/>
      <c r="S53" s="56"/>
    </row>
    <row r="54" spans="1:19">
      <c r="A54" s="56"/>
      <c r="B54" s="56"/>
      <c r="E54" s="56"/>
      <c r="I54" s="5"/>
      <c r="J54" s="5"/>
      <c r="K54" s="6"/>
      <c r="L54" s="7"/>
      <c r="N54" s="56"/>
      <c r="O54" s="56"/>
      <c r="P54" s="56"/>
      <c r="Q54" s="56"/>
      <c r="R54" s="56"/>
      <c r="S54" s="56"/>
    </row>
    <row r="55" spans="1:19">
      <c r="A55" s="56"/>
      <c r="B55" s="56"/>
      <c r="E55" s="56"/>
      <c r="I55" s="5"/>
      <c r="J55" s="5"/>
      <c r="K55" s="6"/>
      <c r="L55" s="7"/>
      <c r="N55" s="56"/>
      <c r="O55" s="56"/>
      <c r="P55" s="56"/>
      <c r="Q55" s="56"/>
      <c r="R55" s="56"/>
      <c r="S55" s="56"/>
    </row>
    <row r="56" spans="1:19">
      <c r="A56" s="56"/>
      <c r="B56" s="56"/>
      <c r="E56" s="56"/>
      <c r="I56" s="5"/>
      <c r="J56" s="5"/>
      <c r="K56" s="6"/>
      <c r="L56" s="7"/>
      <c r="N56" s="56"/>
      <c r="O56" s="56"/>
      <c r="P56" s="56"/>
      <c r="Q56" s="56"/>
      <c r="R56" s="56"/>
      <c r="S56" s="56"/>
    </row>
    <row r="57" spans="1:19">
      <c r="A57" s="56"/>
      <c r="B57" s="56"/>
      <c r="E57" s="56"/>
      <c r="I57" s="5"/>
      <c r="J57" s="5"/>
      <c r="K57" s="6"/>
      <c r="L57" s="7"/>
      <c r="N57" s="56"/>
      <c r="O57" s="56"/>
      <c r="P57" s="56"/>
      <c r="Q57" s="56"/>
      <c r="R57" s="56"/>
      <c r="S57" s="56"/>
    </row>
    <row r="58" spans="1:19">
      <c r="A58" s="56"/>
      <c r="B58" s="56"/>
      <c r="E58" s="56"/>
      <c r="I58" s="5"/>
      <c r="J58" s="5"/>
      <c r="K58" s="6"/>
      <c r="L58" s="7"/>
      <c r="N58" s="56"/>
      <c r="O58" s="56"/>
      <c r="P58" s="56"/>
      <c r="Q58" s="56"/>
      <c r="R58" s="56"/>
      <c r="S58" s="56"/>
    </row>
    <row r="59" spans="1:19">
      <c r="A59" s="56"/>
      <c r="B59" s="56"/>
      <c r="E59" s="56"/>
      <c r="I59" s="5"/>
      <c r="J59" s="5"/>
      <c r="K59" s="6"/>
      <c r="L59" s="7"/>
      <c r="N59" s="56"/>
      <c r="O59" s="56"/>
      <c r="P59" s="56"/>
      <c r="Q59" s="56"/>
      <c r="R59" s="56"/>
      <c r="S59" s="56"/>
    </row>
    <row r="60" spans="1:19">
      <c r="A60" s="56"/>
      <c r="B60" s="56"/>
      <c r="E60" s="56"/>
      <c r="I60" s="5"/>
      <c r="J60" s="5"/>
      <c r="K60" s="6"/>
      <c r="L60" s="7"/>
      <c r="N60" s="56"/>
      <c r="O60" s="56"/>
      <c r="P60" s="56"/>
      <c r="Q60" s="56"/>
      <c r="R60" s="56"/>
      <c r="S60" s="56"/>
    </row>
    <row r="61" spans="1:19">
      <c r="A61" s="56"/>
      <c r="B61" s="56"/>
      <c r="E61" s="56"/>
      <c r="I61" s="5"/>
      <c r="J61" s="5"/>
      <c r="K61" s="6"/>
      <c r="L61" s="7"/>
      <c r="N61" s="56"/>
      <c r="O61" s="56"/>
      <c r="P61" s="56"/>
      <c r="Q61" s="56"/>
      <c r="R61" s="56"/>
      <c r="S61" s="56"/>
    </row>
    <row r="62" spans="1:19">
      <c r="A62" s="56"/>
      <c r="B62" s="56"/>
      <c r="E62" s="56"/>
      <c r="I62" s="5"/>
      <c r="J62" s="5"/>
      <c r="K62" s="6"/>
      <c r="L62" s="7"/>
      <c r="N62" s="56"/>
      <c r="O62" s="56"/>
      <c r="P62" s="56"/>
      <c r="Q62" s="56"/>
      <c r="R62" s="56"/>
      <c r="S62" s="56"/>
    </row>
    <row r="63" spans="1:19">
      <c r="A63" s="56"/>
      <c r="B63" s="56"/>
      <c r="E63" s="56"/>
      <c r="I63" s="5"/>
      <c r="J63" s="5"/>
      <c r="K63" s="6"/>
      <c r="L63" s="7"/>
      <c r="N63" s="56"/>
      <c r="O63" s="56"/>
      <c r="P63" s="56"/>
      <c r="Q63" s="56"/>
      <c r="R63" s="56"/>
      <c r="S63" s="56"/>
    </row>
    <row r="64" spans="1:19">
      <c r="A64" s="56"/>
      <c r="B64" s="56"/>
      <c r="E64" s="56"/>
      <c r="I64" s="5"/>
      <c r="J64" s="5"/>
      <c r="K64" s="6"/>
      <c r="L64" s="7"/>
      <c r="N64" s="56"/>
      <c r="O64" s="56"/>
      <c r="P64" s="56"/>
      <c r="Q64" s="56"/>
      <c r="R64" s="56"/>
      <c r="S64" s="56"/>
    </row>
    <row r="65" spans="1:19">
      <c r="A65" s="56"/>
      <c r="B65" s="56"/>
      <c r="E65" s="56"/>
      <c r="I65" s="5"/>
      <c r="J65" s="5"/>
      <c r="K65" s="6"/>
      <c r="L65" s="7"/>
      <c r="N65" s="56"/>
      <c r="O65" s="56"/>
      <c r="P65" s="56"/>
      <c r="Q65" s="56"/>
      <c r="R65" s="56"/>
      <c r="S65" s="56"/>
    </row>
    <row r="66" spans="1:19">
      <c r="A66" s="56"/>
      <c r="B66" s="56"/>
      <c r="E66" s="56"/>
      <c r="I66" s="5"/>
      <c r="J66" s="5"/>
      <c r="K66" s="6"/>
      <c r="L66" s="7"/>
      <c r="N66" s="56"/>
      <c r="O66" s="56"/>
      <c r="P66" s="56"/>
      <c r="Q66" s="56"/>
      <c r="R66" s="56"/>
      <c r="S66" s="56"/>
    </row>
    <row r="67" spans="1:19">
      <c r="A67" s="56"/>
      <c r="B67" s="56"/>
      <c r="E67" s="56"/>
      <c r="I67" s="5"/>
      <c r="J67" s="5"/>
      <c r="K67" s="6"/>
      <c r="L67" s="7"/>
      <c r="N67" s="56"/>
      <c r="O67" s="56"/>
      <c r="P67" s="56"/>
      <c r="Q67" s="56"/>
      <c r="R67" s="56"/>
      <c r="S67" s="56"/>
    </row>
    <row r="68" spans="1:19">
      <c r="A68" s="56"/>
      <c r="B68" s="56"/>
      <c r="E68" s="56"/>
      <c r="I68" s="5"/>
      <c r="J68" s="5"/>
      <c r="K68" s="6"/>
      <c r="L68" s="7"/>
      <c r="N68" s="56"/>
      <c r="O68" s="56"/>
      <c r="P68" s="56"/>
      <c r="Q68" s="56"/>
      <c r="R68" s="56"/>
      <c r="S68" s="56"/>
    </row>
    <row r="69" spans="1:19">
      <c r="A69" s="56"/>
      <c r="B69" s="56"/>
      <c r="E69" s="56"/>
      <c r="I69" s="5"/>
      <c r="J69" s="5"/>
      <c r="K69" s="6"/>
      <c r="L69" s="7"/>
      <c r="N69" s="56"/>
      <c r="O69" s="56"/>
      <c r="P69" s="56"/>
      <c r="Q69" s="56"/>
      <c r="R69" s="56"/>
      <c r="S69" s="56"/>
    </row>
    <row r="70" spans="1:19">
      <c r="A70" s="56"/>
      <c r="B70" s="56"/>
      <c r="E70" s="56"/>
      <c r="I70" s="5"/>
      <c r="J70" s="5"/>
      <c r="K70" s="6"/>
      <c r="L70" s="7"/>
      <c r="N70" s="56"/>
      <c r="O70" s="56"/>
      <c r="P70" s="56"/>
      <c r="Q70" s="56"/>
      <c r="R70" s="56"/>
      <c r="S70" s="56"/>
    </row>
    <row r="71" spans="1:19">
      <c r="A71" s="56"/>
      <c r="B71" s="56"/>
      <c r="E71" s="56"/>
      <c r="I71" s="5"/>
      <c r="J71" s="5"/>
      <c r="K71" s="6"/>
      <c r="L71" s="7"/>
      <c r="N71" s="56"/>
      <c r="O71" s="56"/>
      <c r="P71" s="56"/>
      <c r="Q71" s="56"/>
      <c r="R71" s="56"/>
      <c r="S71" s="56"/>
    </row>
    <row r="72" spans="1:19">
      <c r="A72" s="56"/>
      <c r="B72" s="56"/>
      <c r="E72" s="56"/>
      <c r="I72" s="5"/>
      <c r="J72" s="5"/>
      <c r="K72" s="6"/>
      <c r="L72" s="7"/>
      <c r="N72" s="56"/>
      <c r="O72" s="56"/>
      <c r="P72" s="56"/>
      <c r="Q72" s="56"/>
      <c r="R72" s="56"/>
      <c r="S72" s="56"/>
    </row>
    <row r="73" spans="1:19">
      <c r="A73" s="56"/>
      <c r="B73" s="56"/>
      <c r="E73" s="56"/>
      <c r="I73" s="5"/>
      <c r="J73" s="5"/>
      <c r="K73" s="6"/>
      <c r="L73" s="7"/>
      <c r="N73" s="56"/>
      <c r="O73" s="56"/>
      <c r="P73" s="56"/>
      <c r="Q73" s="56"/>
      <c r="R73" s="56"/>
      <c r="S73" s="56"/>
    </row>
    <row r="74" spans="1:19">
      <c r="A74" s="56"/>
      <c r="B74" s="56"/>
      <c r="E74" s="56"/>
      <c r="I74" s="5"/>
      <c r="J74" s="5"/>
      <c r="K74" s="6"/>
      <c r="L74" s="7"/>
      <c r="N74" s="56"/>
      <c r="O74" s="56"/>
      <c r="P74" s="56"/>
      <c r="Q74" s="56"/>
      <c r="R74" s="56"/>
      <c r="S74" s="56"/>
    </row>
    <row r="75" spans="1:19">
      <c r="A75" s="56"/>
      <c r="B75" s="56"/>
      <c r="E75" s="56"/>
      <c r="I75" s="5"/>
      <c r="J75" s="5"/>
      <c r="K75" s="6"/>
      <c r="L75" s="7"/>
      <c r="N75" s="56"/>
      <c r="O75" s="56"/>
      <c r="P75" s="56"/>
      <c r="Q75" s="56"/>
      <c r="R75" s="56"/>
      <c r="S75" s="56"/>
    </row>
    <row r="76" spans="1:19">
      <c r="A76" s="56"/>
      <c r="B76" s="56"/>
      <c r="E76" s="56"/>
      <c r="I76" s="5"/>
      <c r="J76" s="5"/>
      <c r="K76" s="6"/>
      <c r="L76" s="7"/>
      <c r="N76" s="56"/>
      <c r="O76" s="56"/>
      <c r="P76" s="56"/>
      <c r="Q76" s="56"/>
      <c r="R76" s="56"/>
      <c r="S76" s="56"/>
    </row>
    <row r="77" spans="1:19">
      <c r="A77" s="56"/>
      <c r="B77" s="56"/>
      <c r="E77" s="56"/>
      <c r="I77" s="5"/>
      <c r="J77" s="5"/>
      <c r="K77" s="6"/>
      <c r="L77" s="7"/>
      <c r="N77" s="56"/>
      <c r="O77" s="56"/>
      <c r="P77" s="56"/>
      <c r="Q77" s="56"/>
      <c r="R77" s="56"/>
      <c r="S77" s="56"/>
    </row>
    <row r="78" spans="1:19">
      <c r="A78" s="56"/>
      <c r="B78" s="56"/>
      <c r="E78" s="56"/>
      <c r="I78" s="5"/>
      <c r="J78" s="5"/>
      <c r="K78" s="6"/>
      <c r="L78" s="7"/>
      <c r="N78" s="56"/>
      <c r="O78" s="56"/>
      <c r="P78" s="56"/>
      <c r="Q78" s="56"/>
      <c r="R78" s="56"/>
      <c r="S78" s="56"/>
    </row>
    <row r="79" spans="1:19">
      <c r="A79" s="56"/>
      <c r="B79" s="56"/>
      <c r="E79" s="56"/>
      <c r="I79" s="5"/>
      <c r="J79" s="5"/>
      <c r="K79" s="6"/>
      <c r="L79" s="7"/>
      <c r="N79" s="56"/>
      <c r="O79" s="56"/>
      <c r="P79" s="56"/>
      <c r="Q79" s="56"/>
      <c r="R79" s="56"/>
      <c r="S79" s="56"/>
    </row>
    <row r="80" spans="1:19">
      <c r="A80" s="56"/>
      <c r="B80" s="56"/>
      <c r="E80" s="56"/>
      <c r="I80" s="5"/>
      <c r="J80" s="5"/>
      <c r="K80" s="6"/>
      <c r="L80" s="7"/>
      <c r="N80" s="56"/>
      <c r="O80" s="56"/>
      <c r="P80" s="56"/>
      <c r="Q80" s="56"/>
      <c r="R80" s="56"/>
      <c r="S80" s="56"/>
    </row>
    <row r="81" spans="1:19">
      <c r="A81" s="56"/>
      <c r="B81" s="56"/>
      <c r="E81" s="56"/>
      <c r="I81" s="5"/>
      <c r="J81" s="5"/>
      <c r="K81" s="6"/>
      <c r="L81" s="7"/>
      <c r="N81" s="56"/>
      <c r="O81" s="56"/>
      <c r="P81" s="56"/>
      <c r="Q81" s="56"/>
      <c r="R81" s="56"/>
      <c r="S81" s="56"/>
    </row>
    <row r="82" spans="1:19">
      <c r="A82" s="56"/>
      <c r="B82" s="56"/>
      <c r="E82" s="56"/>
      <c r="I82" s="5"/>
      <c r="J82" s="5"/>
      <c r="K82" s="6"/>
      <c r="L82" s="7"/>
      <c r="N82" s="56"/>
      <c r="O82" s="56"/>
      <c r="P82" s="56"/>
      <c r="Q82" s="56"/>
      <c r="R82" s="56"/>
      <c r="S82" s="56"/>
    </row>
    <row r="83" spans="1:19">
      <c r="A83" s="56"/>
      <c r="B83" s="56"/>
      <c r="E83" s="56"/>
      <c r="I83" s="5"/>
      <c r="J83" s="5"/>
      <c r="K83" s="6"/>
      <c r="L83" s="7"/>
      <c r="N83" s="56"/>
      <c r="O83" s="56"/>
      <c r="P83" s="56"/>
      <c r="Q83" s="56"/>
      <c r="R83" s="56"/>
      <c r="S83" s="56"/>
    </row>
    <row r="84" spans="1:19">
      <c r="A84" s="56"/>
      <c r="B84" s="56"/>
      <c r="E84" s="56"/>
      <c r="I84" s="5"/>
      <c r="J84" s="5"/>
      <c r="K84" s="6"/>
      <c r="L84" s="7"/>
      <c r="N84" s="56"/>
      <c r="O84" s="56"/>
      <c r="P84" s="56"/>
      <c r="Q84" s="56"/>
      <c r="R84" s="56"/>
      <c r="S84" s="56"/>
    </row>
    <row r="85" spans="1:19">
      <c r="A85" s="56"/>
      <c r="B85" s="56"/>
      <c r="E85" s="56"/>
      <c r="I85" s="5"/>
      <c r="J85" s="5"/>
      <c r="K85" s="6"/>
      <c r="L85" s="7"/>
      <c r="N85" s="56"/>
      <c r="O85" s="56"/>
      <c r="P85" s="56"/>
      <c r="Q85" s="56"/>
      <c r="R85" s="56"/>
      <c r="S85" s="56"/>
    </row>
    <row r="86" spans="1:19">
      <c r="A86" s="56"/>
      <c r="B86" s="56"/>
      <c r="E86" s="56"/>
      <c r="I86" s="5"/>
      <c r="J86" s="5"/>
      <c r="K86" s="6"/>
      <c r="L86" s="7"/>
      <c r="N86" s="56"/>
      <c r="O86" s="56"/>
      <c r="P86" s="56"/>
      <c r="Q86" s="56"/>
      <c r="R86" s="56"/>
      <c r="S86" s="56"/>
    </row>
    <row r="87" spans="1:19">
      <c r="A87" s="56"/>
      <c r="B87" s="56"/>
      <c r="E87" s="56"/>
      <c r="I87" s="5"/>
      <c r="J87" s="5"/>
      <c r="K87" s="6"/>
      <c r="L87" s="7"/>
      <c r="N87" s="56"/>
      <c r="O87" s="56"/>
      <c r="P87" s="56"/>
      <c r="Q87" s="56"/>
      <c r="R87" s="56"/>
      <c r="S87" s="56"/>
    </row>
    <row r="88" spans="1:19">
      <c r="A88" s="56"/>
      <c r="B88" s="56"/>
      <c r="E88" s="56"/>
      <c r="I88" s="5"/>
      <c r="J88" s="5"/>
      <c r="K88" s="6"/>
      <c r="L88" s="7"/>
      <c r="N88" s="56"/>
      <c r="O88" s="56"/>
      <c r="P88" s="56"/>
      <c r="Q88" s="56"/>
      <c r="R88" s="56"/>
      <c r="S88" s="56"/>
    </row>
    <row r="89" spans="1:19">
      <c r="A89" s="56"/>
      <c r="B89" s="56"/>
      <c r="E89" s="56"/>
      <c r="I89" s="5"/>
      <c r="J89" s="5"/>
      <c r="K89" s="6"/>
      <c r="L89" s="7"/>
      <c r="N89" s="56"/>
      <c r="O89" s="56"/>
      <c r="P89" s="56"/>
      <c r="Q89" s="56"/>
      <c r="R89" s="56"/>
      <c r="S89" s="56"/>
    </row>
    <row r="90" spans="1:19">
      <c r="A90" s="56"/>
      <c r="B90" s="56"/>
      <c r="E90" s="56"/>
      <c r="I90" s="5"/>
      <c r="J90" s="5"/>
      <c r="K90" s="6"/>
      <c r="L90" s="7"/>
      <c r="N90" s="56"/>
      <c r="O90" s="56"/>
      <c r="P90" s="56"/>
      <c r="Q90" s="56"/>
      <c r="R90" s="56"/>
      <c r="S90" s="56"/>
    </row>
    <row r="91" spans="1:19">
      <c r="A91" s="56"/>
      <c r="B91" s="56"/>
      <c r="E91" s="56"/>
      <c r="I91" s="5"/>
      <c r="J91" s="5"/>
      <c r="K91" s="6"/>
      <c r="L91" s="7"/>
      <c r="N91" s="56"/>
      <c r="O91" s="56"/>
      <c r="P91" s="56"/>
      <c r="Q91" s="56"/>
      <c r="R91" s="56"/>
      <c r="S91" s="56"/>
    </row>
    <row r="92" spans="1:19">
      <c r="A92" s="56"/>
      <c r="B92" s="56"/>
      <c r="E92" s="56"/>
      <c r="I92" s="5"/>
      <c r="J92" s="5"/>
      <c r="K92" s="6"/>
      <c r="L92" s="7"/>
      <c r="N92" s="56"/>
      <c r="O92" s="56"/>
      <c r="P92" s="56"/>
      <c r="Q92" s="56"/>
      <c r="R92" s="56"/>
      <c r="S92" s="56"/>
    </row>
    <row r="93" spans="1:19">
      <c r="A93" s="56"/>
      <c r="B93" s="56"/>
      <c r="E93" s="56"/>
      <c r="I93" s="5"/>
      <c r="J93" s="5"/>
      <c r="K93" s="6"/>
      <c r="L93" s="7"/>
      <c r="N93" s="56"/>
      <c r="O93" s="56"/>
      <c r="P93" s="56"/>
      <c r="Q93" s="56"/>
      <c r="R93" s="56"/>
      <c r="S93" s="56"/>
    </row>
    <row r="94" spans="1:19">
      <c r="A94" s="56"/>
      <c r="B94" s="56"/>
      <c r="E94" s="56"/>
      <c r="I94" s="5"/>
      <c r="J94" s="5"/>
      <c r="K94" s="6"/>
      <c r="L94" s="7"/>
      <c r="N94" s="56"/>
      <c r="O94" s="56"/>
      <c r="P94" s="56"/>
      <c r="Q94" s="56"/>
      <c r="R94" s="56"/>
      <c r="S94" s="56"/>
    </row>
    <row r="95" spans="1:19">
      <c r="A95" s="56"/>
      <c r="B95" s="56"/>
      <c r="E95" s="56"/>
      <c r="I95" s="5"/>
      <c r="J95" s="5"/>
      <c r="K95" s="6"/>
      <c r="L95" s="7"/>
      <c r="N95" s="56"/>
      <c r="O95" s="56"/>
      <c r="P95" s="56"/>
      <c r="Q95" s="56"/>
      <c r="R95" s="56"/>
      <c r="S95" s="56"/>
    </row>
    <row r="96" spans="1:19">
      <c r="A96" s="56"/>
      <c r="B96" s="56"/>
      <c r="E96" s="56"/>
      <c r="I96" s="5"/>
      <c r="J96" s="5"/>
      <c r="K96" s="6"/>
      <c r="L96" s="7"/>
      <c r="N96" s="56"/>
      <c r="O96" s="56"/>
      <c r="P96" s="56"/>
      <c r="Q96" s="56"/>
      <c r="R96" s="56"/>
      <c r="S96" s="56"/>
    </row>
    <row r="97" spans="1:19">
      <c r="A97" s="56"/>
      <c r="B97" s="56"/>
      <c r="E97" s="56"/>
      <c r="I97" s="5"/>
      <c r="J97" s="5"/>
      <c r="K97" s="6"/>
      <c r="L97" s="7"/>
      <c r="N97" s="56"/>
      <c r="O97" s="56"/>
      <c r="P97" s="56"/>
      <c r="Q97" s="56"/>
      <c r="R97" s="56"/>
      <c r="S97" s="56"/>
    </row>
    <row r="98" spans="1:19">
      <c r="A98" s="56"/>
      <c r="B98" s="56"/>
      <c r="E98" s="56"/>
      <c r="I98" s="5"/>
      <c r="J98" s="5"/>
      <c r="K98" s="6"/>
      <c r="L98" s="7"/>
      <c r="N98" s="56"/>
      <c r="O98" s="56"/>
      <c r="P98" s="56"/>
      <c r="Q98" s="56"/>
      <c r="R98" s="56"/>
      <c r="S98" s="56"/>
    </row>
    <row r="99" spans="1:19">
      <c r="A99" s="56"/>
      <c r="B99" s="56"/>
      <c r="E99" s="56"/>
      <c r="I99" s="5"/>
      <c r="J99" s="5"/>
      <c r="K99" s="6"/>
      <c r="L99" s="7"/>
      <c r="N99" s="56"/>
      <c r="O99" s="56"/>
      <c r="P99" s="56"/>
      <c r="Q99" s="56"/>
      <c r="R99" s="56"/>
      <c r="S99" s="56"/>
    </row>
    <row r="100" spans="1:19">
      <c r="A100" s="56"/>
      <c r="B100" s="56"/>
      <c r="E100" s="56"/>
      <c r="I100" s="5"/>
      <c r="J100" s="5"/>
      <c r="K100" s="6"/>
      <c r="L100" s="7"/>
      <c r="N100" s="56"/>
      <c r="O100" s="56"/>
      <c r="P100" s="56"/>
      <c r="Q100" s="56"/>
      <c r="R100" s="56"/>
      <c r="S100" s="56"/>
    </row>
    <row r="101" spans="1:19">
      <c r="A101" s="56"/>
      <c r="B101" s="56"/>
      <c r="E101" s="56"/>
      <c r="I101" s="5"/>
      <c r="J101" s="5"/>
      <c r="K101" s="6"/>
      <c r="L101" s="7"/>
      <c r="N101" s="56"/>
      <c r="O101" s="56"/>
      <c r="P101" s="56"/>
      <c r="Q101" s="56"/>
      <c r="R101" s="56"/>
      <c r="S101" s="56"/>
    </row>
    <row r="102" spans="1:19">
      <c r="A102" s="56"/>
      <c r="B102" s="56"/>
      <c r="E102" s="56"/>
      <c r="I102" s="5"/>
      <c r="J102" s="5"/>
      <c r="K102" s="6"/>
      <c r="L102" s="7"/>
      <c r="N102" s="56"/>
      <c r="O102" s="56"/>
      <c r="P102" s="56"/>
      <c r="Q102" s="56"/>
      <c r="R102" s="56"/>
      <c r="S102" s="56"/>
    </row>
    <row r="103" spans="1:19">
      <c r="A103" s="56"/>
      <c r="B103" s="56"/>
      <c r="E103" s="56"/>
      <c r="I103" s="5"/>
      <c r="J103" s="5"/>
      <c r="K103" s="6"/>
      <c r="L103" s="7"/>
      <c r="N103" s="56"/>
      <c r="O103" s="56"/>
      <c r="P103" s="56"/>
      <c r="Q103" s="56"/>
      <c r="R103" s="56"/>
      <c r="S103" s="56"/>
    </row>
    <row r="104" spans="1:19">
      <c r="A104" s="56"/>
      <c r="B104" s="56"/>
      <c r="E104" s="56"/>
      <c r="I104" s="5"/>
      <c r="J104" s="5"/>
      <c r="K104" s="6"/>
      <c r="L104" s="7"/>
      <c r="N104" s="56"/>
      <c r="O104" s="56"/>
      <c r="P104" s="56"/>
      <c r="Q104" s="56"/>
      <c r="R104" s="56"/>
      <c r="S104" s="56"/>
    </row>
    <row r="105" spans="1:19">
      <c r="A105" s="56"/>
      <c r="B105" s="56"/>
      <c r="E105" s="56"/>
      <c r="I105" s="5"/>
      <c r="J105" s="5"/>
      <c r="K105" s="6"/>
      <c r="L105" s="7"/>
      <c r="N105" s="56"/>
      <c r="O105" s="56"/>
      <c r="P105" s="56"/>
      <c r="Q105" s="56"/>
      <c r="R105" s="56"/>
      <c r="S105" s="56"/>
    </row>
    <row r="106" spans="1:19">
      <c r="A106" s="56"/>
      <c r="B106" s="56"/>
      <c r="E106" s="56"/>
      <c r="I106" s="5"/>
      <c r="J106" s="5"/>
      <c r="K106" s="6"/>
      <c r="L106" s="7"/>
      <c r="N106" s="56"/>
      <c r="O106" s="56"/>
      <c r="P106" s="56"/>
      <c r="Q106" s="56"/>
      <c r="R106" s="56"/>
      <c r="S106" s="56"/>
    </row>
    <row r="107" spans="1:19">
      <c r="A107" s="56"/>
      <c r="B107" s="56"/>
      <c r="E107" s="56"/>
      <c r="I107" s="5"/>
      <c r="J107" s="5"/>
      <c r="K107" s="6"/>
      <c r="L107" s="7"/>
      <c r="N107" s="56"/>
      <c r="O107" s="56"/>
      <c r="P107" s="56"/>
      <c r="Q107" s="56"/>
      <c r="R107" s="56"/>
      <c r="S107" s="56"/>
    </row>
    <row r="108" spans="1:19">
      <c r="A108" s="56"/>
      <c r="B108" s="56"/>
      <c r="E108" s="56"/>
      <c r="I108" s="5"/>
      <c r="J108" s="5"/>
      <c r="K108" s="6"/>
      <c r="L108" s="7"/>
      <c r="N108" s="56"/>
      <c r="O108" s="56"/>
      <c r="P108" s="56"/>
      <c r="Q108" s="56"/>
      <c r="R108" s="56"/>
      <c r="S108" s="56"/>
    </row>
    <row r="109" spans="1:19">
      <c r="A109" s="56"/>
      <c r="B109" s="56"/>
      <c r="E109" s="56"/>
      <c r="I109" s="5"/>
      <c r="J109" s="5"/>
      <c r="K109" s="6"/>
      <c r="L109" s="7"/>
      <c r="N109" s="56"/>
      <c r="O109" s="56"/>
      <c r="P109" s="56"/>
      <c r="Q109" s="56"/>
      <c r="R109" s="56"/>
      <c r="S109" s="56"/>
    </row>
    <row r="110" spans="1:19">
      <c r="A110" s="56"/>
      <c r="B110" s="56"/>
      <c r="E110" s="56"/>
      <c r="I110" s="5"/>
      <c r="J110" s="5"/>
      <c r="K110" s="6"/>
      <c r="L110" s="7"/>
      <c r="N110" s="56"/>
      <c r="O110" s="56"/>
      <c r="P110" s="56"/>
      <c r="Q110" s="56"/>
      <c r="R110" s="56"/>
      <c r="S110" s="56"/>
    </row>
    <row r="111" spans="1:19">
      <c r="A111" s="56"/>
      <c r="B111" s="56"/>
      <c r="E111" s="56"/>
      <c r="I111" s="5"/>
      <c r="J111" s="5"/>
      <c r="K111" s="6"/>
      <c r="L111" s="7"/>
      <c r="N111" s="56"/>
      <c r="O111" s="56"/>
      <c r="P111" s="56"/>
      <c r="Q111" s="56"/>
      <c r="R111" s="56"/>
      <c r="S111" s="56"/>
    </row>
    <row r="112" spans="1:19">
      <c r="A112" s="56"/>
      <c r="B112" s="56"/>
      <c r="E112" s="56"/>
      <c r="I112" s="5"/>
      <c r="J112" s="5"/>
      <c r="K112" s="6"/>
      <c r="L112" s="7"/>
      <c r="N112" s="56"/>
      <c r="O112" s="56"/>
      <c r="P112" s="56"/>
      <c r="Q112" s="56"/>
      <c r="R112" s="56"/>
      <c r="S112" s="56"/>
    </row>
    <row r="113" spans="1:19">
      <c r="A113" s="56"/>
      <c r="B113" s="56"/>
      <c r="E113" s="56"/>
      <c r="I113" s="5"/>
      <c r="J113" s="5"/>
      <c r="K113" s="6"/>
      <c r="L113" s="7"/>
      <c r="N113" s="56"/>
      <c r="O113" s="56"/>
      <c r="P113" s="56"/>
      <c r="Q113" s="56"/>
      <c r="R113" s="56"/>
      <c r="S113" s="56"/>
    </row>
    <row r="114" spans="1:19">
      <c r="A114" s="56"/>
      <c r="B114" s="56"/>
      <c r="E114" s="56"/>
      <c r="I114" s="5"/>
      <c r="J114" s="5"/>
      <c r="K114" s="6"/>
      <c r="L114" s="7"/>
      <c r="N114" s="56"/>
      <c r="O114" s="56"/>
      <c r="P114" s="56"/>
      <c r="Q114" s="56"/>
      <c r="R114" s="56"/>
      <c r="S114" s="56"/>
    </row>
    <row r="115" spans="1:19">
      <c r="A115" s="56"/>
      <c r="B115" s="56"/>
      <c r="E115" s="56"/>
      <c r="I115" s="5"/>
      <c r="J115" s="5"/>
      <c r="K115" s="6"/>
      <c r="L115" s="7"/>
      <c r="N115" s="56"/>
      <c r="O115" s="56"/>
      <c r="P115" s="56"/>
      <c r="Q115" s="56"/>
      <c r="R115" s="56"/>
      <c r="S115" s="56"/>
    </row>
    <row r="116" spans="1:19">
      <c r="A116" s="56"/>
      <c r="B116" s="56"/>
      <c r="E116" s="56"/>
      <c r="I116" s="5"/>
      <c r="J116" s="5"/>
      <c r="K116" s="6"/>
      <c r="L116" s="7"/>
      <c r="N116" s="56"/>
      <c r="O116" s="56"/>
      <c r="P116" s="56"/>
      <c r="Q116" s="56"/>
      <c r="R116" s="56"/>
      <c r="S116" s="56"/>
    </row>
    <row r="117" spans="1:19">
      <c r="A117" s="56"/>
      <c r="B117" s="56"/>
      <c r="E117" s="56"/>
      <c r="I117" s="5"/>
      <c r="J117" s="5"/>
      <c r="K117" s="6"/>
      <c r="L117" s="7"/>
      <c r="N117" s="56"/>
      <c r="O117" s="56"/>
      <c r="P117" s="56"/>
      <c r="Q117" s="56"/>
      <c r="R117" s="56"/>
      <c r="S117" s="56"/>
    </row>
    <row r="118" spans="1:19">
      <c r="A118" s="56"/>
      <c r="B118" s="56"/>
      <c r="E118" s="56"/>
      <c r="I118" s="5"/>
      <c r="J118" s="5"/>
      <c r="K118" s="6"/>
      <c r="L118" s="7"/>
      <c r="N118" s="56"/>
      <c r="O118" s="56"/>
      <c r="P118" s="56"/>
      <c r="Q118" s="56"/>
      <c r="R118" s="56"/>
      <c r="S118" s="56"/>
    </row>
    <row r="119" spans="1:19">
      <c r="A119" s="56"/>
      <c r="B119" s="56"/>
      <c r="E119" s="56"/>
      <c r="I119" s="5"/>
      <c r="J119" s="5"/>
      <c r="K119" s="6"/>
      <c r="L119" s="7"/>
      <c r="N119" s="56"/>
      <c r="O119" s="56"/>
      <c r="P119" s="56"/>
      <c r="Q119" s="56"/>
      <c r="R119" s="56"/>
      <c r="S119" s="56"/>
    </row>
    <row r="120" spans="1:19">
      <c r="A120" s="56"/>
      <c r="B120" s="56"/>
      <c r="E120" s="56"/>
      <c r="I120" s="5"/>
      <c r="J120" s="5"/>
      <c r="K120" s="6"/>
      <c r="L120" s="7"/>
      <c r="N120" s="56"/>
      <c r="O120" s="56"/>
      <c r="P120" s="56"/>
      <c r="Q120" s="56"/>
      <c r="R120" s="56"/>
      <c r="S120" s="56"/>
    </row>
    <row r="121" spans="1:19">
      <c r="A121" s="56"/>
      <c r="B121" s="56"/>
      <c r="E121" s="56"/>
      <c r="I121" s="5"/>
      <c r="J121" s="5"/>
      <c r="K121" s="6"/>
      <c r="L121" s="7"/>
      <c r="N121" s="56"/>
      <c r="O121" s="56"/>
      <c r="P121" s="56"/>
      <c r="Q121" s="56"/>
      <c r="R121" s="56"/>
      <c r="S121" s="56"/>
    </row>
    <row r="122" spans="1:19">
      <c r="A122" s="56"/>
      <c r="B122" s="56"/>
      <c r="E122" s="56"/>
      <c r="I122" s="5"/>
      <c r="J122" s="5"/>
      <c r="K122" s="6"/>
      <c r="L122" s="7"/>
      <c r="N122" s="56"/>
      <c r="O122" s="56"/>
      <c r="P122" s="56"/>
      <c r="Q122" s="56"/>
      <c r="R122" s="56"/>
      <c r="S122" s="56"/>
    </row>
    <row r="123" spans="1:19">
      <c r="A123" s="56"/>
      <c r="B123" s="56"/>
      <c r="E123" s="56"/>
      <c r="I123" s="5"/>
      <c r="J123" s="5"/>
      <c r="K123" s="6"/>
      <c r="L123" s="7"/>
      <c r="N123" s="56"/>
      <c r="O123" s="56"/>
      <c r="P123" s="56"/>
      <c r="Q123" s="56"/>
      <c r="R123" s="56"/>
      <c r="S123" s="56"/>
    </row>
    <row r="124" spans="1:19">
      <c r="A124" s="56"/>
      <c r="B124" s="56"/>
      <c r="E124" s="56"/>
      <c r="I124" s="5"/>
      <c r="J124" s="5"/>
      <c r="K124" s="6"/>
      <c r="L124" s="7"/>
      <c r="N124" s="56"/>
      <c r="O124" s="56"/>
      <c r="P124" s="56"/>
      <c r="Q124" s="56"/>
      <c r="R124" s="56"/>
      <c r="S124" s="56"/>
    </row>
    <row r="125" spans="1:19">
      <c r="A125" s="56"/>
      <c r="B125" s="56"/>
      <c r="E125" s="56"/>
      <c r="I125" s="5"/>
      <c r="J125" s="5"/>
      <c r="K125" s="6"/>
      <c r="L125" s="7"/>
      <c r="N125" s="56"/>
      <c r="O125" s="56"/>
      <c r="P125" s="56"/>
      <c r="Q125" s="56"/>
      <c r="R125" s="56"/>
      <c r="S125" s="56"/>
    </row>
    <row r="126" spans="1:19">
      <c r="A126" s="56"/>
      <c r="B126" s="56"/>
      <c r="E126" s="56"/>
      <c r="I126" s="5"/>
      <c r="J126" s="5"/>
      <c r="K126" s="6"/>
      <c r="L126" s="7"/>
      <c r="N126" s="56"/>
      <c r="O126" s="56"/>
      <c r="P126" s="56"/>
      <c r="Q126" s="56"/>
      <c r="R126" s="56"/>
      <c r="S126" s="56"/>
    </row>
    <row r="127" spans="1:19">
      <c r="A127" s="56"/>
      <c r="B127" s="56"/>
      <c r="E127" s="56"/>
      <c r="I127" s="5"/>
      <c r="J127" s="5"/>
      <c r="K127" s="6"/>
      <c r="L127" s="7"/>
      <c r="N127" s="56"/>
      <c r="O127" s="56"/>
      <c r="P127" s="56"/>
      <c r="Q127" s="56"/>
      <c r="R127" s="56"/>
      <c r="S127" s="56"/>
    </row>
    <row r="128" spans="1:19">
      <c r="A128" s="56"/>
      <c r="B128" s="56"/>
      <c r="E128" s="56"/>
      <c r="I128" s="5"/>
      <c r="J128" s="5"/>
      <c r="K128" s="6"/>
      <c r="L128" s="7"/>
      <c r="N128" s="56"/>
      <c r="O128" s="56"/>
      <c r="P128" s="56"/>
      <c r="Q128" s="56"/>
      <c r="R128" s="56"/>
      <c r="S128" s="56"/>
    </row>
    <row r="129" spans="1:19">
      <c r="A129" s="56"/>
      <c r="B129" s="56"/>
      <c r="E129" s="56"/>
      <c r="I129" s="5"/>
      <c r="J129" s="5"/>
      <c r="K129" s="6"/>
      <c r="L129" s="7"/>
      <c r="N129" s="56"/>
      <c r="O129" s="56"/>
      <c r="P129" s="56"/>
      <c r="Q129" s="56"/>
      <c r="R129" s="56"/>
      <c r="S129" s="56"/>
    </row>
    <row r="130" spans="1:19">
      <c r="A130" s="56"/>
      <c r="B130" s="56"/>
      <c r="E130" s="56"/>
      <c r="I130" s="5"/>
      <c r="J130" s="5"/>
      <c r="K130" s="6"/>
      <c r="L130" s="7"/>
      <c r="N130" s="56"/>
      <c r="O130" s="56"/>
      <c r="P130" s="56"/>
      <c r="Q130" s="56"/>
      <c r="R130" s="56"/>
      <c r="S130" s="56"/>
    </row>
    <row r="131" spans="1:19">
      <c r="A131" s="56"/>
      <c r="B131" s="56"/>
      <c r="E131" s="56"/>
      <c r="I131" s="5"/>
      <c r="J131" s="5"/>
      <c r="K131" s="6"/>
      <c r="L131" s="7"/>
      <c r="N131" s="56"/>
      <c r="O131" s="56"/>
      <c r="P131" s="56"/>
      <c r="Q131" s="56"/>
      <c r="R131" s="56"/>
      <c r="S131" s="56"/>
    </row>
    <row r="132" spans="1:19">
      <c r="A132" s="56"/>
      <c r="B132" s="56"/>
      <c r="E132" s="56"/>
      <c r="I132" s="5"/>
      <c r="J132" s="5"/>
      <c r="K132" s="6"/>
      <c r="L132" s="7"/>
      <c r="N132" s="56"/>
      <c r="O132" s="56"/>
      <c r="P132" s="56"/>
      <c r="Q132" s="56"/>
      <c r="R132" s="56"/>
      <c r="S132" s="56"/>
    </row>
    <row r="133" spans="1:19">
      <c r="A133" s="56"/>
      <c r="B133" s="56"/>
      <c r="E133" s="56"/>
      <c r="I133" s="5"/>
      <c r="J133" s="5"/>
      <c r="K133" s="6"/>
      <c r="L133" s="7"/>
      <c r="N133" s="56"/>
      <c r="O133" s="56"/>
      <c r="P133" s="56"/>
      <c r="Q133" s="56"/>
      <c r="R133" s="56"/>
      <c r="S133" s="56"/>
    </row>
    <row r="134" spans="1:19">
      <c r="A134" s="56"/>
      <c r="B134" s="56"/>
      <c r="E134" s="56"/>
      <c r="I134" s="5"/>
      <c r="J134" s="5"/>
      <c r="K134" s="6"/>
      <c r="L134" s="7"/>
      <c r="N134" s="56"/>
      <c r="O134" s="56"/>
      <c r="P134" s="56"/>
      <c r="Q134" s="56"/>
      <c r="R134" s="56"/>
      <c r="S134" s="56"/>
    </row>
    <row r="135" spans="1:19">
      <c r="A135" s="56"/>
      <c r="B135" s="56"/>
      <c r="E135" s="56"/>
      <c r="I135" s="5"/>
      <c r="J135" s="5"/>
      <c r="K135" s="6"/>
      <c r="L135" s="7"/>
      <c r="N135" s="56"/>
      <c r="O135" s="56"/>
      <c r="P135" s="56"/>
      <c r="Q135" s="56"/>
      <c r="R135" s="56"/>
      <c r="S135" s="56"/>
    </row>
    <row r="136" spans="1:19">
      <c r="A136" s="56"/>
      <c r="B136" s="56"/>
      <c r="E136" s="56"/>
      <c r="I136" s="5"/>
      <c r="J136" s="5"/>
      <c r="K136" s="6"/>
      <c r="L136" s="7"/>
      <c r="N136" s="56"/>
      <c r="O136" s="56"/>
      <c r="P136" s="56"/>
      <c r="Q136" s="56"/>
      <c r="R136" s="56"/>
      <c r="S136" s="56"/>
    </row>
    <row r="137" spans="1:19">
      <c r="A137" s="56"/>
      <c r="B137" s="56"/>
      <c r="E137" s="56"/>
      <c r="I137" s="5"/>
      <c r="J137" s="5"/>
      <c r="K137" s="6"/>
      <c r="L137" s="7"/>
      <c r="N137" s="56"/>
      <c r="O137" s="56"/>
      <c r="P137" s="56"/>
      <c r="Q137" s="56"/>
      <c r="R137" s="56"/>
      <c r="S137" s="56"/>
    </row>
    <row r="138" spans="1:19">
      <c r="A138" s="56"/>
      <c r="B138" s="56"/>
      <c r="E138" s="56"/>
      <c r="I138" s="5"/>
      <c r="J138" s="5"/>
      <c r="K138" s="6"/>
      <c r="L138" s="7"/>
      <c r="N138" s="56"/>
      <c r="O138" s="56"/>
      <c r="P138" s="56"/>
      <c r="Q138" s="56"/>
      <c r="R138" s="56"/>
      <c r="S138" s="56"/>
    </row>
    <row r="139" spans="1:19">
      <c r="A139" s="56"/>
      <c r="B139" s="56"/>
      <c r="E139" s="56"/>
      <c r="I139" s="5"/>
      <c r="J139" s="5"/>
      <c r="K139" s="6"/>
      <c r="L139" s="7"/>
      <c r="N139" s="56"/>
      <c r="O139" s="56"/>
      <c r="P139" s="56"/>
      <c r="Q139" s="56"/>
      <c r="R139" s="56"/>
      <c r="S139" s="56"/>
    </row>
    <row r="140" spans="1:19">
      <c r="A140" s="56"/>
      <c r="B140" s="56"/>
      <c r="E140" s="56"/>
      <c r="I140" s="5"/>
      <c r="J140" s="5"/>
      <c r="K140" s="6"/>
      <c r="L140" s="7"/>
      <c r="N140" s="56"/>
      <c r="O140" s="56"/>
      <c r="P140" s="56"/>
      <c r="Q140" s="56"/>
      <c r="R140" s="56"/>
      <c r="S140" s="56"/>
    </row>
    <row r="141" spans="1:19">
      <c r="A141" s="56"/>
      <c r="B141" s="56"/>
      <c r="E141" s="56"/>
      <c r="I141" s="5"/>
      <c r="J141" s="5"/>
      <c r="K141" s="6"/>
      <c r="L141" s="7"/>
      <c r="N141" s="56"/>
      <c r="O141" s="56"/>
      <c r="P141" s="56"/>
      <c r="Q141" s="56"/>
      <c r="R141" s="56"/>
      <c r="S141" s="56"/>
    </row>
    <row r="142" spans="1:19">
      <c r="A142" s="56"/>
      <c r="B142" s="56"/>
      <c r="E142" s="56"/>
      <c r="I142" s="5"/>
      <c r="J142" s="5"/>
      <c r="K142" s="6"/>
      <c r="L142" s="7"/>
      <c r="N142" s="56"/>
      <c r="O142" s="56"/>
      <c r="P142" s="56"/>
      <c r="Q142" s="56"/>
      <c r="R142" s="56"/>
      <c r="S142" s="56"/>
    </row>
    <row r="143" spans="1:19">
      <c r="A143" s="56"/>
      <c r="B143" s="56"/>
      <c r="E143" s="56"/>
      <c r="I143" s="5"/>
      <c r="J143" s="5"/>
      <c r="K143" s="6"/>
      <c r="L143" s="7"/>
      <c r="N143" s="56"/>
      <c r="O143" s="56"/>
      <c r="P143" s="56"/>
      <c r="Q143" s="56"/>
      <c r="R143" s="56"/>
      <c r="S143" s="56"/>
    </row>
    <row r="144" spans="1:19">
      <c r="A144" s="56"/>
      <c r="B144" s="56"/>
      <c r="E144" s="56"/>
      <c r="I144" s="5"/>
      <c r="J144" s="5"/>
      <c r="K144" s="6"/>
      <c r="L144" s="7"/>
      <c r="N144" s="56"/>
      <c r="O144" s="56"/>
      <c r="P144" s="56"/>
      <c r="Q144" s="56"/>
      <c r="R144" s="56"/>
      <c r="S144" s="56"/>
    </row>
    <row r="145" spans="1:19">
      <c r="A145" s="56"/>
      <c r="B145" s="56"/>
      <c r="E145" s="56"/>
      <c r="I145" s="5"/>
      <c r="J145" s="5"/>
      <c r="K145" s="6"/>
      <c r="L145" s="7"/>
      <c r="N145" s="56"/>
      <c r="O145" s="56"/>
      <c r="P145" s="56"/>
      <c r="Q145" s="56"/>
      <c r="R145" s="56"/>
      <c r="S145" s="56"/>
    </row>
    <row r="146" spans="1:19">
      <c r="A146" s="56"/>
      <c r="B146" s="56"/>
      <c r="E146" s="56"/>
      <c r="I146" s="5"/>
      <c r="J146" s="5"/>
      <c r="K146" s="6"/>
      <c r="L146" s="7"/>
      <c r="N146" s="56"/>
      <c r="O146" s="56"/>
      <c r="P146" s="56"/>
      <c r="Q146" s="56"/>
      <c r="R146" s="56"/>
      <c r="S146" s="56"/>
    </row>
    <row r="147" spans="1:19">
      <c r="A147" s="56"/>
      <c r="B147" s="56"/>
      <c r="E147" s="56"/>
      <c r="I147" s="5"/>
      <c r="J147" s="5"/>
      <c r="K147" s="6"/>
      <c r="L147" s="7"/>
      <c r="N147" s="56"/>
      <c r="O147" s="56"/>
      <c r="P147" s="56"/>
      <c r="Q147" s="56"/>
      <c r="R147" s="56"/>
      <c r="S147" s="56"/>
    </row>
    <row r="148" spans="1:19">
      <c r="A148" s="56"/>
      <c r="B148" s="56"/>
      <c r="E148" s="56"/>
      <c r="I148" s="5"/>
      <c r="J148" s="5"/>
      <c r="K148" s="6"/>
      <c r="L148" s="7"/>
      <c r="N148" s="56"/>
      <c r="O148" s="56"/>
      <c r="P148" s="56"/>
      <c r="Q148" s="56"/>
      <c r="R148" s="56"/>
      <c r="S148" s="56"/>
    </row>
    <row r="149" spans="1:19">
      <c r="A149" s="56"/>
      <c r="B149" s="56"/>
      <c r="E149" s="56"/>
      <c r="I149" s="5"/>
      <c r="J149" s="5"/>
      <c r="K149" s="6"/>
      <c r="L149" s="7"/>
      <c r="N149" s="56"/>
      <c r="O149" s="56"/>
      <c r="P149" s="56"/>
      <c r="Q149" s="56"/>
      <c r="R149" s="56"/>
      <c r="S149" s="56"/>
    </row>
    <row r="150" spans="1:19">
      <c r="A150" s="56"/>
      <c r="B150" s="56"/>
      <c r="E150" s="56"/>
      <c r="I150" s="5"/>
      <c r="J150" s="5"/>
      <c r="K150" s="6"/>
      <c r="L150" s="7"/>
      <c r="N150" s="56"/>
      <c r="O150" s="56"/>
      <c r="P150" s="56"/>
      <c r="Q150" s="56"/>
      <c r="R150" s="56"/>
      <c r="S150" s="56"/>
    </row>
    <row r="151" spans="1:19">
      <c r="A151" s="56"/>
      <c r="B151" s="56"/>
      <c r="E151" s="56"/>
      <c r="I151" s="5"/>
      <c r="J151" s="5"/>
      <c r="K151" s="6"/>
      <c r="L151" s="7"/>
      <c r="N151" s="56"/>
      <c r="O151" s="56"/>
      <c r="P151" s="56"/>
      <c r="Q151" s="56"/>
      <c r="R151" s="56"/>
      <c r="S151" s="56"/>
    </row>
    <row r="152" spans="1:19">
      <c r="A152" s="56"/>
      <c r="B152" s="56"/>
      <c r="E152" s="56"/>
      <c r="I152" s="5"/>
      <c r="J152" s="5"/>
      <c r="K152" s="6"/>
      <c r="L152" s="7"/>
      <c r="N152" s="56"/>
      <c r="O152" s="56"/>
      <c r="P152" s="56"/>
      <c r="Q152" s="56"/>
      <c r="R152" s="56"/>
      <c r="S152" s="56"/>
    </row>
    <row r="153" spans="1:19">
      <c r="A153" s="56"/>
      <c r="B153" s="56"/>
      <c r="E153" s="56"/>
      <c r="I153" s="5"/>
      <c r="J153" s="5"/>
      <c r="K153" s="6"/>
      <c r="L153" s="7"/>
      <c r="N153" s="56"/>
      <c r="O153" s="56"/>
      <c r="P153" s="56"/>
      <c r="Q153" s="56"/>
      <c r="R153" s="56"/>
      <c r="S153" s="56"/>
    </row>
    <row r="154" spans="1:19">
      <c r="A154" s="56"/>
      <c r="B154" s="56"/>
      <c r="E154" s="56"/>
      <c r="I154" s="5"/>
      <c r="J154" s="5"/>
      <c r="K154" s="6"/>
      <c r="L154" s="7"/>
      <c r="N154" s="56"/>
      <c r="O154" s="56"/>
      <c r="P154" s="56"/>
      <c r="Q154" s="56"/>
      <c r="R154" s="56"/>
      <c r="S154" s="56"/>
    </row>
    <row r="155" spans="1:19">
      <c r="A155" s="56"/>
      <c r="B155" s="56"/>
      <c r="E155" s="56"/>
      <c r="I155" s="5"/>
      <c r="J155" s="5"/>
      <c r="K155" s="6"/>
      <c r="L155" s="7"/>
      <c r="N155" s="56"/>
      <c r="O155" s="56"/>
      <c r="P155" s="56"/>
      <c r="Q155" s="56"/>
      <c r="R155" s="56"/>
      <c r="S155" s="56"/>
    </row>
    <row r="156" spans="1:19">
      <c r="A156" s="56"/>
      <c r="B156" s="56"/>
      <c r="E156" s="56"/>
      <c r="I156" s="5"/>
      <c r="J156" s="5"/>
      <c r="K156" s="6"/>
      <c r="L156" s="7"/>
      <c r="N156" s="56"/>
      <c r="O156" s="56"/>
      <c r="P156" s="56"/>
      <c r="Q156" s="56"/>
      <c r="R156" s="56"/>
      <c r="S156" s="56"/>
    </row>
    <row r="157" spans="1:19">
      <c r="A157" s="56"/>
      <c r="B157" s="56"/>
      <c r="E157" s="56"/>
      <c r="I157" s="5"/>
      <c r="J157" s="5"/>
      <c r="K157" s="6"/>
      <c r="L157" s="7"/>
      <c r="N157" s="56"/>
      <c r="O157" s="56"/>
      <c r="P157" s="56"/>
      <c r="Q157" s="56"/>
      <c r="R157" s="56"/>
      <c r="S157" s="56"/>
    </row>
    <row r="158" spans="1:19">
      <c r="A158" s="56"/>
      <c r="B158" s="56"/>
      <c r="E158" s="56"/>
      <c r="I158" s="5"/>
      <c r="J158" s="5"/>
      <c r="K158" s="6"/>
      <c r="L158" s="7"/>
      <c r="N158" s="56"/>
      <c r="O158" s="56"/>
      <c r="P158" s="56"/>
      <c r="Q158" s="56"/>
      <c r="R158" s="56"/>
      <c r="S158" s="56"/>
    </row>
    <row r="159" spans="1:19">
      <c r="A159" s="56"/>
      <c r="B159" s="56"/>
      <c r="E159" s="56"/>
      <c r="I159" s="5"/>
      <c r="J159" s="5"/>
      <c r="K159" s="6"/>
      <c r="L159" s="7"/>
      <c r="N159" s="56"/>
      <c r="O159" s="56"/>
      <c r="P159" s="56"/>
      <c r="Q159" s="56"/>
      <c r="R159" s="56"/>
      <c r="S159" s="56"/>
    </row>
    <row r="160" spans="1:19">
      <c r="A160" s="56"/>
      <c r="B160" s="56"/>
      <c r="E160" s="56"/>
      <c r="I160" s="5"/>
      <c r="J160" s="5"/>
      <c r="K160" s="6"/>
      <c r="L160" s="7"/>
      <c r="N160" s="56"/>
      <c r="O160" s="56"/>
      <c r="P160" s="56"/>
      <c r="Q160" s="56"/>
      <c r="R160" s="56"/>
      <c r="S160" s="56"/>
    </row>
    <row r="161" spans="1:19">
      <c r="A161" s="56"/>
      <c r="B161" s="56"/>
      <c r="E161" s="56"/>
      <c r="I161" s="5"/>
      <c r="J161" s="5"/>
      <c r="K161" s="6"/>
      <c r="L161" s="7"/>
      <c r="N161" s="56"/>
      <c r="O161" s="56"/>
      <c r="P161" s="56"/>
      <c r="Q161" s="56"/>
      <c r="R161" s="56"/>
      <c r="S161" s="56"/>
    </row>
    <row r="162" spans="1:19">
      <c r="A162" s="56"/>
      <c r="B162" s="56"/>
      <c r="E162" s="56"/>
      <c r="I162" s="5"/>
      <c r="J162" s="5"/>
      <c r="K162" s="6"/>
      <c r="L162" s="7"/>
      <c r="N162" s="56"/>
      <c r="O162" s="56"/>
      <c r="P162" s="56"/>
      <c r="Q162" s="56"/>
      <c r="R162" s="56"/>
      <c r="S162" s="56"/>
    </row>
    <row r="163" spans="1:19">
      <c r="A163" s="56"/>
      <c r="B163" s="56"/>
      <c r="E163" s="56"/>
      <c r="I163" s="5"/>
      <c r="J163" s="5"/>
      <c r="K163" s="6"/>
      <c r="L163" s="7"/>
      <c r="N163" s="56"/>
      <c r="O163" s="56"/>
      <c r="P163" s="56"/>
      <c r="Q163" s="56"/>
      <c r="R163" s="56"/>
      <c r="S163" s="56"/>
    </row>
    <row r="164" spans="1:19">
      <c r="A164" s="56"/>
      <c r="B164" s="56"/>
      <c r="E164" s="56"/>
      <c r="I164" s="5"/>
      <c r="J164" s="5"/>
      <c r="K164" s="6"/>
      <c r="L164" s="7"/>
      <c r="N164" s="56"/>
      <c r="O164" s="56"/>
      <c r="P164" s="56"/>
      <c r="Q164" s="56"/>
      <c r="R164" s="56"/>
      <c r="S164" s="56"/>
    </row>
    <row r="165" spans="1:19">
      <c r="A165" s="56"/>
      <c r="B165" s="56"/>
      <c r="E165" s="56"/>
      <c r="I165" s="5"/>
      <c r="J165" s="5"/>
      <c r="K165" s="6"/>
      <c r="L165" s="7"/>
      <c r="N165" s="56"/>
      <c r="O165" s="56"/>
      <c r="P165" s="56"/>
      <c r="Q165" s="56"/>
      <c r="R165" s="56"/>
      <c r="S165" s="56"/>
    </row>
    <row r="166" spans="1:19">
      <c r="A166" s="56"/>
      <c r="B166" s="56"/>
      <c r="E166" s="56"/>
      <c r="I166" s="5"/>
      <c r="J166" s="5"/>
      <c r="K166" s="6"/>
      <c r="L166" s="7"/>
      <c r="N166" s="56"/>
      <c r="O166" s="56"/>
      <c r="P166" s="56"/>
      <c r="Q166" s="56"/>
      <c r="R166" s="56"/>
      <c r="S166" s="56"/>
    </row>
    <row r="167" spans="1:19">
      <c r="A167" s="56"/>
      <c r="B167" s="56"/>
      <c r="E167" s="56"/>
      <c r="I167" s="5"/>
      <c r="J167" s="5"/>
      <c r="K167" s="6"/>
      <c r="L167" s="7"/>
      <c r="N167" s="56"/>
      <c r="O167" s="56"/>
      <c r="P167" s="56"/>
      <c r="Q167" s="56"/>
      <c r="R167" s="56"/>
      <c r="S167" s="56"/>
    </row>
    <row r="168" spans="1:19">
      <c r="A168" s="56"/>
      <c r="B168" s="56"/>
      <c r="E168" s="56"/>
      <c r="I168" s="5"/>
      <c r="J168" s="5"/>
      <c r="K168" s="6"/>
      <c r="L168" s="7"/>
      <c r="N168" s="56"/>
      <c r="O168" s="56"/>
      <c r="P168" s="56"/>
      <c r="Q168" s="56"/>
      <c r="R168" s="56"/>
      <c r="S168" s="56"/>
    </row>
    <row r="169" spans="1:19">
      <c r="A169" s="56"/>
      <c r="B169" s="56"/>
      <c r="E169" s="56"/>
      <c r="I169" s="5"/>
      <c r="J169" s="5"/>
      <c r="K169" s="6"/>
      <c r="L169" s="7"/>
      <c r="N169" s="56"/>
      <c r="O169" s="56"/>
      <c r="P169" s="56"/>
      <c r="Q169" s="56"/>
      <c r="R169" s="56"/>
      <c r="S169" s="56"/>
    </row>
    <row r="170" spans="1:19">
      <c r="A170" s="56"/>
      <c r="B170" s="56"/>
      <c r="E170" s="56"/>
      <c r="I170" s="5"/>
      <c r="J170" s="5"/>
      <c r="K170" s="6"/>
      <c r="L170" s="7"/>
      <c r="N170" s="56"/>
      <c r="O170" s="56"/>
      <c r="P170" s="56"/>
      <c r="Q170" s="56"/>
      <c r="R170" s="56"/>
      <c r="S170" s="56"/>
    </row>
    <row r="171" spans="1:19">
      <c r="A171" s="56"/>
      <c r="B171" s="56"/>
      <c r="E171" s="56"/>
      <c r="I171" s="5"/>
      <c r="J171" s="5"/>
      <c r="K171" s="6"/>
      <c r="L171" s="7"/>
      <c r="N171" s="56"/>
      <c r="O171" s="56"/>
      <c r="P171" s="56"/>
      <c r="Q171" s="56"/>
      <c r="R171" s="56"/>
      <c r="S171" s="56"/>
    </row>
    <row r="172" spans="1:19">
      <c r="A172" s="56"/>
      <c r="B172" s="56"/>
      <c r="E172" s="56"/>
      <c r="I172" s="5"/>
      <c r="J172" s="5"/>
      <c r="K172" s="6"/>
      <c r="L172" s="7"/>
      <c r="N172" s="56"/>
      <c r="O172" s="56"/>
      <c r="P172" s="56"/>
      <c r="Q172" s="56"/>
      <c r="R172" s="56"/>
      <c r="S172" s="56"/>
    </row>
    <row r="173" spans="1:19">
      <c r="A173" s="56"/>
      <c r="B173" s="56"/>
      <c r="E173" s="56"/>
      <c r="I173" s="5"/>
      <c r="J173" s="5"/>
      <c r="K173" s="6"/>
      <c r="L173" s="7"/>
      <c r="N173" s="56"/>
      <c r="O173" s="56"/>
      <c r="P173" s="56"/>
      <c r="Q173" s="56"/>
      <c r="R173" s="56"/>
      <c r="S173" s="56"/>
    </row>
    <row r="174" spans="1:19">
      <c r="A174" s="56"/>
      <c r="B174" s="56"/>
      <c r="E174" s="56"/>
      <c r="I174" s="5"/>
      <c r="J174" s="5"/>
      <c r="K174" s="6"/>
      <c r="L174" s="7"/>
      <c r="N174" s="56"/>
      <c r="O174" s="56"/>
      <c r="P174" s="56"/>
      <c r="Q174" s="56"/>
      <c r="R174" s="56"/>
      <c r="S174" s="56"/>
    </row>
    <row r="175" spans="1:19">
      <c r="A175" s="56"/>
      <c r="B175" s="56"/>
      <c r="E175" s="56"/>
      <c r="I175" s="5"/>
      <c r="J175" s="5"/>
      <c r="K175" s="6"/>
      <c r="L175" s="7"/>
      <c r="N175" s="56"/>
      <c r="O175" s="56"/>
      <c r="P175" s="56"/>
      <c r="Q175" s="56"/>
      <c r="R175" s="56"/>
      <c r="S175" s="56"/>
    </row>
    <row r="176" spans="1:19">
      <c r="A176" s="56"/>
      <c r="B176" s="56"/>
      <c r="E176" s="56"/>
      <c r="I176" s="5"/>
      <c r="J176" s="5"/>
      <c r="K176" s="6"/>
      <c r="L176" s="7"/>
      <c r="N176" s="56"/>
      <c r="O176" s="56"/>
      <c r="P176" s="56"/>
      <c r="Q176" s="56"/>
      <c r="R176" s="56"/>
      <c r="S176" s="56"/>
    </row>
    <row r="177" spans="1:19">
      <c r="A177" s="56"/>
      <c r="B177" s="56"/>
      <c r="E177" s="56"/>
      <c r="I177" s="5"/>
      <c r="J177" s="5"/>
      <c r="K177" s="6"/>
      <c r="L177" s="7"/>
      <c r="N177" s="56"/>
      <c r="O177" s="56"/>
      <c r="P177" s="56"/>
      <c r="Q177" s="56"/>
      <c r="R177" s="56"/>
      <c r="S177" s="56"/>
    </row>
    <row r="178" spans="1:19">
      <c r="A178" s="56"/>
      <c r="B178" s="56"/>
      <c r="E178" s="56"/>
      <c r="I178" s="5"/>
      <c r="J178" s="5"/>
      <c r="K178" s="6"/>
      <c r="L178" s="7"/>
      <c r="N178" s="56"/>
      <c r="O178" s="56"/>
      <c r="P178" s="56"/>
      <c r="Q178" s="56"/>
      <c r="R178" s="56"/>
      <c r="S178" s="56"/>
    </row>
    <row r="179" spans="1:19">
      <c r="A179" s="56"/>
      <c r="B179" s="56"/>
      <c r="E179" s="56"/>
      <c r="I179" s="5"/>
      <c r="J179" s="5"/>
      <c r="K179" s="6"/>
      <c r="L179" s="7"/>
      <c r="N179" s="56"/>
      <c r="O179" s="56"/>
      <c r="P179" s="56"/>
      <c r="Q179" s="56"/>
      <c r="R179" s="56"/>
      <c r="S179" s="56"/>
    </row>
    <row r="180" spans="1:19">
      <c r="A180" s="56"/>
      <c r="B180" s="56"/>
      <c r="E180" s="56"/>
      <c r="I180" s="5"/>
      <c r="J180" s="5"/>
      <c r="K180" s="6"/>
      <c r="L180" s="7"/>
      <c r="N180" s="56"/>
      <c r="O180" s="56"/>
      <c r="P180" s="56"/>
      <c r="Q180" s="56"/>
      <c r="R180" s="56"/>
      <c r="S180" s="56"/>
    </row>
    <row r="181" spans="1:19">
      <c r="A181" s="56"/>
      <c r="B181" s="56"/>
      <c r="E181" s="56"/>
      <c r="I181" s="5"/>
      <c r="J181" s="5"/>
      <c r="K181" s="6"/>
      <c r="L181" s="7"/>
      <c r="N181" s="56"/>
      <c r="O181" s="56"/>
      <c r="P181" s="56"/>
      <c r="Q181" s="56"/>
      <c r="R181" s="56"/>
      <c r="S181" s="56"/>
    </row>
    <row r="182" spans="1:19">
      <c r="A182" s="56"/>
      <c r="B182" s="56"/>
      <c r="E182" s="56"/>
      <c r="I182" s="5"/>
      <c r="J182" s="5"/>
      <c r="K182" s="6"/>
      <c r="L182" s="7"/>
      <c r="N182" s="56"/>
      <c r="O182" s="56"/>
      <c r="P182" s="56"/>
      <c r="Q182" s="56"/>
      <c r="R182" s="56"/>
      <c r="S182" s="56"/>
    </row>
    <row r="183" spans="1:19">
      <c r="A183" s="56"/>
      <c r="B183" s="56"/>
      <c r="E183" s="56"/>
      <c r="I183" s="5"/>
      <c r="J183" s="5"/>
      <c r="K183" s="6"/>
      <c r="L183" s="7"/>
      <c r="N183" s="56"/>
      <c r="O183" s="56"/>
      <c r="P183" s="56"/>
      <c r="Q183" s="56"/>
      <c r="R183" s="56"/>
      <c r="S183" s="56"/>
    </row>
    <row r="184" spans="1:19">
      <c r="A184" s="56"/>
      <c r="B184" s="56"/>
      <c r="E184" s="56"/>
      <c r="I184" s="5"/>
      <c r="J184" s="5"/>
      <c r="K184" s="6"/>
      <c r="L184" s="7"/>
      <c r="N184" s="56"/>
      <c r="O184" s="56"/>
      <c r="P184" s="56"/>
      <c r="Q184" s="56"/>
      <c r="R184" s="56"/>
      <c r="S184" s="56"/>
    </row>
    <row r="185" spans="1:19">
      <c r="A185" s="56"/>
      <c r="B185" s="56"/>
      <c r="E185" s="56"/>
      <c r="I185" s="5"/>
      <c r="J185" s="5"/>
      <c r="K185" s="6"/>
      <c r="L185" s="7"/>
      <c r="N185" s="56"/>
      <c r="O185" s="56"/>
      <c r="P185" s="56"/>
      <c r="Q185" s="56"/>
      <c r="R185" s="56"/>
      <c r="S185" s="56"/>
    </row>
    <row r="186" spans="1:19">
      <c r="A186" s="56"/>
      <c r="B186" s="56"/>
      <c r="E186" s="56"/>
      <c r="I186" s="5"/>
      <c r="J186" s="5"/>
      <c r="K186" s="6"/>
      <c r="L186" s="7"/>
      <c r="N186" s="56"/>
      <c r="O186" s="56"/>
      <c r="P186" s="56"/>
      <c r="Q186" s="56"/>
      <c r="R186" s="56"/>
      <c r="S186" s="56"/>
    </row>
    <row r="187" spans="1:19">
      <c r="A187" s="56"/>
      <c r="B187" s="56"/>
      <c r="E187" s="56"/>
      <c r="I187" s="5"/>
      <c r="J187" s="5"/>
      <c r="K187" s="6"/>
      <c r="L187" s="7"/>
      <c r="N187" s="56"/>
      <c r="O187" s="56"/>
      <c r="P187" s="56"/>
      <c r="Q187" s="56"/>
      <c r="R187" s="56"/>
      <c r="S187" s="56"/>
    </row>
    <row r="188" spans="1:19">
      <c r="A188" s="56"/>
      <c r="B188" s="56"/>
      <c r="E188" s="56"/>
      <c r="I188" s="5"/>
      <c r="J188" s="5"/>
      <c r="K188" s="6"/>
      <c r="L188" s="7"/>
      <c r="N188" s="56"/>
      <c r="O188" s="56"/>
      <c r="P188" s="56"/>
      <c r="Q188" s="56"/>
      <c r="R188" s="56"/>
      <c r="S188" s="56"/>
    </row>
    <row r="189" spans="1:19">
      <c r="A189" s="56"/>
      <c r="B189" s="56"/>
      <c r="E189" s="56"/>
      <c r="I189" s="5"/>
      <c r="J189" s="5"/>
      <c r="K189" s="6"/>
      <c r="L189" s="7"/>
      <c r="N189" s="56"/>
      <c r="O189" s="56"/>
      <c r="P189" s="56"/>
      <c r="Q189" s="56"/>
      <c r="R189" s="56"/>
      <c r="S189" s="56"/>
    </row>
    <row r="190" spans="1:19">
      <c r="A190" s="56"/>
      <c r="B190" s="56"/>
      <c r="E190" s="56"/>
      <c r="I190" s="5"/>
      <c r="J190" s="5"/>
      <c r="K190" s="6"/>
      <c r="L190" s="7"/>
      <c r="N190" s="56"/>
      <c r="O190" s="56"/>
      <c r="P190" s="56"/>
      <c r="Q190" s="56"/>
      <c r="R190" s="56"/>
      <c r="S190" s="56"/>
    </row>
    <row r="191" spans="1:19">
      <c r="A191" s="56"/>
      <c r="B191" s="56"/>
      <c r="E191" s="56"/>
      <c r="I191" s="5"/>
      <c r="J191" s="5"/>
      <c r="K191" s="6"/>
      <c r="L191" s="7"/>
      <c r="N191" s="56"/>
      <c r="O191" s="56"/>
      <c r="P191" s="56"/>
      <c r="Q191" s="56"/>
      <c r="R191" s="56"/>
      <c r="S191" s="56"/>
    </row>
    <row r="192" spans="1:19">
      <c r="A192" s="56"/>
      <c r="B192" s="56"/>
      <c r="E192" s="56"/>
      <c r="I192" s="5"/>
      <c r="J192" s="5"/>
      <c r="K192" s="6"/>
      <c r="L192" s="7"/>
      <c r="N192" s="56"/>
      <c r="O192" s="56"/>
      <c r="P192" s="56"/>
      <c r="Q192" s="56"/>
      <c r="R192" s="56"/>
      <c r="S192" s="56"/>
    </row>
    <row r="193" spans="1:19">
      <c r="A193" s="56"/>
      <c r="B193" s="56"/>
      <c r="E193" s="56"/>
      <c r="I193" s="5"/>
      <c r="J193" s="5"/>
      <c r="K193" s="6"/>
      <c r="L193" s="7"/>
      <c r="N193" s="56"/>
      <c r="O193" s="56"/>
      <c r="P193" s="56"/>
      <c r="Q193" s="56"/>
      <c r="R193" s="56"/>
      <c r="S193" s="56"/>
    </row>
    <row r="194" spans="1:19">
      <c r="A194" s="56"/>
      <c r="B194" s="56"/>
      <c r="E194" s="56"/>
      <c r="I194" s="5"/>
      <c r="J194" s="5"/>
      <c r="K194" s="6"/>
      <c r="L194" s="7"/>
      <c r="N194" s="56"/>
      <c r="O194" s="56"/>
      <c r="P194" s="56"/>
      <c r="Q194" s="56"/>
      <c r="R194" s="56"/>
      <c r="S194" s="56"/>
    </row>
    <row r="195" spans="1:19">
      <c r="A195" s="56"/>
      <c r="B195" s="56"/>
      <c r="E195" s="56"/>
      <c r="I195" s="5"/>
      <c r="J195" s="5"/>
      <c r="K195" s="6"/>
      <c r="L195" s="7"/>
      <c r="N195" s="56"/>
      <c r="O195" s="56"/>
      <c r="P195" s="56"/>
      <c r="Q195" s="56"/>
      <c r="R195" s="56"/>
      <c r="S195" s="56"/>
    </row>
    <row r="196" spans="1:19">
      <c r="A196" s="56"/>
      <c r="B196" s="56"/>
      <c r="E196" s="56"/>
      <c r="I196" s="5"/>
      <c r="J196" s="5"/>
      <c r="K196" s="6"/>
      <c r="L196" s="7"/>
      <c r="N196" s="56"/>
      <c r="O196" s="56"/>
      <c r="P196" s="56"/>
      <c r="Q196" s="56"/>
      <c r="R196" s="56"/>
      <c r="S196" s="56"/>
    </row>
    <row r="197" spans="1:19">
      <c r="A197" s="56"/>
      <c r="B197" s="56"/>
      <c r="E197" s="56"/>
      <c r="I197" s="5"/>
      <c r="J197" s="5"/>
      <c r="K197" s="6"/>
      <c r="L197" s="7"/>
      <c r="N197" s="56"/>
      <c r="O197" s="56"/>
      <c r="P197" s="56"/>
      <c r="Q197" s="56"/>
      <c r="R197" s="56"/>
      <c r="S197" s="56"/>
    </row>
    <row r="198" spans="1:19">
      <c r="A198" s="56"/>
      <c r="B198" s="56"/>
      <c r="E198" s="56"/>
      <c r="I198" s="5"/>
      <c r="J198" s="5"/>
      <c r="K198" s="6"/>
      <c r="L198" s="7"/>
      <c r="N198" s="56"/>
      <c r="O198" s="56"/>
      <c r="P198" s="56"/>
      <c r="Q198" s="56"/>
      <c r="R198" s="56"/>
      <c r="S198" s="56"/>
    </row>
    <row r="199" spans="1:19">
      <c r="A199" s="56"/>
      <c r="B199" s="56"/>
      <c r="E199" s="56"/>
      <c r="I199" s="5"/>
      <c r="J199" s="5"/>
      <c r="K199" s="6"/>
      <c r="L199" s="7"/>
      <c r="N199" s="56"/>
      <c r="O199" s="56"/>
      <c r="P199" s="56"/>
      <c r="Q199" s="56"/>
      <c r="R199" s="56"/>
      <c r="S199" s="56"/>
    </row>
    <row r="200" spans="1:19">
      <c r="A200" s="56"/>
      <c r="B200" s="56"/>
      <c r="E200" s="56"/>
      <c r="I200" s="5"/>
      <c r="J200" s="5"/>
      <c r="K200" s="6"/>
      <c r="L200" s="7"/>
      <c r="N200" s="56"/>
      <c r="O200" s="56"/>
      <c r="P200" s="56"/>
      <c r="Q200" s="56"/>
      <c r="R200" s="56"/>
      <c r="S200" s="56"/>
    </row>
    <row r="201" spans="1:19">
      <c r="A201" s="56"/>
      <c r="B201" s="56"/>
      <c r="E201" s="56"/>
      <c r="I201" s="5"/>
      <c r="J201" s="5"/>
      <c r="K201" s="6"/>
      <c r="L201" s="7"/>
      <c r="N201" s="56"/>
      <c r="O201" s="56"/>
      <c r="P201" s="56"/>
      <c r="Q201" s="56"/>
      <c r="R201" s="56"/>
      <c r="S201" s="56"/>
    </row>
    <row r="202" spans="1:19">
      <c r="A202" s="56"/>
      <c r="B202" s="56"/>
      <c r="E202" s="56"/>
      <c r="I202" s="5"/>
      <c r="J202" s="5"/>
      <c r="K202" s="6"/>
      <c r="L202" s="7"/>
      <c r="N202" s="56"/>
      <c r="O202" s="56"/>
      <c r="P202" s="56"/>
      <c r="Q202" s="56"/>
      <c r="R202" s="56"/>
      <c r="S202" s="56"/>
    </row>
    <row r="203" spans="1:19">
      <c r="A203" s="56"/>
      <c r="B203" s="56"/>
      <c r="E203" s="56"/>
      <c r="I203" s="5"/>
      <c r="J203" s="5"/>
      <c r="K203" s="6"/>
      <c r="L203" s="7"/>
      <c r="N203" s="56"/>
      <c r="O203" s="56"/>
      <c r="P203" s="56"/>
      <c r="Q203" s="56"/>
      <c r="R203" s="56"/>
      <c r="S203" s="56"/>
    </row>
    <row r="204" spans="1:19">
      <c r="A204" s="56"/>
      <c r="B204" s="56"/>
      <c r="E204" s="56"/>
      <c r="I204" s="5"/>
      <c r="J204" s="5"/>
      <c r="K204" s="6"/>
      <c r="L204" s="7"/>
      <c r="N204" s="56"/>
      <c r="O204" s="56"/>
      <c r="P204" s="56"/>
      <c r="Q204" s="56"/>
      <c r="R204" s="56"/>
      <c r="S204" s="56"/>
    </row>
    <row r="205" spans="1:19">
      <c r="A205" s="56"/>
      <c r="B205" s="56"/>
      <c r="E205" s="56"/>
      <c r="I205" s="5"/>
      <c r="J205" s="5"/>
      <c r="K205" s="6"/>
      <c r="L205" s="7"/>
      <c r="N205" s="56"/>
      <c r="O205" s="56"/>
      <c r="P205" s="56"/>
      <c r="Q205" s="56"/>
      <c r="R205" s="56"/>
      <c r="S205" s="56"/>
    </row>
    <row r="206" spans="1:19">
      <c r="A206" s="56"/>
      <c r="B206" s="56"/>
      <c r="E206" s="56"/>
      <c r="I206" s="5"/>
      <c r="J206" s="5"/>
      <c r="K206" s="6"/>
      <c r="L206" s="7"/>
      <c r="N206" s="56"/>
      <c r="O206" s="56"/>
      <c r="P206" s="56"/>
      <c r="Q206" s="56"/>
      <c r="R206" s="56"/>
      <c r="S206" s="56"/>
    </row>
    <row r="207" spans="1:19">
      <c r="A207" s="56"/>
      <c r="B207" s="56"/>
      <c r="E207" s="56"/>
      <c r="I207" s="5"/>
      <c r="J207" s="5"/>
      <c r="K207" s="6"/>
      <c r="L207" s="7"/>
      <c r="N207" s="56"/>
      <c r="O207" s="56"/>
      <c r="P207" s="56"/>
      <c r="Q207" s="56"/>
      <c r="R207" s="56"/>
      <c r="S207" s="56"/>
    </row>
    <row r="208" spans="1:19">
      <c r="A208" s="56"/>
      <c r="B208" s="56"/>
      <c r="E208" s="56"/>
      <c r="I208" s="5"/>
      <c r="J208" s="5"/>
      <c r="K208" s="6"/>
      <c r="L208" s="7"/>
      <c r="N208" s="56"/>
      <c r="O208" s="56"/>
      <c r="P208" s="56"/>
      <c r="Q208" s="56"/>
      <c r="R208" s="56"/>
      <c r="S208" s="56"/>
    </row>
    <row r="209" spans="1:19">
      <c r="A209" s="56"/>
      <c r="B209" s="56"/>
      <c r="E209" s="56"/>
      <c r="I209" s="5"/>
      <c r="J209" s="5"/>
      <c r="K209" s="6"/>
      <c r="L209" s="7"/>
      <c r="N209" s="56"/>
      <c r="O209" s="56"/>
      <c r="P209" s="56"/>
      <c r="Q209" s="56"/>
      <c r="R209" s="56"/>
      <c r="S209" s="56"/>
    </row>
    <row r="210" spans="1:19">
      <c r="A210" s="56"/>
      <c r="B210" s="56"/>
      <c r="E210" s="56"/>
      <c r="I210" s="5"/>
      <c r="J210" s="5"/>
      <c r="K210" s="6"/>
      <c r="L210" s="7"/>
      <c r="N210" s="56"/>
      <c r="O210" s="56"/>
      <c r="P210" s="56"/>
      <c r="Q210" s="56"/>
      <c r="R210" s="56"/>
      <c r="S210" s="56"/>
    </row>
    <row r="211" spans="1:19">
      <c r="A211" s="56"/>
      <c r="B211" s="56"/>
      <c r="E211" s="56"/>
      <c r="I211" s="5"/>
      <c r="J211" s="5"/>
      <c r="K211" s="6"/>
      <c r="L211" s="7"/>
      <c r="N211" s="56"/>
      <c r="O211" s="56"/>
      <c r="P211" s="56"/>
      <c r="Q211" s="56"/>
      <c r="R211" s="56"/>
      <c r="S211" s="56"/>
    </row>
    <row r="212" spans="1:19">
      <c r="A212" s="56"/>
      <c r="B212" s="56"/>
      <c r="E212" s="56"/>
      <c r="I212" s="5"/>
      <c r="J212" s="5"/>
      <c r="K212" s="6"/>
      <c r="L212" s="7"/>
      <c r="N212" s="56"/>
      <c r="O212" s="56"/>
      <c r="P212" s="56"/>
      <c r="Q212" s="56"/>
      <c r="R212" s="56"/>
      <c r="S212" s="56"/>
    </row>
    <row r="213" spans="1:19">
      <c r="A213" s="56"/>
      <c r="B213" s="56"/>
      <c r="E213" s="56"/>
      <c r="I213" s="5"/>
      <c r="J213" s="5"/>
      <c r="K213" s="6"/>
      <c r="L213" s="7"/>
      <c r="N213" s="56"/>
      <c r="O213" s="56"/>
      <c r="P213" s="56"/>
      <c r="Q213" s="56"/>
      <c r="R213" s="56"/>
      <c r="S213" s="56"/>
    </row>
    <row r="214" spans="1:19">
      <c r="A214" s="56"/>
      <c r="B214" s="56"/>
      <c r="E214" s="56"/>
      <c r="I214" s="5"/>
      <c r="J214" s="5"/>
      <c r="K214" s="6"/>
      <c r="L214" s="7"/>
      <c r="N214" s="56"/>
      <c r="O214" s="56"/>
      <c r="P214" s="56"/>
      <c r="Q214" s="56"/>
      <c r="R214" s="56"/>
      <c r="S214" s="56"/>
    </row>
    <row r="215" spans="1:19">
      <c r="A215" s="56"/>
      <c r="B215" s="56"/>
      <c r="E215" s="56"/>
      <c r="I215" s="5"/>
      <c r="J215" s="5"/>
      <c r="K215" s="6"/>
      <c r="L215" s="7"/>
      <c r="N215" s="56"/>
      <c r="O215" s="56"/>
      <c r="P215" s="56"/>
      <c r="Q215" s="56"/>
      <c r="R215" s="56"/>
      <c r="S215" s="56"/>
    </row>
    <row r="216" spans="1:19">
      <c r="A216" s="56"/>
      <c r="B216" s="56"/>
      <c r="E216" s="56"/>
      <c r="I216" s="5"/>
      <c r="J216" s="5"/>
      <c r="K216" s="6"/>
      <c r="L216" s="7"/>
      <c r="N216" s="56"/>
      <c r="O216" s="56"/>
      <c r="P216" s="56"/>
      <c r="Q216" s="56"/>
      <c r="R216" s="56"/>
      <c r="S216" s="56"/>
    </row>
    <row r="217" spans="1:19">
      <c r="A217" s="56"/>
      <c r="B217" s="56"/>
      <c r="E217" s="56"/>
      <c r="I217" s="5"/>
      <c r="J217" s="5"/>
      <c r="K217" s="6"/>
      <c r="L217" s="7"/>
      <c r="N217" s="56"/>
      <c r="O217" s="56"/>
      <c r="P217" s="56"/>
      <c r="Q217" s="56"/>
      <c r="R217" s="56"/>
      <c r="S217" s="56"/>
    </row>
    <row r="218" spans="1:19">
      <c r="A218" s="56"/>
      <c r="B218" s="56"/>
      <c r="E218" s="56"/>
      <c r="I218" s="5"/>
      <c r="J218" s="5"/>
      <c r="K218" s="6"/>
      <c r="L218" s="7"/>
      <c r="N218" s="56"/>
      <c r="O218" s="56"/>
      <c r="P218" s="56"/>
      <c r="Q218" s="56"/>
      <c r="R218" s="56"/>
      <c r="S218" s="56"/>
    </row>
    <row r="219" spans="1:19">
      <c r="A219" s="56"/>
      <c r="B219" s="56"/>
      <c r="E219" s="56"/>
      <c r="I219" s="5"/>
      <c r="J219" s="5"/>
      <c r="K219" s="6"/>
      <c r="L219" s="7"/>
      <c r="N219" s="56"/>
      <c r="O219" s="56"/>
      <c r="P219" s="56"/>
      <c r="Q219" s="56"/>
      <c r="R219" s="56"/>
      <c r="S219" s="56"/>
    </row>
    <row r="220" spans="1:19">
      <c r="A220" s="56"/>
      <c r="B220" s="56"/>
      <c r="E220" s="56"/>
      <c r="I220" s="5"/>
      <c r="J220" s="5"/>
      <c r="K220" s="6"/>
      <c r="L220" s="7"/>
      <c r="N220" s="56"/>
      <c r="O220" s="56"/>
      <c r="P220" s="56"/>
      <c r="Q220" s="56"/>
      <c r="R220" s="56"/>
      <c r="S220" s="56"/>
    </row>
    <row r="221" spans="1:19">
      <c r="A221" s="56"/>
      <c r="B221" s="56"/>
      <c r="E221" s="56"/>
      <c r="I221" s="5"/>
      <c r="J221" s="5"/>
      <c r="K221" s="6"/>
      <c r="L221" s="7"/>
      <c r="N221" s="56"/>
      <c r="O221" s="56"/>
      <c r="P221" s="56"/>
      <c r="Q221" s="56"/>
      <c r="R221" s="56"/>
      <c r="S221" s="56"/>
    </row>
    <row r="222" spans="1:19">
      <c r="A222" s="56"/>
      <c r="B222" s="56"/>
      <c r="E222" s="56"/>
      <c r="I222" s="5"/>
      <c r="J222" s="5"/>
      <c r="K222" s="6"/>
      <c r="L222" s="7"/>
      <c r="N222" s="56"/>
      <c r="O222" s="56"/>
      <c r="P222" s="56"/>
      <c r="Q222" s="56"/>
      <c r="R222" s="56"/>
      <c r="S222" s="56"/>
    </row>
    <row r="223" spans="1:19">
      <c r="A223" s="56"/>
      <c r="B223" s="56"/>
      <c r="E223" s="56"/>
      <c r="I223" s="5"/>
      <c r="J223" s="5"/>
      <c r="K223" s="6"/>
      <c r="L223" s="7"/>
      <c r="N223" s="56"/>
      <c r="O223" s="56"/>
      <c r="P223" s="56"/>
      <c r="Q223" s="56"/>
      <c r="R223" s="56"/>
      <c r="S223" s="56"/>
    </row>
    <row r="224" spans="1:19">
      <c r="A224" s="56"/>
      <c r="B224" s="56"/>
      <c r="E224" s="56"/>
      <c r="I224" s="5"/>
      <c r="J224" s="5"/>
      <c r="K224" s="6"/>
      <c r="L224" s="7"/>
      <c r="N224" s="56"/>
      <c r="O224" s="56"/>
      <c r="P224" s="56"/>
      <c r="Q224" s="56"/>
      <c r="R224" s="56"/>
      <c r="S224" s="56"/>
    </row>
    <row r="225" spans="1:19">
      <c r="A225" s="56"/>
      <c r="B225" s="56"/>
      <c r="E225" s="56"/>
      <c r="I225" s="5"/>
      <c r="J225" s="5"/>
      <c r="K225" s="6"/>
      <c r="L225" s="7"/>
      <c r="N225" s="56"/>
      <c r="O225" s="56"/>
      <c r="P225" s="56"/>
      <c r="Q225" s="56"/>
      <c r="R225" s="56"/>
      <c r="S225" s="56"/>
    </row>
    <row r="226" spans="1:19">
      <c r="A226" s="56"/>
      <c r="B226" s="56"/>
      <c r="E226" s="56"/>
      <c r="I226" s="5"/>
      <c r="J226" s="5"/>
      <c r="K226" s="6"/>
      <c r="L226" s="7"/>
      <c r="N226" s="56"/>
      <c r="O226" s="56"/>
      <c r="P226" s="56"/>
      <c r="Q226" s="56"/>
      <c r="R226" s="56"/>
      <c r="S226" s="56"/>
    </row>
    <row r="227" spans="1:19">
      <c r="A227" s="56"/>
      <c r="B227" s="56"/>
      <c r="E227" s="56"/>
      <c r="I227" s="5"/>
      <c r="J227" s="5"/>
      <c r="K227" s="6"/>
      <c r="L227" s="7"/>
      <c r="N227" s="56"/>
      <c r="O227" s="56"/>
      <c r="P227" s="56"/>
      <c r="Q227" s="56"/>
      <c r="R227" s="56"/>
      <c r="S227" s="56"/>
    </row>
    <row r="228" spans="1:19">
      <c r="A228" s="56"/>
      <c r="B228" s="56"/>
      <c r="E228" s="56"/>
      <c r="I228" s="5"/>
      <c r="J228" s="5"/>
      <c r="K228" s="6"/>
      <c r="L228" s="7"/>
      <c r="N228" s="56"/>
      <c r="O228" s="56"/>
      <c r="P228" s="56"/>
      <c r="Q228" s="56"/>
      <c r="R228" s="56"/>
      <c r="S228" s="56"/>
    </row>
    <row r="229" spans="1:19">
      <c r="A229" s="56"/>
      <c r="B229" s="56"/>
      <c r="E229" s="56"/>
      <c r="I229" s="5"/>
      <c r="J229" s="5"/>
      <c r="K229" s="6"/>
      <c r="L229" s="7"/>
      <c r="N229" s="56"/>
      <c r="O229" s="56"/>
      <c r="P229" s="56"/>
      <c r="Q229" s="56"/>
      <c r="R229" s="56"/>
      <c r="S229" s="56"/>
    </row>
    <row r="230" spans="1:19">
      <c r="A230" s="56"/>
      <c r="B230" s="56"/>
      <c r="E230" s="56"/>
      <c r="I230" s="5"/>
      <c r="J230" s="5"/>
      <c r="K230" s="6"/>
      <c r="L230" s="7"/>
      <c r="N230" s="56"/>
      <c r="O230" s="56"/>
      <c r="P230" s="56"/>
      <c r="Q230" s="56"/>
      <c r="R230" s="56"/>
      <c r="S230" s="56"/>
    </row>
    <row r="231" spans="1:19">
      <c r="A231" s="56"/>
      <c r="B231" s="56"/>
      <c r="E231" s="56"/>
      <c r="I231" s="5"/>
      <c r="J231" s="5"/>
      <c r="K231" s="6"/>
      <c r="L231" s="7"/>
      <c r="N231" s="56"/>
      <c r="O231" s="56"/>
      <c r="P231" s="56"/>
      <c r="Q231" s="56"/>
      <c r="R231" s="56"/>
      <c r="S231" s="56"/>
    </row>
    <row r="232" spans="1:19">
      <c r="A232" s="56"/>
      <c r="B232" s="56"/>
      <c r="E232" s="56"/>
      <c r="I232" s="5"/>
      <c r="J232" s="5"/>
      <c r="K232" s="6"/>
      <c r="L232" s="7"/>
      <c r="N232" s="56"/>
      <c r="O232" s="56"/>
      <c r="P232" s="56"/>
      <c r="Q232" s="56"/>
      <c r="R232" s="56"/>
      <c r="S232" s="56"/>
    </row>
    <row r="233" spans="1:19">
      <c r="A233" s="56"/>
      <c r="B233" s="56"/>
      <c r="E233" s="56"/>
      <c r="I233" s="5"/>
      <c r="J233" s="5"/>
      <c r="K233" s="6"/>
      <c r="L233" s="7"/>
      <c r="N233" s="56"/>
      <c r="O233" s="56"/>
      <c r="P233" s="56"/>
      <c r="Q233" s="56"/>
      <c r="R233" s="56"/>
      <c r="S233" s="56"/>
    </row>
    <row r="234" spans="1:19">
      <c r="A234" s="56"/>
      <c r="B234" s="56"/>
      <c r="E234" s="56"/>
      <c r="I234" s="5"/>
      <c r="J234" s="5"/>
      <c r="K234" s="6"/>
      <c r="L234" s="7"/>
      <c r="N234" s="56"/>
      <c r="O234" s="56"/>
      <c r="P234" s="56"/>
      <c r="Q234" s="56"/>
      <c r="R234" s="56"/>
      <c r="S234" s="56"/>
    </row>
    <row r="235" spans="1:19">
      <c r="A235" s="56"/>
      <c r="B235" s="56"/>
      <c r="E235" s="56"/>
      <c r="I235" s="5"/>
      <c r="J235" s="5"/>
      <c r="K235" s="6"/>
      <c r="L235" s="7"/>
      <c r="N235" s="56"/>
      <c r="O235" s="56"/>
      <c r="P235" s="56"/>
      <c r="Q235" s="56"/>
      <c r="R235" s="56"/>
      <c r="S235" s="56"/>
    </row>
    <row r="236" spans="1:19">
      <c r="A236" s="56"/>
      <c r="B236" s="56"/>
      <c r="E236" s="56"/>
      <c r="I236" s="5"/>
      <c r="J236" s="5"/>
      <c r="K236" s="6"/>
      <c r="L236" s="7"/>
      <c r="N236" s="56"/>
      <c r="O236" s="56"/>
      <c r="P236" s="56"/>
      <c r="Q236" s="56"/>
      <c r="R236" s="56"/>
      <c r="S236" s="56"/>
    </row>
    <row r="237" spans="1:19">
      <c r="A237" s="56"/>
      <c r="B237" s="56"/>
      <c r="E237" s="56"/>
      <c r="I237" s="5"/>
      <c r="J237" s="5"/>
      <c r="K237" s="6"/>
      <c r="L237" s="7"/>
      <c r="N237" s="56"/>
      <c r="O237" s="56"/>
      <c r="P237" s="56"/>
      <c r="Q237" s="56"/>
      <c r="R237" s="56"/>
      <c r="S237" s="56"/>
    </row>
    <row r="238" spans="1:19">
      <c r="A238" s="56"/>
      <c r="B238" s="56"/>
      <c r="E238" s="56"/>
      <c r="I238" s="5"/>
      <c r="J238" s="5"/>
      <c r="K238" s="6"/>
      <c r="L238" s="7"/>
      <c r="N238" s="56"/>
      <c r="O238" s="56"/>
      <c r="P238" s="56"/>
      <c r="Q238" s="56"/>
      <c r="R238" s="56"/>
      <c r="S238" s="56"/>
    </row>
    <row r="239" spans="1:19">
      <c r="A239" s="56"/>
      <c r="B239" s="56"/>
      <c r="E239" s="56"/>
      <c r="I239" s="5"/>
      <c r="J239" s="5"/>
      <c r="K239" s="6"/>
      <c r="L239" s="7"/>
      <c r="N239" s="56"/>
      <c r="O239" s="56"/>
      <c r="P239" s="56"/>
      <c r="Q239" s="56"/>
      <c r="R239" s="56"/>
      <c r="S239" s="56"/>
    </row>
    <row r="240" spans="1:19">
      <c r="A240" s="56"/>
      <c r="B240" s="56"/>
      <c r="E240" s="56"/>
      <c r="I240" s="5"/>
      <c r="J240" s="5"/>
      <c r="K240" s="6"/>
      <c r="L240" s="7"/>
      <c r="N240" s="56"/>
      <c r="O240" s="56"/>
      <c r="P240" s="56"/>
      <c r="Q240" s="56"/>
      <c r="R240" s="56"/>
      <c r="S240" s="56"/>
    </row>
    <row r="241" spans="1:19">
      <c r="A241" s="56"/>
      <c r="B241" s="56"/>
      <c r="E241" s="56"/>
      <c r="I241" s="5"/>
      <c r="J241" s="5"/>
      <c r="K241" s="6"/>
      <c r="L241" s="7"/>
      <c r="N241" s="56"/>
      <c r="O241" s="56"/>
      <c r="P241" s="56"/>
      <c r="Q241" s="56"/>
      <c r="R241" s="56"/>
      <c r="S241" s="56"/>
    </row>
    <row r="242" spans="1:19">
      <c r="A242" s="56"/>
      <c r="B242" s="56"/>
      <c r="E242" s="56"/>
      <c r="I242" s="5"/>
      <c r="J242" s="5"/>
      <c r="K242" s="6"/>
      <c r="L242" s="7"/>
      <c r="N242" s="56"/>
      <c r="O242" s="56"/>
      <c r="P242" s="56"/>
      <c r="Q242" s="56"/>
      <c r="R242" s="56"/>
      <c r="S242" s="56"/>
    </row>
    <row r="243" spans="1:19">
      <c r="A243" s="56"/>
      <c r="B243" s="56"/>
      <c r="E243" s="56"/>
      <c r="I243" s="5"/>
      <c r="J243" s="5"/>
      <c r="K243" s="6"/>
      <c r="L243" s="7"/>
      <c r="N243" s="56"/>
      <c r="O243" s="56"/>
      <c r="P243" s="56"/>
      <c r="Q243" s="56"/>
      <c r="R243" s="56"/>
      <c r="S243" s="56"/>
    </row>
    <row r="244" spans="1:19">
      <c r="A244" s="56"/>
      <c r="B244" s="56"/>
      <c r="E244" s="56"/>
      <c r="I244" s="5"/>
      <c r="J244" s="5"/>
      <c r="K244" s="6"/>
      <c r="L244" s="7"/>
      <c r="N244" s="56"/>
      <c r="O244" s="56"/>
      <c r="P244" s="56"/>
      <c r="Q244" s="56"/>
      <c r="R244" s="56"/>
      <c r="S244" s="56"/>
    </row>
    <row r="245" spans="1:19">
      <c r="A245" s="56"/>
      <c r="B245" s="56"/>
      <c r="E245" s="56"/>
      <c r="I245" s="5"/>
      <c r="J245" s="5"/>
      <c r="K245" s="6"/>
      <c r="L245" s="7"/>
      <c r="N245" s="56"/>
      <c r="O245" s="56"/>
      <c r="P245" s="56"/>
      <c r="Q245" s="56"/>
      <c r="R245" s="56"/>
      <c r="S245" s="56"/>
    </row>
    <row r="246" spans="1:19">
      <c r="A246" s="56"/>
      <c r="B246" s="56"/>
      <c r="E246" s="56"/>
      <c r="I246" s="5"/>
      <c r="J246" s="5"/>
      <c r="K246" s="6"/>
      <c r="L246" s="7"/>
      <c r="N246" s="56"/>
      <c r="O246" s="56"/>
      <c r="P246" s="56"/>
      <c r="Q246" s="56"/>
      <c r="R246" s="56"/>
      <c r="S246" s="56"/>
    </row>
    <row r="247" spans="1:19">
      <c r="A247" s="56"/>
      <c r="B247" s="56"/>
      <c r="E247" s="56"/>
      <c r="I247" s="5"/>
      <c r="J247" s="5"/>
      <c r="K247" s="6"/>
      <c r="L247" s="7"/>
      <c r="N247" s="56"/>
      <c r="O247" s="56"/>
      <c r="P247" s="56"/>
      <c r="Q247" s="56"/>
      <c r="R247" s="56"/>
      <c r="S247" s="56"/>
    </row>
    <row r="248" spans="1:19">
      <c r="A248" s="56"/>
      <c r="B248" s="56"/>
      <c r="E248" s="56"/>
      <c r="I248" s="5"/>
      <c r="J248" s="5"/>
      <c r="K248" s="6"/>
      <c r="L248" s="7"/>
      <c r="N248" s="56"/>
      <c r="O248" s="56"/>
      <c r="P248" s="56"/>
      <c r="Q248" s="56"/>
      <c r="R248" s="56"/>
      <c r="S248" s="56"/>
    </row>
    <row r="249" spans="1:19">
      <c r="A249" s="56"/>
      <c r="B249" s="56"/>
      <c r="E249" s="56"/>
      <c r="I249" s="5"/>
      <c r="J249" s="5"/>
      <c r="K249" s="6"/>
      <c r="L249" s="7"/>
      <c r="N249" s="56"/>
      <c r="O249" s="56"/>
      <c r="P249" s="56"/>
      <c r="Q249" s="56"/>
      <c r="R249" s="56"/>
      <c r="S249" s="56"/>
    </row>
    <row r="250" spans="1:19">
      <c r="A250" s="56"/>
      <c r="B250" s="56"/>
      <c r="E250" s="56"/>
      <c r="I250" s="5"/>
      <c r="J250" s="5"/>
      <c r="K250" s="6"/>
      <c r="L250" s="7"/>
      <c r="N250" s="56"/>
      <c r="O250" s="56"/>
      <c r="P250" s="56"/>
      <c r="Q250" s="56"/>
      <c r="R250" s="56"/>
      <c r="S250" s="56"/>
    </row>
    <row r="251" spans="1:19">
      <c r="A251" s="56"/>
      <c r="B251" s="56"/>
      <c r="E251" s="56"/>
      <c r="I251" s="5"/>
      <c r="J251" s="5"/>
      <c r="K251" s="6"/>
      <c r="L251" s="7"/>
      <c r="N251" s="56"/>
      <c r="O251" s="56"/>
      <c r="P251" s="56"/>
      <c r="Q251" s="56"/>
      <c r="R251" s="56"/>
      <c r="S251" s="56"/>
    </row>
    <row r="252" spans="1:19">
      <c r="A252" s="56"/>
      <c r="B252" s="56"/>
      <c r="E252" s="56"/>
      <c r="I252" s="5"/>
      <c r="J252" s="5"/>
      <c r="K252" s="6"/>
      <c r="L252" s="7"/>
      <c r="N252" s="56"/>
      <c r="O252" s="56"/>
      <c r="P252" s="56"/>
      <c r="Q252" s="56"/>
      <c r="R252" s="56"/>
      <c r="S252" s="56"/>
    </row>
    <row r="253" spans="1:19">
      <c r="A253" s="56"/>
      <c r="B253" s="56"/>
      <c r="E253" s="56"/>
      <c r="I253" s="5"/>
      <c r="J253" s="5"/>
      <c r="K253" s="6"/>
      <c r="L253" s="7"/>
      <c r="N253" s="56"/>
      <c r="O253" s="56"/>
      <c r="P253" s="56"/>
      <c r="Q253" s="56"/>
      <c r="R253" s="56"/>
      <c r="S253" s="56"/>
    </row>
    <row r="254" spans="1:19">
      <c r="A254" s="56"/>
      <c r="B254" s="56"/>
      <c r="E254" s="56"/>
      <c r="I254" s="5"/>
      <c r="J254" s="5"/>
      <c r="K254" s="6"/>
      <c r="L254" s="7"/>
      <c r="N254" s="56"/>
      <c r="O254" s="56"/>
      <c r="P254" s="56"/>
      <c r="Q254" s="56"/>
      <c r="R254" s="56"/>
      <c r="S254" s="56"/>
    </row>
    <row r="255" spans="1:19">
      <c r="A255" s="56"/>
      <c r="B255" s="56"/>
      <c r="E255" s="56"/>
      <c r="I255" s="5"/>
      <c r="J255" s="5"/>
      <c r="K255" s="6"/>
      <c r="L255" s="7"/>
      <c r="N255" s="56"/>
      <c r="O255" s="56"/>
      <c r="P255" s="56"/>
      <c r="Q255" s="56"/>
      <c r="R255" s="56"/>
      <c r="S255" s="56"/>
    </row>
    <row r="256" spans="1:19">
      <c r="A256" s="56"/>
      <c r="B256" s="56"/>
      <c r="E256" s="56"/>
      <c r="I256" s="5"/>
      <c r="J256" s="5"/>
      <c r="K256" s="6"/>
      <c r="L256" s="7"/>
      <c r="N256" s="56"/>
      <c r="O256" s="56"/>
      <c r="P256" s="56"/>
      <c r="Q256" s="56"/>
      <c r="R256" s="56"/>
      <c r="S256" s="56"/>
    </row>
    <row r="257" spans="1:19">
      <c r="A257" s="56"/>
      <c r="B257" s="56"/>
      <c r="E257" s="56"/>
      <c r="I257" s="5"/>
      <c r="J257" s="5"/>
      <c r="K257" s="6"/>
      <c r="L257" s="7"/>
      <c r="N257" s="56"/>
      <c r="O257" s="56"/>
      <c r="P257" s="56"/>
      <c r="Q257" s="56"/>
      <c r="R257" s="56"/>
      <c r="S257" s="56"/>
    </row>
    <row r="258" spans="1:19">
      <c r="A258" s="56"/>
      <c r="B258" s="56"/>
      <c r="E258" s="56"/>
      <c r="I258" s="5"/>
      <c r="J258" s="5"/>
      <c r="K258" s="6"/>
      <c r="L258" s="7"/>
      <c r="N258" s="56"/>
      <c r="O258" s="56"/>
      <c r="P258" s="56"/>
      <c r="Q258" s="56"/>
      <c r="R258" s="56"/>
      <c r="S258" s="56"/>
    </row>
    <row r="259" spans="1:19">
      <c r="A259" s="56"/>
      <c r="B259" s="56"/>
      <c r="E259" s="56"/>
      <c r="I259" s="5"/>
      <c r="J259" s="5"/>
      <c r="K259" s="6"/>
      <c r="L259" s="7"/>
      <c r="N259" s="56"/>
      <c r="O259" s="56"/>
      <c r="P259" s="56"/>
      <c r="Q259" s="56"/>
      <c r="R259" s="56"/>
      <c r="S259" s="56"/>
    </row>
    <row r="260" spans="1:19">
      <c r="A260" s="56"/>
      <c r="B260" s="56"/>
      <c r="E260" s="56"/>
      <c r="I260" s="5"/>
      <c r="J260" s="5"/>
      <c r="K260" s="6"/>
      <c r="L260" s="7"/>
      <c r="N260" s="56"/>
      <c r="O260" s="56"/>
      <c r="P260" s="56"/>
      <c r="Q260" s="56"/>
      <c r="R260" s="56"/>
      <c r="S260" s="56"/>
    </row>
    <row r="261" spans="1:19">
      <c r="A261" s="56"/>
      <c r="B261" s="56"/>
      <c r="E261" s="56"/>
      <c r="I261" s="5"/>
      <c r="J261" s="5"/>
      <c r="K261" s="6"/>
      <c r="L261" s="7"/>
      <c r="N261" s="56"/>
      <c r="O261" s="56"/>
      <c r="P261" s="56"/>
      <c r="Q261" s="56"/>
      <c r="R261" s="56"/>
      <c r="S261" s="56"/>
    </row>
    <row r="262" spans="1:19">
      <c r="A262" s="56"/>
      <c r="B262" s="56"/>
      <c r="E262" s="56"/>
      <c r="I262" s="5"/>
      <c r="J262" s="5"/>
      <c r="K262" s="6"/>
      <c r="L262" s="7"/>
      <c r="N262" s="56"/>
      <c r="O262" s="56"/>
      <c r="P262" s="56"/>
      <c r="Q262" s="56"/>
      <c r="R262" s="56"/>
      <c r="S262" s="56"/>
    </row>
    <row r="263" spans="1:19">
      <c r="A263" s="56"/>
      <c r="B263" s="56"/>
      <c r="E263" s="56"/>
      <c r="I263" s="5"/>
      <c r="J263" s="5"/>
      <c r="K263" s="6"/>
      <c r="L263" s="7"/>
      <c r="N263" s="56"/>
      <c r="O263" s="56"/>
      <c r="P263" s="56"/>
      <c r="Q263" s="56"/>
      <c r="R263" s="56"/>
      <c r="S263" s="56"/>
    </row>
    <row r="264" spans="1:19">
      <c r="A264" s="56"/>
      <c r="B264" s="56"/>
      <c r="E264" s="56"/>
      <c r="I264" s="5"/>
      <c r="J264" s="5"/>
      <c r="K264" s="6"/>
      <c r="L264" s="7"/>
      <c r="N264" s="56"/>
      <c r="O264" s="56"/>
      <c r="P264" s="56"/>
      <c r="Q264" s="56"/>
      <c r="R264" s="56"/>
      <c r="S264" s="56"/>
    </row>
    <row r="265" spans="1:19">
      <c r="A265" s="56"/>
      <c r="B265" s="56"/>
      <c r="E265" s="56"/>
      <c r="I265" s="5"/>
      <c r="J265" s="5"/>
      <c r="K265" s="6"/>
      <c r="L265" s="7"/>
      <c r="N265" s="56"/>
      <c r="O265" s="56"/>
      <c r="P265" s="56"/>
      <c r="Q265" s="56"/>
      <c r="R265" s="56"/>
      <c r="S265" s="56"/>
    </row>
    <row r="266" spans="1:19">
      <c r="A266" s="56"/>
      <c r="B266" s="56"/>
      <c r="E266" s="56"/>
      <c r="I266" s="5"/>
      <c r="J266" s="5"/>
      <c r="K266" s="6"/>
      <c r="L266" s="7"/>
      <c r="N266" s="56"/>
      <c r="O266" s="56"/>
      <c r="P266" s="56"/>
      <c r="Q266" s="56"/>
      <c r="R266" s="56"/>
      <c r="S266" s="56"/>
    </row>
    <row r="267" spans="1:19">
      <c r="A267" s="56"/>
      <c r="B267" s="56"/>
      <c r="E267" s="56"/>
      <c r="I267" s="5"/>
      <c r="J267" s="5"/>
      <c r="K267" s="6"/>
      <c r="L267" s="7"/>
      <c r="N267" s="56"/>
      <c r="O267" s="56"/>
      <c r="P267" s="56"/>
      <c r="Q267" s="56"/>
      <c r="R267" s="56"/>
      <c r="S267" s="56"/>
    </row>
    <row r="268" spans="1:19">
      <c r="A268" s="56"/>
      <c r="B268" s="56"/>
      <c r="E268" s="56"/>
      <c r="I268" s="5"/>
      <c r="J268" s="5"/>
      <c r="K268" s="6"/>
      <c r="L268" s="7"/>
      <c r="N268" s="56"/>
      <c r="O268" s="56"/>
      <c r="P268" s="56"/>
      <c r="Q268" s="56"/>
      <c r="R268" s="56"/>
      <c r="S268" s="56"/>
    </row>
    <row r="269" spans="1:19">
      <c r="A269" s="56"/>
      <c r="B269" s="56"/>
      <c r="E269" s="56"/>
      <c r="I269" s="5"/>
      <c r="J269" s="5"/>
      <c r="K269" s="6"/>
      <c r="L269" s="7"/>
      <c r="N269" s="56"/>
      <c r="O269" s="56"/>
      <c r="P269" s="56"/>
      <c r="Q269" s="56"/>
      <c r="R269" s="56"/>
      <c r="S269" s="56"/>
    </row>
    <row r="270" spans="1:19">
      <c r="A270" s="56"/>
      <c r="B270" s="56"/>
      <c r="E270" s="56"/>
      <c r="I270" s="5"/>
      <c r="J270" s="5"/>
      <c r="K270" s="6"/>
      <c r="L270" s="7"/>
      <c r="N270" s="56"/>
      <c r="O270" s="56"/>
      <c r="P270" s="56"/>
      <c r="Q270" s="56"/>
      <c r="R270" s="56"/>
      <c r="S270" s="56"/>
    </row>
    <row r="271" spans="1:19">
      <c r="A271" s="56"/>
      <c r="B271" s="56"/>
      <c r="E271" s="56"/>
      <c r="I271" s="5"/>
      <c r="J271" s="5"/>
      <c r="K271" s="6"/>
      <c r="L271" s="7"/>
      <c r="N271" s="56"/>
      <c r="O271" s="56"/>
      <c r="P271" s="56"/>
      <c r="Q271" s="56"/>
      <c r="R271" s="56"/>
      <c r="S271" s="56"/>
    </row>
    <row r="272" spans="1:19">
      <c r="A272" s="56"/>
      <c r="B272" s="56"/>
      <c r="E272" s="56"/>
      <c r="I272" s="5"/>
      <c r="J272" s="5"/>
      <c r="K272" s="6"/>
      <c r="L272" s="7"/>
      <c r="N272" s="56"/>
      <c r="O272" s="56"/>
      <c r="P272" s="56"/>
      <c r="Q272" s="56"/>
      <c r="R272" s="56"/>
      <c r="S272" s="56"/>
    </row>
    <row r="273" spans="1:19">
      <c r="A273" s="56"/>
      <c r="B273" s="56"/>
      <c r="E273" s="56"/>
      <c r="I273" s="5"/>
      <c r="J273" s="5"/>
      <c r="K273" s="6"/>
      <c r="L273" s="7"/>
      <c r="N273" s="56"/>
      <c r="O273" s="56"/>
      <c r="P273" s="56"/>
      <c r="Q273" s="56"/>
      <c r="R273" s="56"/>
      <c r="S273" s="56"/>
    </row>
    <row r="274" spans="1:19">
      <c r="A274" s="56"/>
      <c r="B274" s="56"/>
      <c r="E274" s="56"/>
      <c r="I274" s="5"/>
      <c r="J274" s="5"/>
      <c r="K274" s="6"/>
      <c r="L274" s="7"/>
      <c r="N274" s="56"/>
      <c r="O274" s="56"/>
      <c r="P274" s="56"/>
      <c r="Q274" s="56"/>
      <c r="R274" s="56"/>
      <c r="S274" s="56"/>
    </row>
    <row r="275" spans="1:19">
      <c r="A275" s="56"/>
      <c r="B275" s="56"/>
      <c r="E275" s="56"/>
      <c r="I275" s="5"/>
      <c r="J275" s="5"/>
      <c r="K275" s="6"/>
      <c r="L275" s="7"/>
      <c r="N275" s="56"/>
      <c r="O275" s="56"/>
      <c r="P275" s="56"/>
      <c r="Q275" s="56"/>
      <c r="R275" s="56"/>
      <c r="S275" s="56"/>
    </row>
    <row r="276" spans="1:19">
      <c r="A276" s="56"/>
      <c r="B276" s="56"/>
      <c r="E276" s="56"/>
      <c r="I276" s="5"/>
      <c r="J276" s="5"/>
      <c r="K276" s="6"/>
      <c r="L276" s="7"/>
      <c r="N276" s="56"/>
      <c r="O276" s="56"/>
      <c r="P276" s="56"/>
      <c r="Q276" s="56"/>
      <c r="R276" s="56"/>
      <c r="S276" s="56"/>
    </row>
    <row r="277" spans="1:19">
      <c r="A277" s="56"/>
      <c r="B277" s="56"/>
      <c r="E277" s="56"/>
      <c r="I277" s="5"/>
      <c r="J277" s="5"/>
      <c r="K277" s="6"/>
      <c r="L277" s="7"/>
      <c r="N277" s="56"/>
      <c r="O277" s="56"/>
      <c r="P277" s="56"/>
      <c r="Q277" s="56"/>
      <c r="R277" s="56"/>
      <c r="S277" s="56"/>
    </row>
    <row r="278" spans="1:19">
      <c r="A278" s="56"/>
      <c r="B278" s="56"/>
      <c r="E278" s="56"/>
      <c r="I278" s="5"/>
      <c r="J278" s="5"/>
      <c r="K278" s="6"/>
      <c r="L278" s="7"/>
      <c r="N278" s="56"/>
      <c r="O278" s="56"/>
      <c r="P278" s="56"/>
      <c r="Q278" s="56"/>
      <c r="R278" s="56"/>
      <c r="S278" s="56"/>
    </row>
    <row r="279" spans="1:19">
      <c r="A279" s="56"/>
      <c r="B279" s="56"/>
      <c r="E279" s="56"/>
      <c r="I279" s="5"/>
      <c r="J279" s="5"/>
      <c r="K279" s="6"/>
      <c r="L279" s="7"/>
      <c r="N279" s="56"/>
      <c r="O279" s="56"/>
      <c r="P279" s="56"/>
      <c r="Q279" s="56"/>
      <c r="R279" s="56"/>
      <c r="S279" s="56"/>
    </row>
    <row r="280" spans="1:19">
      <c r="A280" s="56"/>
      <c r="B280" s="56"/>
      <c r="E280" s="56"/>
      <c r="I280" s="5"/>
      <c r="J280" s="5"/>
      <c r="K280" s="6"/>
      <c r="L280" s="7"/>
      <c r="N280" s="56"/>
      <c r="O280" s="56"/>
      <c r="P280" s="56"/>
      <c r="Q280" s="56"/>
      <c r="R280" s="56"/>
      <c r="S280" s="56"/>
    </row>
    <row r="281" spans="1:19">
      <c r="A281" s="56"/>
      <c r="B281" s="56"/>
      <c r="E281" s="56"/>
      <c r="I281" s="5"/>
      <c r="J281" s="5"/>
      <c r="K281" s="6"/>
      <c r="L281" s="7"/>
      <c r="N281" s="56"/>
      <c r="O281" s="56"/>
      <c r="P281" s="56"/>
      <c r="Q281" s="56"/>
      <c r="R281" s="56"/>
      <c r="S281" s="56"/>
    </row>
    <row r="282" spans="1:19">
      <c r="A282" s="56"/>
      <c r="B282" s="56"/>
      <c r="E282" s="56"/>
      <c r="I282" s="5"/>
      <c r="J282" s="5"/>
      <c r="K282" s="6"/>
      <c r="L282" s="7"/>
      <c r="N282" s="56"/>
      <c r="O282" s="56"/>
      <c r="P282" s="56"/>
      <c r="Q282" s="56"/>
      <c r="R282" s="56"/>
      <c r="S282" s="56"/>
    </row>
    <row r="283" spans="1:19">
      <c r="A283" s="56"/>
      <c r="B283" s="56"/>
      <c r="E283" s="56"/>
      <c r="I283" s="5"/>
      <c r="J283" s="5"/>
      <c r="K283" s="6"/>
      <c r="L283" s="7"/>
      <c r="N283" s="56"/>
      <c r="O283" s="56"/>
      <c r="P283" s="56"/>
      <c r="Q283" s="56"/>
      <c r="R283" s="56"/>
      <c r="S283" s="56"/>
    </row>
    <row r="284" spans="1:19">
      <c r="A284" s="56"/>
      <c r="B284" s="56"/>
      <c r="E284" s="56"/>
      <c r="I284" s="5"/>
      <c r="J284" s="5"/>
      <c r="K284" s="6"/>
      <c r="L284" s="7"/>
      <c r="N284" s="56"/>
      <c r="O284" s="56"/>
      <c r="P284" s="56"/>
      <c r="Q284" s="56"/>
      <c r="R284" s="56"/>
      <c r="S284" s="56"/>
    </row>
    <row r="285" spans="1:19">
      <c r="A285" s="56"/>
      <c r="B285" s="56"/>
      <c r="E285" s="56"/>
      <c r="I285" s="5"/>
      <c r="J285" s="5"/>
      <c r="K285" s="6"/>
      <c r="L285" s="7"/>
      <c r="N285" s="56"/>
      <c r="O285" s="56"/>
      <c r="P285" s="56"/>
      <c r="Q285" s="56"/>
      <c r="R285" s="56"/>
      <c r="S285" s="56"/>
    </row>
    <row r="286" spans="1:19">
      <c r="A286" s="56"/>
      <c r="B286" s="56"/>
      <c r="E286" s="56"/>
      <c r="I286" s="5"/>
      <c r="J286" s="5"/>
      <c r="K286" s="6"/>
      <c r="L286" s="7"/>
      <c r="N286" s="56"/>
      <c r="O286" s="56"/>
      <c r="P286" s="56"/>
      <c r="Q286" s="56"/>
      <c r="R286" s="56"/>
      <c r="S286" s="56"/>
    </row>
  </sheetData>
  <phoneticPr fontId="28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ac-varT-varF</vt:lpstr>
      <vt:lpstr>ac-varfield</vt:lpstr>
      <vt:lpstr>ac-varT-5K</vt:lpstr>
      <vt:lpstr>ac-varT-5.5K</vt:lpstr>
      <vt:lpstr>ac-varT-6K</vt:lpstr>
      <vt:lpstr>ac-varT-6.5K</vt:lpstr>
      <vt:lpstr>ac-varT-7K</vt:lpstr>
      <vt:lpstr>ac-varT-7.5K</vt:lpstr>
      <vt:lpstr>ac-varT-8K</vt:lpstr>
      <vt:lpstr>ac-varT-8.5K</vt:lpstr>
      <vt:lpstr>ac-varT-9.5K</vt:lpstr>
      <vt:lpstr>ac-varT-10K</vt:lpstr>
      <vt:lpstr>ac-varT-9K</vt:lpstr>
      <vt:lpstr>Arhenius Plot</vt:lpstr>
      <vt:lpstr>ac-varT Cole-Cole</vt:lpstr>
      <vt:lpstr>Arhenius Plot (2)</vt:lpstr>
      <vt:lpstr>Arhenius Plot (3)</vt:lpstr>
      <vt:lpstr>Arhenius Plot (4)</vt:lpstr>
      <vt:lpstr>Arhenius Plot (5)</vt:lpstr>
      <vt:lpstr>Arhenius Plot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Esyir</cp:lastModifiedBy>
  <dcterms:created xsi:type="dcterms:W3CDTF">2016-04-08T17:50:12Z</dcterms:created>
  <dcterms:modified xsi:type="dcterms:W3CDTF">2017-09-24T12:41:18Z</dcterms:modified>
</cp:coreProperties>
</file>