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activeTab="8"/>
  </bookViews>
  <sheets>
    <sheet name="Sheet1" sheetId="1" r:id="rId1"/>
    <sheet name="Pig" sheetId="2" r:id="rId2"/>
    <sheet name="Sheet2" sheetId="3" r:id="rId3"/>
    <sheet name="House" sheetId="4" r:id="rId4"/>
    <sheet name="Sheet3" sheetId="5" r:id="rId5"/>
    <sheet name="Storage" sheetId="6" r:id="rId6"/>
    <sheet name="Sheet4" sheetId="7" r:id="rId7"/>
    <sheet name="Field" sheetId="8" r:id="rId8"/>
    <sheet name="Summary" sheetId="9" r:id="rId9"/>
  </sheets>
  <definedNames>
    <definedName name="Field">Sheet4!$A$1:$C$19</definedName>
    <definedName name="Field_1">Field!$B$5:$Q$7</definedName>
    <definedName name="FIELD_2" localSheetId="6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Sheet3!$A$1:$C$21</definedName>
    <definedName name="STORE_1" localSheetId="4">Sheet3!$A$1:$C$21</definedName>
    <definedName name="Store_2">Storage!$B$4:$V$6</definedName>
  </definedNames>
  <calcPr calcId="145621"/>
</workbook>
</file>

<file path=xl/calcChain.xml><?xml version="1.0" encoding="utf-8"?>
<calcChain xmlns="http://schemas.openxmlformats.org/spreadsheetml/2006/main">
  <c r="D40" i="9" l="1"/>
  <c r="D39" i="9"/>
  <c r="C38" i="9"/>
  <c r="C39" i="9" s="1"/>
  <c r="C40" i="9" s="1"/>
  <c r="C37" i="9"/>
  <c r="C36" i="9"/>
  <c r="B42" i="9"/>
  <c r="B40" i="9"/>
  <c r="B39" i="9"/>
  <c r="B38" i="9"/>
  <c r="B37" i="9"/>
  <c r="B36" i="9"/>
  <c r="N24" i="9" l="1"/>
  <c r="M24" i="9"/>
  <c r="D22" i="6" l="1"/>
  <c r="D33" i="6" s="1"/>
  <c r="C21" i="4"/>
  <c r="C20" i="4"/>
  <c r="H21" i="9" s="1"/>
  <c r="C19" i="4"/>
  <c r="B33" i="4" l="1"/>
  <c r="I23" i="9"/>
  <c r="M11" i="9"/>
  <c r="K21" i="9" l="1"/>
  <c r="K23" i="9"/>
  <c r="E24" i="4"/>
  <c r="C33" i="4" s="1"/>
  <c r="E18" i="4"/>
  <c r="C32" i="4" s="1"/>
  <c r="E16" i="4"/>
  <c r="C31" i="4" s="1"/>
  <c r="E13" i="4"/>
  <c r="C30" i="4" s="1"/>
  <c r="E11" i="4"/>
  <c r="C28" i="4" s="1"/>
  <c r="E8" i="4"/>
  <c r="C27" i="4" s="1"/>
  <c r="D10" i="4"/>
  <c r="D28" i="4" s="1"/>
  <c r="D15" i="4"/>
  <c r="D31" i="4" s="1"/>
  <c r="C21" i="9" s="1"/>
  <c r="D23" i="4"/>
  <c r="D22" i="4"/>
  <c r="C17" i="4"/>
  <c r="B32" i="4" s="1"/>
  <c r="C14" i="4"/>
  <c r="B31" i="4" s="1"/>
  <c r="C12" i="4"/>
  <c r="B30" i="4" s="1"/>
  <c r="C10" i="4"/>
  <c r="C9" i="4"/>
  <c r="B28" i="4" s="1"/>
  <c r="D7" i="4"/>
  <c r="C5" i="9" s="1"/>
  <c r="D6" i="4"/>
  <c r="D5" i="4"/>
  <c r="C4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5" i="8"/>
  <c r="C5" i="8"/>
  <c r="B27" i="8" s="1"/>
  <c r="B6" i="8"/>
  <c r="C6" i="8"/>
  <c r="B28" i="8" s="1"/>
  <c r="B7" i="8"/>
  <c r="D7" i="8"/>
  <c r="E9" i="9" s="1"/>
  <c r="B8" i="8"/>
  <c r="D8" i="8"/>
  <c r="D9" i="9" s="1"/>
  <c r="B9" i="8"/>
  <c r="D9" i="8"/>
  <c r="C9" i="9" s="1"/>
  <c r="B10" i="8"/>
  <c r="D10" i="8"/>
  <c r="F9" i="9" s="1"/>
  <c r="F12" i="9" s="1"/>
  <c r="B11" i="8"/>
  <c r="E11" i="8"/>
  <c r="G9" i="9" s="1"/>
  <c r="G12" i="9" s="1"/>
  <c r="B12" i="8"/>
  <c r="E12" i="8"/>
  <c r="H9" i="9" s="1"/>
  <c r="H12" i="9" s="1"/>
  <c r="B13" i="8"/>
  <c r="C13" i="8"/>
  <c r="B30" i="8" s="1"/>
  <c r="B14" i="8"/>
  <c r="D14" i="8"/>
  <c r="D30" i="8" s="1"/>
  <c r="B15" i="8"/>
  <c r="E15" i="8"/>
  <c r="B16" i="8"/>
  <c r="E16" i="8"/>
  <c r="B17" i="8"/>
  <c r="C17" i="8"/>
  <c r="B31" i="8" s="1"/>
  <c r="B18" i="8"/>
  <c r="D18" i="8"/>
  <c r="C25" i="9" s="1"/>
  <c r="B19" i="8"/>
  <c r="E19" i="8"/>
  <c r="C31" i="8" s="1"/>
  <c r="B20" i="8"/>
  <c r="C20" i="8"/>
  <c r="B32" i="8" s="1"/>
  <c r="B21" i="8"/>
  <c r="D21" i="8"/>
  <c r="D32" i="8" s="1"/>
  <c r="B22" i="8"/>
  <c r="E22" i="8"/>
  <c r="C32" i="8" s="1"/>
  <c r="B23" i="8"/>
  <c r="C23" i="8"/>
  <c r="B33" i="8" s="1"/>
  <c r="B4" i="6"/>
  <c r="C4" i="6"/>
  <c r="B5" i="6"/>
  <c r="D5" i="6"/>
  <c r="E7" i="9" s="1"/>
  <c r="B6" i="6"/>
  <c r="D6" i="6"/>
  <c r="D7" i="9" s="1"/>
  <c r="B7" i="6"/>
  <c r="D7" i="6"/>
  <c r="C7" i="9" s="1"/>
  <c r="B8" i="6"/>
  <c r="E8" i="6"/>
  <c r="B9" i="6"/>
  <c r="C9" i="6"/>
  <c r="B10" i="6"/>
  <c r="C10" i="6"/>
  <c r="D10" i="6"/>
  <c r="D29" i="6" s="1"/>
  <c r="B11" i="6"/>
  <c r="E11" i="6"/>
  <c r="B12" i="6"/>
  <c r="C12" i="6"/>
  <c r="B30" i="6" s="1"/>
  <c r="B13" i="6"/>
  <c r="E13" i="6"/>
  <c r="B14" i="6"/>
  <c r="C14" i="6"/>
  <c r="B31" i="6" s="1"/>
  <c r="B15" i="6"/>
  <c r="D15" i="6"/>
  <c r="D31" i="6" s="1"/>
  <c r="C23" i="9" s="1"/>
  <c r="B16" i="6"/>
  <c r="D16" i="6"/>
  <c r="B17" i="6"/>
  <c r="E17" i="6"/>
  <c r="C31" i="6" s="1"/>
  <c r="B18" i="6"/>
  <c r="C18" i="6"/>
  <c r="B32" i="6" s="1"/>
  <c r="B19" i="6"/>
  <c r="E19" i="6"/>
  <c r="C32" i="6" s="1"/>
  <c r="B20" i="6"/>
  <c r="C20" i="6"/>
  <c r="B21" i="6"/>
  <c r="C21" i="6"/>
  <c r="B22" i="6"/>
  <c r="H23" i="9"/>
  <c r="B23" i="6"/>
  <c r="D23" i="6"/>
  <c r="B24" i="6"/>
  <c r="E24" i="6"/>
  <c r="C33" i="6" s="1"/>
  <c r="B29" i="6"/>
  <c r="C29" i="6"/>
  <c r="B4" i="2"/>
  <c r="C4" i="2"/>
  <c r="B26" i="2" s="1"/>
  <c r="B27" i="2" s="1"/>
  <c r="B5" i="2"/>
  <c r="D5" i="2"/>
  <c r="D27" i="2" s="1"/>
  <c r="B6" i="2"/>
  <c r="E6" i="2"/>
  <c r="C25" i="2" s="1"/>
  <c r="B7" i="2"/>
  <c r="E7" i="2"/>
  <c r="C26" i="2" s="1"/>
  <c r="B8" i="2"/>
  <c r="C8" i="2"/>
  <c r="B9" i="2"/>
  <c r="D9" i="2"/>
  <c r="B10" i="2"/>
  <c r="E10" i="2"/>
  <c r="B11" i="2"/>
  <c r="C11" i="2"/>
  <c r="B12" i="2"/>
  <c r="D12" i="2"/>
  <c r="B13" i="2"/>
  <c r="D13" i="2"/>
  <c r="B14" i="2"/>
  <c r="E14" i="2"/>
  <c r="C28" i="2" s="1"/>
  <c r="B19" i="9" s="1"/>
  <c r="B15" i="2"/>
  <c r="C15" i="2"/>
  <c r="B29" i="2" s="1"/>
  <c r="B16" i="2"/>
  <c r="D16" i="2"/>
  <c r="D29" i="2" s="1"/>
  <c r="B17" i="2"/>
  <c r="E17" i="2"/>
  <c r="B18" i="2"/>
  <c r="C18" i="2"/>
  <c r="B19" i="2"/>
  <c r="C19" i="2"/>
  <c r="B20" i="2"/>
  <c r="D20" i="2"/>
  <c r="B21" i="2"/>
  <c r="D21" i="2"/>
  <c r="B22" i="2"/>
  <c r="E22" i="2"/>
  <c r="C30" i="2" s="1"/>
  <c r="H19" i="9" s="1"/>
  <c r="B28" i="2"/>
  <c r="D28" i="6" l="1"/>
  <c r="B2" i="9"/>
  <c r="E29" i="6"/>
  <c r="D34" i="6"/>
  <c r="E32" i="6"/>
  <c r="B27" i="9"/>
  <c r="C27" i="2"/>
  <c r="C29" i="2"/>
  <c r="E29" i="2" s="1"/>
  <c r="M19" i="9"/>
  <c r="O19" i="9" s="1"/>
  <c r="H30" i="9" s="1"/>
  <c r="E12" i="9"/>
  <c r="C28" i="6"/>
  <c r="M10" i="9"/>
  <c r="B28" i="6"/>
  <c r="B33" i="6"/>
  <c r="E33" i="6" s="1"/>
  <c r="C30" i="6"/>
  <c r="E30" i="6" s="1"/>
  <c r="N10" i="9"/>
  <c r="D33" i="4"/>
  <c r="E33" i="4" s="1"/>
  <c r="I21" i="9"/>
  <c r="B27" i="4"/>
  <c r="E28" i="4"/>
  <c r="E30" i="4"/>
  <c r="B3" i="9"/>
  <c r="F13" i="9" s="1"/>
  <c r="C30" i="8"/>
  <c r="E30" i="8" s="1"/>
  <c r="E32" i="8"/>
  <c r="D31" i="8"/>
  <c r="E31" i="8" s="1"/>
  <c r="J9" i="9"/>
  <c r="C29" i="8"/>
  <c r="C34" i="8" s="1"/>
  <c r="E31" i="6"/>
  <c r="J5" i="9"/>
  <c r="C12" i="9"/>
  <c r="C13" i="9" s="1"/>
  <c r="E32" i="4"/>
  <c r="D27" i="4"/>
  <c r="D29" i="4" s="1"/>
  <c r="C29" i="4"/>
  <c r="E31" i="4"/>
  <c r="E27" i="2"/>
  <c r="D30" i="2"/>
  <c r="B30" i="2"/>
  <c r="B31" i="2" s="1"/>
  <c r="D28" i="2"/>
  <c r="E28" i="2" s="1"/>
  <c r="B5" i="9"/>
  <c r="D23" i="9"/>
  <c r="B29" i="8"/>
  <c r="B34" i="8" s="1"/>
  <c r="B29" i="4"/>
  <c r="J7" i="9"/>
  <c r="D12" i="9"/>
  <c r="D21" i="9"/>
  <c r="C27" i="9"/>
  <c r="D25" i="9"/>
  <c r="D29" i="8"/>
  <c r="C31" i="9"/>
  <c r="D31" i="9" s="1"/>
  <c r="G11" i="6"/>
  <c r="B34" i="6" l="1"/>
  <c r="E30" i="2"/>
  <c r="J12" i="9"/>
  <c r="K5" i="9" s="1"/>
  <c r="C34" i="6"/>
  <c r="E34" i="6" s="1"/>
  <c r="C31" i="2"/>
  <c r="E28" i="6"/>
  <c r="E27" i="4"/>
  <c r="E29" i="4" s="1"/>
  <c r="E13" i="9"/>
  <c r="G13" i="9"/>
  <c r="H13" i="9"/>
  <c r="D13" i="9"/>
  <c r="D31" i="2"/>
  <c r="E29" i="8"/>
  <c r="D33" i="9"/>
  <c r="K9" i="9" l="1"/>
  <c r="E31" i="2"/>
  <c r="K7" i="9"/>
  <c r="I13" i="9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Baseline\Text_B\FIELD.TXT">
      <textFields>
        <textField/>
      </textFields>
    </textPr>
  </connection>
  <connection id="2" name="HOUSE" type="6" refreshedVersion="4" background="1" saveData="1">
    <textPr codePage="850" sourceFile="C:\Users\njh\workspace\cleanwaste\trunk\Baseline\Text_B\HOUSE.TXT">
      <textFields>
        <textField/>
      </textFields>
    </textPr>
  </connection>
  <connection id="3" name="PIG" type="6" refreshedVersion="4" background="1" saveData="1">
    <textPr codePage="850" sourceFile="C:\Users\njh\workspace\cleanwaste\trunk\Baseline\Text_B\PIG.TXT">
      <textFields count="3">
        <textField/>
        <textField/>
        <textField/>
      </textFields>
    </textPr>
  </connection>
  <connection id="4" name="STORE" type="6" refreshedVersion="4" background="1" saveData="1">
    <textPr codePage="850" sourceFile="C:\Users\njh\workspace\cleanwaste\trunk\Baseline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<sst xmlns="http://schemas.openxmlformats.org/spreadsheetml/2006/main" count="218" uniqueCount="118">
  <si>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</si>
  <si>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</si>
  <si>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</si>
  <si>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</si>
  <si>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</si>
  <si>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</si>
  <si>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</si>
  <si>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</si>
  <si>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</si>
  <si>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</si>
  <si>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</si>
  <si>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</si>
  <si>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</si>
  <si>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</si>
  <si>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</si>
  <si>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</si>
  <si>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</si>
  <si>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</si>
  <si>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</si>
  <si>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</si>
  <si>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</si>
  <si>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</si>
  <si>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</si>
  <si>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</si>
  <si>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</si>
  <si>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</si>
  <si>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</si>
  <si>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</si>
  <si>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</si>
  <si>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</si>
  <si>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</si>
  <si>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</si>
  <si>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</si>
  <si>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</si>
  <si>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</si>
  <si>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</si>
  <si>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</si>
  <si>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</si>
  <si>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</si>
  <si>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</si>
  <si>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</si>
  <si>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</si>
  <si>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</si>
  <si>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</si>
  <si>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</si>
  <si>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</si>
  <si>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</si>
  <si>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</si>
  <si>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</si>
  <si>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</si>
  <si>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</si>
  <si>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</si>
  <si>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</si>
  <si>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</si>
  <si>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</si>
  <si>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</si>
  <si>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</si>
  <si>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</si>
  <si>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</si>
  <si>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</si>
  <si>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</si>
  <si>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</si>
  <si>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</si>
  <si>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</si>
  <si>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</si>
  <si>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</si>
  <si>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</si>
  <si>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</si>
  <si>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</si>
  <si>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</si>
  <si>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</si>
  <si>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</si>
  <si>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</si>
  <si>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</si>
  <si>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</si>
  <si>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</si>
  <si>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</si>
  <si>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</si>
  <si>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</si>
  <si>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</si>
  <si>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</si>
  <si>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</si>
  <si>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</si>
  <si>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</si>
  <si>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</si>
  <si>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</si>
  <si>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</si>
  <si>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</si>
  <si>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</si>
  <si>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</si>
  <si>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</si>
  <si>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</si>
  <si>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</si>
  <si>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</si>
  <si>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</si>
  <si>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</si>
  <si>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</si>
  <si>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</si>
  <si>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</si>
  <si>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</si>
  <si>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</si>
  <si>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</si>
  <si>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</si>
  <si>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</si>
  <si>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%</t>
  </si>
  <si>
    <t>Check</t>
  </si>
  <si>
    <t>Nitrogen</t>
  </si>
  <si>
    <t>CH4</t>
  </si>
  <si>
    <t>kg N ex store per kg N excreted</t>
  </si>
  <si>
    <t>H2ODegradationHouse</t>
  </si>
  <si>
    <t>OMCH4House</t>
  </si>
  <si>
    <t>ONMineralStore</t>
  </si>
  <si>
    <t>H2ODegradationStore</t>
  </si>
  <si>
    <t>Ex storage</t>
  </si>
  <si>
    <t>Liq</t>
  </si>
  <si>
    <t>Solid</t>
  </si>
  <si>
    <t>Mass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</si>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</sst>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0" xfId="1" applyNumberFormat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I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OR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ELD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" sqref="B1:C1048576"/>
    </sheetView>
  </sheetViews>
  <sheetFormatPr defaultColWidth="8.7109375" defaultRowHeight="15" x14ac:dyDescent="0.25"/>
  <cols>
    <col min="1" max="1" width="18.42578125" style="1" customWidth="1"/>
    <col min="2" max="3" width="9.140625" style="34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 x14ac:dyDescent="0.25">
      <c r="A1" s="1" t="s">
        <v>0</v>
      </c>
      <c r="B1" s="34">
        <v>11.712160000000001</v>
      </c>
      <c r="C1" s="34">
        <v>11.712160000000001</v>
      </c>
    </row>
    <row r="2" spans="1:3" x14ac:dyDescent="0.25">
      <c r="A2" s="1" t="s">
        <v>1</v>
      </c>
      <c r="B2" s="34">
        <v>4.7407529999999998</v>
      </c>
      <c r="C2" s="34">
        <v>4.7407529999999998</v>
      </c>
    </row>
    <row r="3" spans="1:3" x14ac:dyDescent="0.25">
      <c r="A3" s="1" t="s">
        <v>2</v>
      </c>
      <c r="B3" s="34">
        <v>4.9803389999999998</v>
      </c>
      <c r="C3" s="34">
        <v>4.9803389999999998</v>
      </c>
    </row>
    <row r="4" spans="1:3" x14ac:dyDescent="0.25">
      <c r="A4" s="1" t="s">
        <v>3</v>
      </c>
      <c r="B4" s="34">
        <v>1.9910669999999999</v>
      </c>
      <c r="C4" s="34">
        <v>1.9910669999999999</v>
      </c>
    </row>
    <row r="5" spans="1:3" x14ac:dyDescent="0.25">
      <c r="A5" s="1" t="s">
        <v>4</v>
      </c>
      <c r="B5" s="34">
        <v>2.0753949999999999</v>
      </c>
      <c r="C5" s="34">
        <v>2.0753949999999999</v>
      </c>
    </row>
    <row r="6" spans="1:3" x14ac:dyDescent="0.25">
      <c r="A6" s="1" t="s">
        <v>5</v>
      </c>
      <c r="B6" s="34">
        <v>0.92275370000000001</v>
      </c>
      <c r="C6" s="34">
        <v>0.92275370000000001</v>
      </c>
    </row>
    <row r="7" spans="1:3" x14ac:dyDescent="0.25">
      <c r="A7" s="1" t="s">
        <v>6</v>
      </c>
      <c r="B7" s="34">
        <v>1.152641</v>
      </c>
      <c r="C7" s="34">
        <v>1.152641</v>
      </c>
    </row>
    <row r="8" spans="1:3" x14ac:dyDescent="0.25">
      <c r="A8" s="1" t="s">
        <v>7</v>
      </c>
      <c r="B8" s="34">
        <v>440.37720000000002</v>
      </c>
      <c r="C8" s="34">
        <v>440.37720000000002</v>
      </c>
    </row>
    <row r="9" spans="1:3" x14ac:dyDescent="0.25">
      <c r="A9" s="1" t="s">
        <v>8</v>
      </c>
      <c r="B9" s="34">
        <v>76.190669999999997</v>
      </c>
      <c r="C9" s="34">
        <v>76.190669999999997</v>
      </c>
    </row>
    <row r="10" spans="1:3" x14ac:dyDescent="0.25">
      <c r="A10" s="1" t="s">
        <v>9</v>
      </c>
      <c r="B10" s="34">
        <v>311.34120000000001</v>
      </c>
      <c r="C10" s="34">
        <v>311.34120000000001</v>
      </c>
    </row>
    <row r="11" spans="1:3" x14ac:dyDescent="0.25">
      <c r="A11" s="1" t="s">
        <v>10</v>
      </c>
      <c r="B11" s="34">
        <v>52.845260000000003</v>
      </c>
      <c r="C11" s="34">
        <v>52.845260000000003</v>
      </c>
    </row>
    <row r="12" spans="1:3" x14ac:dyDescent="0.25">
      <c r="A12" s="1" t="s">
        <v>11</v>
      </c>
      <c r="B12" s="34">
        <v>28.109179999999999</v>
      </c>
      <c r="C12" s="34">
        <v>28.109179999999999</v>
      </c>
    </row>
    <row r="13" spans="1:3" x14ac:dyDescent="0.25">
      <c r="A13" s="1" t="s">
        <v>12</v>
      </c>
      <c r="B13" s="34">
        <v>1.862439</v>
      </c>
      <c r="C13" s="34">
        <v>1.862439</v>
      </c>
    </row>
    <row r="14" spans="1:3" x14ac:dyDescent="0.25">
      <c r="A14" s="1" t="s">
        <v>13</v>
      </c>
      <c r="B14" s="34">
        <v>26.246739999999999</v>
      </c>
      <c r="C14" s="34">
        <v>26.246739999999999</v>
      </c>
    </row>
    <row r="15" spans="1:3" x14ac:dyDescent="0.25">
      <c r="A15" s="1" t="s">
        <v>14</v>
      </c>
      <c r="B15" s="34">
        <v>277.39839999999998</v>
      </c>
      <c r="C15" s="34">
        <v>277.39839999999998</v>
      </c>
    </row>
    <row r="16" spans="1:3" x14ac:dyDescent="0.25">
      <c r="A16" s="1" t="s">
        <v>15</v>
      </c>
      <c r="B16" s="34" t="s">
        <v>117</v>
      </c>
      <c r="C16" s="34" t="s">
        <v>117</v>
      </c>
    </row>
    <row r="17" spans="1:3" x14ac:dyDescent="0.25">
      <c r="A17" s="1" t="s">
        <v>16</v>
      </c>
      <c r="B17" s="34">
        <v>434.58429999999998</v>
      </c>
      <c r="C17" s="34">
        <v>434.58429999999998</v>
      </c>
    </row>
    <row r="18" spans="1:3" x14ac:dyDescent="0.25">
      <c r="A18" s="1" t="s">
        <v>17</v>
      </c>
      <c r="B18" s="34">
        <v>93.121939999999995</v>
      </c>
      <c r="C18" s="34">
        <v>93.121939999999995</v>
      </c>
    </row>
    <row r="19" spans="1:3" x14ac:dyDescent="0.25">
      <c r="A19" s="1" t="s">
        <v>18</v>
      </c>
      <c r="B19" s="34">
        <v>920.90800000000002</v>
      </c>
      <c r="C19" s="34">
        <v>920.90800000000002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ColWidth="8.7109375" defaultRowHeight="15" x14ac:dyDescent="0.2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 x14ac:dyDescent="0.25">
      <c r="A1" s="1" t="s">
        <v>19</v>
      </c>
    </row>
    <row r="2" spans="1:5" x14ac:dyDescent="0.25">
      <c r="C2" s="2"/>
      <c r="D2" s="2"/>
      <c r="E2" s="2"/>
    </row>
    <row r="3" spans="1:5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5" x14ac:dyDescent="0.25">
      <c r="A4" s="35" t="s">
        <v>23</v>
      </c>
      <c r="B4" s="5" t="str">
        <f>Sheet1!A1</f>
        <v>NIntake</v>
      </c>
      <c r="C4" s="5">
        <f>Sheet1!B1</f>
        <v>11.712160000000001</v>
      </c>
      <c r="D4" s="5"/>
      <c r="E4" s="5"/>
    </row>
    <row r="5" spans="1:5" x14ac:dyDescent="0.25">
      <c r="A5" s="35"/>
      <c r="B5" s="6" t="str">
        <f>Sheet1!A2</f>
        <v>NGrowth</v>
      </c>
      <c r="C5" s="6"/>
      <c r="D5" s="6">
        <f>Sheet1!B2</f>
        <v>4.7407529999999998</v>
      </c>
      <c r="E5" s="6"/>
    </row>
    <row r="6" spans="1:5" x14ac:dyDescent="0.25">
      <c r="A6" s="35"/>
      <c r="B6" s="6" t="str">
        <f>Sheet1!A3</f>
        <v>TANExcreted</v>
      </c>
      <c r="C6" s="6"/>
      <c r="D6" s="6"/>
      <c r="E6" s="6">
        <f>Sheet1!B3</f>
        <v>4.9803389999999998</v>
      </c>
    </row>
    <row r="7" spans="1:5" x14ac:dyDescent="0.25">
      <c r="A7" s="35"/>
      <c r="B7" s="6" t="str">
        <f>Sheet1!A4</f>
        <v>ONExcreted</v>
      </c>
      <c r="C7" s="7"/>
      <c r="D7" s="7"/>
      <c r="E7" s="7">
        <f>Sheet1!B4</f>
        <v>1.9910669999999999</v>
      </c>
    </row>
    <row r="8" spans="1:5" x14ac:dyDescent="0.25">
      <c r="A8" s="8"/>
      <c r="B8" s="5" t="str">
        <f>Sheet1!A5</f>
        <v>PIntake</v>
      </c>
      <c r="C8" s="6">
        <f>Sheet1!B5</f>
        <v>2.0753949999999999</v>
      </c>
      <c r="D8" s="6"/>
      <c r="E8" s="6"/>
    </row>
    <row r="9" spans="1:5" x14ac:dyDescent="0.25">
      <c r="A9" s="36" t="s">
        <v>24</v>
      </c>
      <c r="B9" s="6" t="str">
        <f>Sheet1!A6</f>
        <v>PGrowth</v>
      </c>
      <c r="C9" s="6"/>
      <c r="D9" s="6">
        <f>Sheet1!B6</f>
        <v>0.92275370000000001</v>
      </c>
      <c r="E9" s="6"/>
    </row>
    <row r="10" spans="1:5" x14ac:dyDescent="0.25">
      <c r="A10" s="36"/>
      <c r="B10" s="6" t="str">
        <f>Sheet1!A7</f>
        <v>PExcreted</v>
      </c>
      <c r="C10" s="6"/>
      <c r="D10" s="6"/>
      <c r="E10" s="6">
        <f>Sheet1!B7</f>
        <v>1.152641</v>
      </c>
    </row>
    <row r="11" spans="1:5" x14ac:dyDescent="0.25">
      <c r="A11" s="35" t="s">
        <v>25</v>
      </c>
      <c r="B11" s="5" t="str">
        <f>Sheet1!A8</f>
        <v>OMIntakePig</v>
      </c>
      <c r="C11" s="5">
        <f>Sheet1!B8</f>
        <v>440.37720000000002</v>
      </c>
      <c r="D11" s="5"/>
      <c r="E11" s="5"/>
    </row>
    <row r="12" spans="1:5" x14ac:dyDescent="0.25">
      <c r="A12" s="35"/>
      <c r="B12" s="6" t="str">
        <f>Sheet1!A9</f>
        <v>OMInWeightGain</v>
      </c>
      <c r="C12" s="6"/>
      <c r="D12" s="6">
        <f>Sheet1!B9</f>
        <v>76.190669999999997</v>
      </c>
      <c r="E12" s="6"/>
    </row>
    <row r="13" spans="1:5" x14ac:dyDescent="0.25">
      <c r="A13" s="35"/>
      <c r="B13" s="6" t="str">
        <f>Sheet1!A10</f>
        <v>OMDisappearPig</v>
      </c>
      <c r="C13" s="6"/>
      <c r="D13" s="6">
        <f>Sheet1!B10</f>
        <v>311.34120000000001</v>
      </c>
      <c r="E13" s="6"/>
    </row>
    <row r="14" spans="1:5" x14ac:dyDescent="0.25">
      <c r="A14" s="35"/>
      <c r="B14" s="6" t="str">
        <f>Sheet1!A11</f>
        <v>OMExcretedPig</v>
      </c>
      <c r="C14" s="7"/>
      <c r="D14" s="7"/>
      <c r="E14" s="7">
        <f>Sheet1!B11</f>
        <v>52.845260000000003</v>
      </c>
    </row>
    <row r="15" spans="1:5" x14ac:dyDescent="0.25">
      <c r="A15" s="8"/>
      <c r="B15" s="5" t="str">
        <f>Sheet1!A12</f>
        <v>AshIntake</v>
      </c>
      <c r="C15" s="6">
        <f>Sheet1!B12</f>
        <v>28.109179999999999</v>
      </c>
      <c r="D15" s="6"/>
      <c r="E15" s="6"/>
    </row>
    <row r="16" spans="1:5" x14ac:dyDescent="0.25">
      <c r="A16" s="37" t="s">
        <v>26</v>
      </c>
      <c r="B16" s="6" t="str">
        <f>Sheet1!A13</f>
        <v>AshGrowth</v>
      </c>
      <c r="C16" s="6"/>
      <c r="D16" s="6">
        <f>Sheet1!B13</f>
        <v>1.862439</v>
      </c>
      <c r="E16" s="6"/>
    </row>
    <row r="17" spans="1:5" x14ac:dyDescent="0.25">
      <c r="A17" s="37"/>
      <c r="B17" s="6" t="str">
        <f>Sheet1!A14</f>
        <v>AshExcreted</v>
      </c>
      <c r="C17" s="6"/>
      <c r="D17" s="6"/>
      <c r="E17" s="6">
        <f>Sheet1!B14</f>
        <v>26.246739999999999</v>
      </c>
    </row>
    <row r="18" spans="1:5" x14ac:dyDescent="0.25">
      <c r="A18" s="35" t="s">
        <v>27</v>
      </c>
      <c r="B18" s="5" t="str">
        <f>Sheet1!A15</f>
        <v>H2OFromFeedInPig</v>
      </c>
      <c r="C18" s="5">
        <f>Sheet1!B15</f>
        <v>277.39839999999998</v>
      </c>
      <c r="D18" s="5"/>
      <c r="E18" s="5"/>
    </row>
    <row r="19" spans="1:5" x14ac:dyDescent="0.25">
      <c r="A19" s="35"/>
      <c r="B19" s="6" t="str">
        <f>Sheet1!A16</f>
        <v>DrinkingH2O</v>
      </c>
      <c r="C19" s="6" t="str">
        <f>Sheet1!B16</f>
        <v>1.171.216</v>
      </c>
      <c r="D19" s="6"/>
      <c r="E19" s="6"/>
    </row>
    <row r="20" spans="1:5" x14ac:dyDescent="0.25">
      <c r="A20" s="35"/>
      <c r="B20" s="6" t="str">
        <f>Sheet1!A17</f>
        <v>H2OExhaled</v>
      </c>
      <c r="C20" s="6"/>
      <c r="D20" s="6">
        <f>Sheet1!B17</f>
        <v>434.58429999999998</v>
      </c>
      <c r="E20" s="6"/>
    </row>
    <row r="21" spans="1:5" x14ac:dyDescent="0.25">
      <c r="A21" s="35"/>
      <c r="B21" s="6" t="str">
        <f>Sheet1!A18</f>
        <v>H2OInGrowth</v>
      </c>
      <c r="C21" s="6"/>
      <c r="D21" s="6">
        <f>Sheet1!B18</f>
        <v>93.121939999999995</v>
      </c>
      <c r="E21" s="6"/>
    </row>
    <row r="22" spans="1:5" x14ac:dyDescent="0.25">
      <c r="A22" s="35"/>
      <c r="B22" s="7" t="str">
        <f>Sheet1!A19</f>
        <v>H2OExPig</v>
      </c>
      <c r="C22" s="7"/>
      <c r="D22" s="7"/>
      <c r="E22" s="7">
        <f>Sheet1!B19</f>
        <v>920.90800000000002</v>
      </c>
    </row>
    <row r="24" spans="1:5" x14ac:dyDescent="0.2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 x14ac:dyDescent="0.25">
      <c r="A25" s="11" t="s">
        <v>29</v>
      </c>
      <c r="B25" s="12"/>
      <c r="C25" s="12">
        <f>E6</f>
        <v>4.9803389999999998</v>
      </c>
    </row>
    <row r="26" spans="1:5" x14ac:dyDescent="0.25">
      <c r="A26" s="11" t="s">
        <v>30</v>
      </c>
      <c r="B26" s="12">
        <f>C4</f>
        <v>11.712160000000001</v>
      </c>
      <c r="C26" s="12">
        <f>E7</f>
        <v>1.9910669999999999</v>
      </c>
    </row>
    <row r="27" spans="1:5" x14ac:dyDescent="0.25">
      <c r="A27" s="11" t="s">
        <v>31</v>
      </c>
      <c r="B27" s="12">
        <f>B26</f>
        <v>11.712160000000001</v>
      </c>
      <c r="C27" s="12">
        <f>C25+C26</f>
        <v>6.971406</v>
      </c>
      <c r="D27" s="1">
        <f>D5</f>
        <v>4.7407529999999998</v>
      </c>
      <c r="E27" s="1">
        <f>B27-C27-D27</f>
        <v>1.0000000010279564E-6</v>
      </c>
    </row>
    <row r="28" spans="1:5" x14ac:dyDescent="0.25">
      <c r="A28" s="13" t="s">
        <v>25</v>
      </c>
      <c r="B28" s="14">
        <f>C11</f>
        <v>440.37720000000002</v>
      </c>
      <c r="C28" s="14">
        <f>E14</f>
        <v>52.845260000000003</v>
      </c>
      <c r="D28" s="1">
        <f>D12+D13</f>
        <v>387.53187000000003</v>
      </c>
      <c r="E28" s="1">
        <f>B28-C28-D28</f>
        <v>6.9999999993797246E-5</v>
      </c>
    </row>
    <row r="29" spans="1:5" x14ac:dyDescent="0.25">
      <c r="A29" s="13" t="s">
        <v>26</v>
      </c>
      <c r="B29" s="14">
        <f>C15</f>
        <v>28.109179999999999</v>
      </c>
      <c r="C29" s="14">
        <f>E17</f>
        <v>26.246739999999999</v>
      </c>
      <c r="D29" s="1">
        <f>D16</f>
        <v>1.862439</v>
      </c>
      <c r="E29" s="1">
        <f>B29-C29-D29</f>
        <v>9.9999999947364415E-7</v>
      </c>
    </row>
    <row r="30" spans="1:5" x14ac:dyDescent="0.25">
      <c r="A30" s="9" t="s">
        <v>27</v>
      </c>
      <c r="B30" s="15">
        <f>C18+C19</f>
        <v>1171493.3984000001</v>
      </c>
      <c r="C30" s="15">
        <f>E22</f>
        <v>920.90800000000002</v>
      </c>
      <c r="D30" s="1">
        <f>D20+D21</f>
        <v>527.70623999999998</v>
      </c>
      <c r="E30" s="1">
        <f>B30-C30-D30</f>
        <v>1170044.78416</v>
      </c>
    </row>
    <row r="31" spans="1:5" x14ac:dyDescent="0.25">
      <c r="A31" s="13" t="s">
        <v>32</v>
      </c>
      <c r="B31" s="14">
        <f>B28+B29+B30</f>
        <v>1171961.88478</v>
      </c>
      <c r="C31" s="14">
        <f>C28+C29+C30</f>
        <v>1000</v>
      </c>
      <c r="D31" s="1">
        <f>D28+D29+D30</f>
        <v>917.100549</v>
      </c>
      <c r="E31" s="1">
        <f>B31-C31-D31</f>
        <v>1170044.7842309999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7109375" defaultRowHeight="15" x14ac:dyDescent="0.2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 x14ac:dyDescent="0.25">
      <c r="A1" s="1" t="s">
        <v>2</v>
      </c>
      <c r="B1" s="1">
        <v>4.9803389999999998</v>
      </c>
      <c r="C1" s="1">
        <v>4.9803389999999998</v>
      </c>
    </row>
    <row r="2" spans="1:3" x14ac:dyDescent="0.25">
      <c r="A2" s="1" t="s">
        <v>33</v>
      </c>
      <c r="B2" s="1">
        <v>0</v>
      </c>
      <c r="C2" s="1">
        <v>0</v>
      </c>
    </row>
    <row r="3" spans="1:3" x14ac:dyDescent="0.25">
      <c r="A3" s="1" t="s">
        <v>34</v>
      </c>
      <c r="B3" s="1">
        <v>0</v>
      </c>
      <c r="C3" s="1">
        <v>0</v>
      </c>
    </row>
    <row r="4" spans="1:3" x14ac:dyDescent="0.25">
      <c r="A4" s="1" t="s">
        <v>35</v>
      </c>
      <c r="B4" s="1">
        <v>1.337172</v>
      </c>
      <c r="C4" s="1">
        <v>1.337172</v>
      </c>
    </row>
    <row r="5" spans="1:3" x14ac:dyDescent="0.25">
      <c r="A5" s="1" t="s">
        <v>36</v>
      </c>
      <c r="B5" s="1">
        <v>4.0115150000000002</v>
      </c>
      <c r="C5" s="1">
        <v>4.0115150000000002</v>
      </c>
    </row>
    <row r="6" spans="1:3" x14ac:dyDescent="0.25">
      <c r="A6" s="1" t="s">
        <v>3</v>
      </c>
      <c r="B6" s="1">
        <v>1.9910669999999999</v>
      </c>
      <c r="C6" s="1">
        <v>1.9910669999999999</v>
      </c>
    </row>
    <row r="7" spans="1:3" x14ac:dyDescent="0.25">
      <c r="A7" s="1" t="s">
        <v>37</v>
      </c>
      <c r="B7" s="1">
        <v>0.36834739999999999</v>
      </c>
      <c r="C7" s="1">
        <v>0.36834739999999999</v>
      </c>
    </row>
    <row r="8" spans="1:3" x14ac:dyDescent="0.25">
      <c r="A8" s="1" t="s">
        <v>38</v>
      </c>
      <c r="B8" s="1">
        <v>1.6227199999999999</v>
      </c>
      <c r="C8" s="1">
        <v>1.6227199999999999</v>
      </c>
    </row>
    <row r="9" spans="1:3" x14ac:dyDescent="0.25">
      <c r="A9" s="1" t="s">
        <v>6</v>
      </c>
      <c r="B9" s="1">
        <v>1.152641</v>
      </c>
      <c r="C9" s="1">
        <v>1.152641</v>
      </c>
    </row>
    <row r="10" spans="1:3" x14ac:dyDescent="0.25">
      <c r="A10" s="1" t="s">
        <v>39</v>
      </c>
      <c r="B10" s="1">
        <v>1.152641</v>
      </c>
      <c r="C10" s="1">
        <v>1.152641</v>
      </c>
    </row>
    <row r="11" spans="1:3" x14ac:dyDescent="0.25">
      <c r="A11" s="1" t="s">
        <v>10</v>
      </c>
      <c r="B11" s="1">
        <v>52.845260000000003</v>
      </c>
      <c r="C11" s="1">
        <v>52.845260000000003</v>
      </c>
    </row>
    <row r="12" spans="1:3" x14ac:dyDescent="0.25">
      <c r="A12" s="1" t="s">
        <v>40</v>
      </c>
      <c r="B12" s="1">
        <v>9.7763729999999995</v>
      </c>
      <c r="C12" s="1">
        <v>9.7763729999999995</v>
      </c>
    </row>
    <row r="13" spans="1:3" x14ac:dyDescent="0.25">
      <c r="A13" s="1" t="s">
        <v>41</v>
      </c>
      <c r="B13" s="1">
        <v>43.068890000000003</v>
      </c>
      <c r="C13" s="1">
        <v>43.068890000000003</v>
      </c>
    </row>
    <row r="14" spans="1:3" x14ac:dyDescent="0.25">
      <c r="A14" s="1" t="s">
        <v>13</v>
      </c>
      <c r="B14" s="1">
        <v>26.246739999999999</v>
      </c>
      <c r="C14" s="1">
        <v>26.246739999999999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18</v>
      </c>
      <c r="B16" s="1">
        <v>920.90800000000002</v>
      </c>
      <c r="C16" s="1">
        <v>920.90800000000002</v>
      </c>
    </row>
    <row r="17" spans="1:3" x14ac:dyDescent="0.25">
      <c r="A17" s="1" t="s">
        <v>43</v>
      </c>
      <c r="B17" s="1">
        <v>75</v>
      </c>
      <c r="C17" s="1">
        <v>75</v>
      </c>
    </row>
    <row r="18" spans="1:3" x14ac:dyDescent="0.25">
      <c r="A18" s="1" t="s">
        <v>44</v>
      </c>
      <c r="B18" s="1">
        <v>25</v>
      </c>
      <c r="C18" s="1">
        <v>25</v>
      </c>
    </row>
    <row r="19" spans="1:3" x14ac:dyDescent="0.25">
      <c r="A19" s="1" t="s">
        <v>109</v>
      </c>
      <c r="B19" s="1">
        <v>2.7960430000000001</v>
      </c>
      <c r="C19" s="1">
        <v>2.7960430000000001</v>
      </c>
    </row>
    <row r="20" spans="1:3" x14ac:dyDescent="0.25">
      <c r="A20" s="1" t="s">
        <v>45</v>
      </c>
      <c r="B20" s="1">
        <v>47.407530000000001</v>
      </c>
      <c r="C20" s="1">
        <v>47.407530000000001</v>
      </c>
    </row>
    <row r="21" spans="1:3" x14ac:dyDescent="0.25">
      <c r="A21" s="1" t="s">
        <v>46</v>
      </c>
      <c r="B21" s="1">
        <v>1096.4549999999999</v>
      </c>
      <c r="C21" s="1">
        <v>1096.4549999999999</v>
      </c>
    </row>
    <row r="22" spans="1:3" x14ac:dyDescent="0.25">
      <c r="A22" s="1" t="s">
        <v>47</v>
      </c>
      <c r="B22" s="1">
        <v>2.257501</v>
      </c>
      <c r="C22" s="1">
        <v>2.257501</v>
      </c>
    </row>
    <row r="23" spans="1:3" x14ac:dyDescent="0.25">
      <c r="A23" s="1" t="s">
        <v>110</v>
      </c>
      <c r="B23" s="1">
        <v>1.466456</v>
      </c>
      <c r="C23" s="1">
        <v>1.466456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23" sqref="C23"/>
    </sheetView>
  </sheetViews>
  <sheetFormatPr defaultColWidth="8.7109375" defaultRowHeight="15" x14ac:dyDescent="0.2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 x14ac:dyDescent="0.25">
      <c r="A1" s="1" t="s">
        <v>48</v>
      </c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12" x14ac:dyDescent="0.25">
      <c r="A4" s="8" t="s">
        <v>23</v>
      </c>
      <c r="B4" s="5" t="str">
        <f>Sheet2!A1</f>
        <v>TANExcreted</v>
      </c>
      <c r="C4" s="5">
        <f>Sheet2!B1</f>
        <v>4.9803389999999998</v>
      </c>
      <c r="D4" s="5"/>
      <c r="E4" s="5"/>
    </row>
    <row r="5" spans="1:12" x14ac:dyDescent="0.25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 x14ac:dyDescent="0.25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 x14ac:dyDescent="0.25">
      <c r="A7" s="16"/>
      <c r="B7" s="6" t="str">
        <f>Sheet2!A4</f>
        <v>NH3House</v>
      </c>
      <c r="C7" s="6"/>
      <c r="D7" s="6">
        <f>Sheet2!B4</f>
        <v>1.337172</v>
      </c>
      <c r="E7" s="6"/>
    </row>
    <row r="8" spans="1:12" x14ac:dyDescent="0.25">
      <c r="A8" s="16"/>
      <c r="B8" s="6" t="str">
        <f>Sheet2!A5</f>
        <v>TANExHouse</v>
      </c>
      <c r="C8" s="6"/>
      <c r="D8" s="6"/>
      <c r="E8" s="6">
        <f>Sheet2!B5</f>
        <v>4.0115150000000002</v>
      </c>
    </row>
    <row r="9" spans="1:12" x14ac:dyDescent="0.25">
      <c r="A9" s="16"/>
      <c r="B9" s="6" t="str">
        <f>Sheet2!A6</f>
        <v>ONExcreted</v>
      </c>
      <c r="C9" s="6">
        <f>Sheet2!B6</f>
        <v>1.9910669999999999</v>
      </c>
      <c r="D9" s="6"/>
      <c r="E9" s="6"/>
    </row>
    <row r="10" spans="1:12" x14ac:dyDescent="0.25">
      <c r="A10" s="16"/>
      <c r="B10" s="6" t="str">
        <f>Sheet2!A7</f>
        <v>ONMineralHouse</v>
      </c>
      <c r="C10" s="6">
        <f>Sheet2!B7</f>
        <v>0.36834739999999999</v>
      </c>
      <c r="D10" s="6">
        <f>Sheet2!B7</f>
        <v>0.36834739999999999</v>
      </c>
      <c r="E10" s="6"/>
    </row>
    <row r="11" spans="1:12" x14ac:dyDescent="0.25">
      <c r="A11" s="17"/>
      <c r="B11" s="6" t="str">
        <f>Sheet2!A8</f>
        <v>ONExHouse</v>
      </c>
      <c r="C11" s="7"/>
      <c r="D11" s="7"/>
      <c r="E11" s="7">
        <f>Sheet2!B8</f>
        <v>1.6227199999999999</v>
      </c>
    </row>
    <row r="12" spans="1:12" x14ac:dyDescent="0.25">
      <c r="A12" s="35" t="s">
        <v>24</v>
      </c>
      <c r="B12" s="5" t="str">
        <f>Sheet2!A9</f>
        <v>PExcreted</v>
      </c>
      <c r="C12" s="6">
        <f>Sheet2!B9</f>
        <v>1.152641</v>
      </c>
      <c r="D12" s="6"/>
      <c r="E12" s="6"/>
    </row>
    <row r="13" spans="1:12" x14ac:dyDescent="0.25">
      <c r="A13" s="35"/>
      <c r="B13" s="6" t="str">
        <f>Sheet2!A10</f>
        <v>PExHouse</v>
      </c>
      <c r="C13" s="6"/>
      <c r="D13" s="6"/>
      <c r="E13" s="6">
        <f>Sheet2!B10</f>
        <v>1.152641</v>
      </c>
      <c r="H13" s="18"/>
    </row>
    <row r="14" spans="1:12" x14ac:dyDescent="0.25">
      <c r="A14" s="35" t="s">
        <v>25</v>
      </c>
      <c r="B14" s="5" t="str">
        <f>Sheet2!A11</f>
        <v>OMExcretedPig</v>
      </c>
      <c r="C14" s="5">
        <f>Sheet2!B11</f>
        <v>52.845260000000003</v>
      </c>
      <c r="D14" s="5"/>
      <c r="E14" s="5"/>
      <c r="H14" s="18"/>
    </row>
    <row r="15" spans="1:12" x14ac:dyDescent="0.25">
      <c r="A15" s="35"/>
      <c r="B15" s="6" t="str">
        <f>Sheet2!A12</f>
        <v>OMDisappearHouse</v>
      </c>
      <c r="C15" s="6"/>
      <c r="D15" s="6">
        <f>Sheet2!B12</f>
        <v>9.7763729999999995</v>
      </c>
      <c r="E15" s="6"/>
      <c r="H15" s="18"/>
    </row>
    <row r="16" spans="1:12" x14ac:dyDescent="0.25">
      <c r="A16" s="35"/>
      <c r="B16" s="7" t="str">
        <f>Sheet2!A13</f>
        <v>OMExHouse</v>
      </c>
      <c r="C16" s="7"/>
      <c r="D16" s="7"/>
      <c r="E16" s="7">
        <f>Sheet2!B13</f>
        <v>43.068890000000003</v>
      </c>
      <c r="H16" s="18"/>
      <c r="I16" s="18"/>
    </row>
    <row r="17" spans="1:9" x14ac:dyDescent="0.25">
      <c r="A17" s="35" t="s">
        <v>26</v>
      </c>
      <c r="B17" s="5" t="str">
        <f>Sheet2!A14</f>
        <v>AshExcreted</v>
      </c>
      <c r="C17" s="6">
        <f>Sheet2!B14</f>
        <v>26.246739999999999</v>
      </c>
      <c r="D17" s="5"/>
      <c r="E17" s="5"/>
      <c r="H17" s="18"/>
      <c r="I17" s="18"/>
    </row>
    <row r="18" spans="1:9" x14ac:dyDescent="0.25">
      <c r="A18" s="35"/>
      <c r="B18" s="6" t="str">
        <f>Sheet2!A15</f>
        <v>AshExhouse</v>
      </c>
      <c r="C18" s="6"/>
      <c r="D18" s="7"/>
      <c r="E18" s="7">
        <f>Sheet2!B15</f>
        <v>26.246739999999999</v>
      </c>
      <c r="H18" s="18"/>
      <c r="I18" s="18"/>
    </row>
    <row r="19" spans="1:9" x14ac:dyDescent="0.25">
      <c r="A19" s="35" t="s">
        <v>27</v>
      </c>
      <c r="B19" s="5" t="str">
        <f>Sheet2!A16</f>
        <v>H2OExPig</v>
      </c>
      <c r="C19" s="5">
        <f>Sheet2!B16</f>
        <v>920.90800000000002</v>
      </c>
      <c r="D19" s="5"/>
      <c r="E19" s="5"/>
      <c r="H19" s="18"/>
      <c r="I19" s="18"/>
    </row>
    <row r="20" spans="1:9" x14ac:dyDescent="0.25">
      <c r="A20" s="35"/>
      <c r="B20" s="6" t="str">
        <f>Sheet2!A17</f>
        <v>A_DrinkingH2OSpill</v>
      </c>
      <c r="C20" s="6">
        <f>Sheet2!B17*Sheet2!B22</f>
        <v>169.31257500000001</v>
      </c>
      <c r="D20" s="6"/>
      <c r="E20" s="6"/>
    </row>
    <row r="21" spans="1:9" x14ac:dyDescent="0.25">
      <c r="A21" s="35"/>
      <c r="B21" s="6" t="str">
        <f>Sheet2!A18</f>
        <v>A_WashH2O</v>
      </c>
      <c r="C21" s="6">
        <f>Sheet2!B18*Sheet2!B22</f>
        <v>56.437525000000001</v>
      </c>
      <c r="D21" s="6"/>
      <c r="E21" s="6"/>
    </row>
    <row r="22" spans="1:9" x14ac:dyDescent="0.25">
      <c r="A22" s="35"/>
      <c r="B22" s="6" t="str">
        <f>Sheet2!A19</f>
        <v>H2ODegradationHouse</v>
      </c>
      <c r="C22" s="6"/>
      <c r="D22" s="6">
        <f>Sheet2!B19</f>
        <v>2.7960430000000001</v>
      </c>
      <c r="E22" s="6"/>
    </row>
    <row r="23" spans="1:9" x14ac:dyDescent="0.25">
      <c r="A23" s="35"/>
      <c r="B23" s="6" t="str">
        <f>Sheet2!A20</f>
        <v>H2OEvapHouse</v>
      </c>
      <c r="C23" s="6"/>
      <c r="D23" s="6">
        <f>Sheet2!B20</f>
        <v>47.407530000000001</v>
      </c>
      <c r="E23" s="6"/>
    </row>
    <row r="24" spans="1:9" x14ac:dyDescent="0.25">
      <c r="A24" s="35"/>
      <c r="B24" s="7" t="str">
        <f>Sheet2!A21</f>
        <v>H2OExHouse</v>
      </c>
      <c r="C24" s="7"/>
      <c r="D24" s="7"/>
      <c r="E24" s="7">
        <f>Sheet2!B21</f>
        <v>1096.4549999999999</v>
      </c>
    </row>
    <row r="25" spans="1:9" x14ac:dyDescent="0.25">
      <c r="D25" s="19"/>
    </row>
    <row r="26" spans="1:9" x14ac:dyDescent="0.25">
      <c r="A26" s="9"/>
      <c r="B26" s="10" t="s">
        <v>20</v>
      </c>
      <c r="C26" s="10" t="s">
        <v>22</v>
      </c>
      <c r="D26" s="29" t="s">
        <v>21</v>
      </c>
      <c r="E26" s="29" t="s">
        <v>28</v>
      </c>
    </row>
    <row r="27" spans="1:9" x14ac:dyDescent="0.25">
      <c r="A27" s="11" t="s">
        <v>29</v>
      </c>
      <c r="B27" s="20">
        <f>C4+C10</f>
        <v>5.3486864000000001</v>
      </c>
      <c r="C27" s="20">
        <f>E8</f>
        <v>4.0115150000000002</v>
      </c>
      <c r="D27" s="29">
        <f>D5+D6+D7</f>
        <v>1.337172</v>
      </c>
      <c r="E27" s="29">
        <f>B27-C27-D27</f>
        <v>-6.000000001282757E-7</v>
      </c>
    </row>
    <row r="28" spans="1:9" x14ac:dyDescent="0.25">
      <c r="A28" s="11" t="s">
        <v>30</v>
      </c>
      <c r="B28" s="20">
        <f>C9</f>
        <v>1.9910669999999999</v>
      </c>
      <c r="C28" s="20">
        <f>E11</f>
        <v>1.6227199999999999</v>
      </c>
      <c r="D28" s="29">
        <f>D10</f>
        <v>0.36834739999999999</v>
      </c>
      <c r="E28" s="29">
        <f>B28-C28-D28</f>
        <v>-4.0000000001150227E-7</v>
      </c>
    </row>
    <row r="29" spans="1:9" x14ac:dyDescent="0.25">
      <c r="A29" s="11" t="s">
        <v>49</v>
      </c>
      <c r="B29" s="20">
        <f>B27+B28</f>
        <v>7.3397534000000002</v>
      </c>
      <c r="C29" s="20">
        <f>C27+C28</f>
        <v>5.6342350000000003</v>
      </c>
      <c r="D29" s="30">
        <f>D27+D28</f>
        <v>1.7055194</v>
      </c>
      <c r="E29" s="30">
        <f>E27+E28</f>
        <v>-1.000000000139778E-6</v>
      </c>
    </row>
    <row r="30" spans="1:9" x14ac:dyDescent="0.25">
      <c r="A30" s="11" t="s">
        <v>24</v>
      </c>
      <c r="B30" s="20">
        <f>C12</f>
        <v>1.152641</v>
      </c>
      <c r="C30" s="20">
        <f>E13</f>
        <v>1.152641</v>
      </c>
      <c r="D30" s="29">
        <v>0</v>
      </c>
      <c r="E30" s="29">
        <f>B30-C30-D30</f>
        <v>0</v>
      </c>
    </row>
    <row r="31" spans="1:9" x14ac:dyDescent="0.25">
      <c r="A31" s="13" t="s">
        <v>25</v>
      </c>
      <c r="B31" s="13">
        <f>C14</f>
        <v>52.845260000000003</v>
      </c>
      <c r="C31" s="13">
        <f>E16</f>
        <v>43.068890000000003</v>
      </c>
      <c r="D31" s="29">
        <f>D15</f>
        <v>9.7763729999999995</v>
      </c>
      <c r="E31" s="29">
        <f>B31-C31-D31</f>
        <v>-2.9999999995311555E-6</v>
      </c>
    </row>
    <row r="32" spans="1:9" x14ac:dyDescent="0.25">
      <c r="A32" s="13" t="s">
        <v>26</v>
      </c>
      <c r="B32" s="13">
        <f>C17</f>
        <v>26.246739999999999</v>
      </c>
      <c r="C32" s="13">
        <f>E18</f>
        <v>26.246739999999999</v>
      </c>
      <c r="D32" s="29">
        <v>0</v>
      </c>
      <c r="E32" s="29">
        <f>B32-C32-D32</f>
        <v>0</v>
      </c>
    </row>
    <row r="33" spans="1:5" x14ac:dyDescent="0.25">
      <c r="A33" s="9" t="s">
        <v>27</v>
      </c>
      <c r="B33" s="9">
        <f>C19+C20+C21</f>
        <v>1146.6581000000001</v>
      </c>
      <c r="C33" s="9">
        <f>E24</f>
        <v>1096.4549999999999</v>
      </c>
      <c r="D33" s="29">
        <f>D23+D22</f>
        <v>50.203572999999999</v>
      </c>
      <c r="E33" s="29">
        <f>B33-C33-D33</f>
        <v>-4.7299999982186591E-4</v>
      </c>
    </row>
    <row r="34" spans="1:5" x14ac:dyDescent="0.2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7109375" defaultRowHeight="15" x14ac:dyDescent="0.25"/>
  <cols>
    <col min="1" max="1" width="20.5703125" style="1" bestFit="1" customWidth="1"/>
    <col min="2" max="3" width="11" style="1" bestFit="1" customWidth="1"/>
    <col min="4" max="16384" width="8.7109375" style="1"/>
  </cols>
  <sheetData>
    <row r="1" spans="1:3" x14ac:dyDescent="0.25">
      <c r="A1" s="1" t="s">
        <v>50</v>
      </c>
      <c r="B1" s="1">
        <v>4.0115150000000002</v>
      </c>
      <c r="C1" s="1">
        <v>4.0115150000000002</v>
      </c>
    </row>
    <row r="2" spans="1:3" x14ac:dyDescent="0.25">
      <c r="A2" s="1" t="s">
        <v>51</v>
      </c>
      <c r="B2" s="1">
        <v>0</v>
      </c>
      <c r="C2" s="1">
        <v>0</v>
      </c>
    </row>
    <row r="3" spans="1:3" x14ac:dyDescent="0.25">
      <c r="A3" s="1" t="s">
        <v>52</v>
      </c>
      <c r="B3" s="1">
        <v>0</v>
      </c>
      <c r="C3" s="1">
        <v>0</v>
      </c>
    </row>
    <row r="4" spans="1:3" x14ac:dyDescent="0.25">
      <c r="A4" s="1" t="s">
        <v>53</v>
      </c>
      <c r="B4" s="1">
        <v>4.3117179999999998E-2</v>
      </c>
      <c r="C4" s="1">
        <v>4.3117179999999998E-2</v>
      </c>
    </row>
    <row r="5" spans="1:3" x14ac:dyDescent="0.25">
      <c r="A5" s="1" t="s">
        <v>54</v>
      </c>
      <c r="B5" s="1">
        <v>4.2686000000000002</v>
      </c>
      <c r="C5" s="1">
        <v>4.2686000000000002</v>
      </c>
    </row>
    <row r="6" spans="1:3" x14ac:dyDescent="0.25">
      <c r="A6" s="1" t="s">
        <v>55</v>
      </c>
      <c r="B6" s="1">
        <v>1.6227199999999999</v>
      </c>
      <c r="C6" s="1">
        <v>1.6227199999999999</v>
      </c>
    </row>
    <row r="7" spans="1:3" x14ac:dyDescent="0.25">
      <c r="A7" s="1" t="s">
        <v>111</v>
      </c>
      <c r="B7" s="1">
        <v>0.3002031</v>
      </c>
      <c r="C7" s="1">
        <v>0.3002031</v>
      </c>
    </row>
    <row r="8" spans="1:3" x14ac:dyDescent="0.25">
      <c r="A8" s="1" t="s">
        <v>56</v>
      </c>
      <c r="B8" s="1">
        <v>1.322516</v>
      </c>
      <c r="C8" s="1">
        <v>1.322516</v>
      </c>
    </row>
    <row r="9" spans="1:3" x14ac:dyDescent="0.25">
      <c r="A9" s="1" t="s">
        <v>39</v>
      </c>
      <c r="B9" s="1">
        <v>1.152641</v>
      </c>
      <c r="C9" s="1">
        <v>1.152641</v>
      </c>
    </row>
    <row r="10" spans="1:3" x14ac:dyDescent="0.25">
      <c r="A10" s="1" t="s">
        <v>57</v>
      </c>
      <c r="B10" s="1">
        <v>1.152641</v>
      </c>
      <c r="C10" s="1">
        <v>1.152641</v>
      </c>
    </row>
    <row r="11" spans="1:3" x14ac:dyDescent="0.25">
      <c r="A11" s="1" t="s">
        <v>58</v>
      </c>
      <c r="B11" s="1">
        <v>43.068890000000003</v>
      </c>
      <c r="C11" s="1">
        <v>43.068890000000003</v>
      </c>
    </row>
    <row r="12" spans="1:3" x14ac:dyDescent="0.25">
      <c r="A12" s="1" t="s">
        <v>59</v>
      </c>
      <c r="B12" s="1">
        <v>7.9677439999999997</v>
      </c>
      <c r="C12" s="1">
        <v>7.9677439999999997</v>
      </c>
    </row>
    <row r="13" spans="1:3" x14ac:dyDescent="0.25">
      <c r="A13" s="1" t="s">
        <v>60</v>
      </c>
      <c r="B13" s="1">
        <v>1.832581</v>
      </c>
      <c r="C13" s="1">
        <v>1.832581</v>
      </c>
    </row>
    <row r="14" spans="1:3" x14ac:dyDescent="0.25">
      <c r="A14" s="1" t="s">
        <v>61</v>
      </c>
      <c r="B14" s="1">
        <v>35.101140000000001</v>
      </c>
      <c r="C14" s="1">
        <v>35.101140000000001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46</v>
      </c>
      <c r="B17" s="1">
        <v>1096.4549999999999</v>
      </c>
      <c r="C17" s="1">
        <v>1096.4549999999999</v>
      </c>
    </row>
    <row r="18" spans="1:3" x14ac:dyDescent="0.25">
      <c r="A18" s="1" t="s">
        <v>63</v>
      </c>
      <c r="B18" s="1">
        <v>0</v>
      </c>
      <c r="C18" s="1">
        <v>0</v>
      </c>
    </row>
    <row r="19" spans="1:3" x14ac:dyDescent="0.25">
      <c r="A19" s="1" t="s">
        <v>112</v>
      </c>
      <c r="B19" s="1">
        <v>2.278775</v>
      </c>
      <c r="C19" s="1">
        <v>2.278775</v>
      </c>
    </row>
    <row r="20" spans="1:3" x14ac:dyDescent="0.25">
      <c r="A20" s="1" t="s">
        <v>64</v>
      </c>
      <c r="B20" s="1">
        <v>0</v>
      </c>
      <c r="C20" s="1">
        <v>0</v>
      </c>
    </row>
    <row r="21" spans="1:3" x14ac:dyDescent="0.25">
      <c r="A21" s="1" t="s">
        <v>65</v>
      </c>
      <c r="B21" s="1">
        <v>1094.1759999999999</v>
      </c>
      <c r="C21" s="1">
        <v>1094.1759999999999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F29" sqref="F29"/>
    </sheetView>
  </sheetViews>
  <sheetFormatPr defaultColWidth="8.7109375" defaultRowHeight="15" x14ac:dyDescent="0.2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 x14ac:dyDescent="0.25">
      <c r="A1" s="1" t="s">
        <v>66</v>
      </c>
    </row>
    <row r="3" spans="1:7" x14ac:dyDescent="0.25">
      <c r="A3" s="7"/>
      <c r="B3" s="7"/>
      <c r="C3" s="6" t="s">
        <v>67</v>
      </c>
      <c r="D3" s="6" t="s">
        <v>68</v>
      </c>
      <c r="E3" s="6" t="s">
        <v>22</v>
      </c>
    </row>
    <row r="4" spans="1:7" x14ac:dyDescent="0.25">
      <c r="A4" s="35" t="s">
        <v>23</v>
      </c>
      <c r="B4" s="5" t="str">
        <f>Sheet3!A1</f>
        <v>TANInStore</v>
      </c>
      <c r="C4" s="5">
        <f>Sheet3!B1</f>
        <v>4.0115150000000002</v>
      </c>
      <c r="D4" s="5"/>
      <c r="E4" s="5"/>
    </row>
    <row r="5" spans="1:7" x14ac:dyDescent="0.25">
      <c r="A5" s="35"/>
      <c r="B5" s="6" t="str">
        <f>Sheet3!A2</f>
        <v>N2Store</v>
      </c>
      <c r="C5" s="6"/>
      <c r="D5" s="6">
        <f>Sheet3!B2</f>
        <v>0</v>
      </c>
      <c r="E5" s="6"/>
    </row>
    <row r="6" spans="1:7" x14ac:dyDescent="0.25">
      <c r="A6" s="35"/>
      <c r="B6" s="6" t="str">
        <f>Sheet3!A3</f>
        <v>N2OStore</v>
      </c>
      <c r="C6" s="6"/>
      <c r="D6" s="6">
        <f>Sheet3!B3</f>
        <v>0</v>
      </c>
      <c r="E6" s="6"/>
    </row>
    <row r="7" spans="1:7" x14ac:dyDescent="0.25">
      <c r="A7" s="35"/>
      <c r="B7" s="6" t="str">
        <f>Sheet3!A4</f>
        <v>NH3Store</v>
      </c>
      <c r="C7" s="6"/>
      <c r="D7" s="6">
        <f>Sheet3!B4</f>
        <v>4.3117179999999998E-2</v>
      </c>
      <c r="E7" s="6"/>
    </row>
    <row r="8" spans="1:7" x14ac:dyDescent="0.25">
      <c r="A8" s="35"/>
      <c r="B8" s="6" t="str">
        <f>Sheet3!A5</f>
        <v>TANExStore</v>
      </c>
      <c r="C8" s="6"/>
      <c r="D8" s="6"/>
      <c r="E8" s="6">
        <f>Sheet3!B5</f>
        <v>4.2686000000000002</v>
      </c>
    </row>
    <row r="9" spans="1:7" x14ac:dyDescent="0.25">
      <c r="A9" s="35"/>
      <c r="B9" s="6" t="str">
        <f>Sheet3!A6</f>
        <v>ONInStore</v>
      </c>
      <c r="C9" s="6">
        <f>Sheet3!B6</f>
        <v>1.6227199999999999</v>
      </c>
      <c r="D9" s="6"/>
      <c r="E9" s="6"/>
    </row>
    <row r="10" spans="1:7" x14ac:dyDescent="0.25">
      <c r="A10" s="35"/>
      <c r="B10" s="6" t="str">
        <f>Sheet3!A7</f>
        <v>ONMineralStore</v>
      </c>
      <c r="C10" s="6">
        <f>Sheet3!B7</f>
        <v>0.3002031</v>
      </c>
      <c r="D10" s="6">
        <f>Sheet3!B7</f>
        <v>0.3002031</v>
      </c>
      <c r="E10" s="6"/>
      <c r="G10" s="1" t="s">
        <v>108</v>
      </c>
    </row>
    <row r="11" spans="1:7" x14ac:dyDescent="0.25">
      <c r="A11" s="35"/>
      <c r="B11" s="7" t="str">
        <f>Sheet3!A8</f>
        <v>ONExStore</v>
      </c>
      <c r="C11" s="7"/>
      <c r="D11" s="7"/>
      <c r="E11" s="7">
        <f>Sheet3!B8</f>
        <v>1.322516</v>
      </c>
      <c r="G11" s="1">
        <f>(E8+E11)/(Pig!E6+Pig!E7)</f>
        <v>0.80200694092411207</v>
      </c>
    </row>
    <row r="12" spans="1:7" x14ac:dyDescent="0.25">
      <c r="A12" s="37" t="s">
        <v>24</v>
      </c>
      <c r="B12" s="6" t="str">
        <f>Sheet3!A9</f>
        <v>PExHouse</v>
      </c>
      <c r="C12" s="6">
        <f>Sheet3!B9</f>
        <v>1.152641</v>
      </c>
      <c r="D12" s="6"/>
      <c r="E12" s="6"/>
    </row>
    <row r="13" spans="1:7" x14ac:dyDescent="0.25">
      <c r="A13" s="37"/>
      <c r="B13" s="6" t="str">
        <f>Sheet3!A10</f>
        <v>PExStore</v>
      </c>
      <c r="C13" s="6"/>
      <c r="D13" s="6"/>
      <c r="E13" s="6">
        <f>Sheet3!B10</f>
        <v>1.152641</v>
      </c>
    </row>
    <row r="14" spans="1:7" x14ac:dyDescent="0.25">
      <c r="A14" s="35" t="s">
        <v>25</v>
      </c>
      <c r="B14" s="5" t="str">
        <f>Sheet3!A11</f>
        <v>OMInStore</v>
      </c>
      <c r="C14" s="5">
        <f>Sheet3!B11</f>
        <v>43.068890000000003</v>
      </c>
      <c r="D14" s="5"/>
      <c r="E14" s="5"/>
    </row>
    <row r="15" spans="1:7" x14ac:dyDescent="0.25">
      <c r="A15" s="35"/>
      <c r="B15" s="6" t="str">
        <f>Sheet3!A12</f>
        <v>OMDisappearStore</v>
      </c>
      <c r="C15" s="6"/>
      <c r="D15" s="6">
        <f>Sheet3!B12</f>
        <v>7.9677439999999997</v>
      </c>
      <c r="E15" s="6"/>
    </row>
    <row r="16" spans="1:7" x14ac:dyDescent="0.25">
      <c r="A16" s="35"/>
      <c r="B16" s="21" t="str">
        <f>Sheet3!A13</f>
        <v>OMCH4Store</v>
      </c>
      <c r="C16" s="6"/>
      <c r="D16" s="6">
        <f>Sheet3!B13</f>
        <v>1.832581</v>
      </c>
      <c r="E16" s="6"/>
    </row>
    <row r="17" spans="1:5" x14ac:dyDescent="0.25">
      <c r="A17" s="35"/>
      <c r="B17" s="7" t="str">
        <f>Sheet3!A14</f>
        <v>OMExStore</v>
      </c>
      <c r="C17" s="7"/>
      <c r="D17" s="7"/>
      <c r="E17" s="7">
        <f>Sheet3!B14</f>
        <v>35.101140000000001</v>
      </c>
    </row>
    <row r="18" spans="1:5" x14ac:dyDescent="0.25">
      <c r="A18" s="16"/>
      <c r="B18" s="6" t="str">
        <f>Sheet3!A15</f>
        <v>AshExhouse</v>
      </c>
      <c r="C18" s="6">
        <f>Sheet3!B15</f>
        <v>26.246739999999999</v>
      </c>
      <c r="D18" s="6"/>
      <c r="E18" s="6"/>
    </row>
    <row r="19" spans="1:5" x14ac:dyDescent="0.25">
      <c r="A19" s="16" t="s">
        <v>26</v>
      </c>
      <c r="B19" s="6" t="str">
        <f>Sheet3!A16</f>
        <v>AshExStore</v>
      </c>
      <c r="C19" s="6"/>
      <c r="D19" s="6"/>
      <c r="E19" s="6">
        <f>Sheet3!B16</f>
        <v>26.246739999999999</v>
      </c>
    </row>
    <row r="20" spans="1:5" x14ac:dyDescent="0.25">
      <c r="A20" s="35" t="s">
        <v>27</v>
      </c>
      <c r="B20" s="5" t="str">
        <f>Sheet3!A17</f>
        <v>H2OExHouse</v>
      </c>
      <c r="C20" s="5">
        <f>Sheet3!B17</f>
        <v>1096.4549999999999</v>
      </c>
      <c r="D20" s="5"/>
      <c r="E20" s="5"/>
    </row>
    <row r="21" spans="1:5" x14ac:dyDescent="0.25">
      <c r="A21" s="35"/>
      <c r="B21" s="6" t="str">
        <f>Sheet3!A18</f>
        <v>PricipStore</v>
      </c>
      <c r="C21" s="6">
        <f>Sheet3!B18</f>
        <v>0</v>
      </c>
      <c r="D21" s="6"/>
      <c r="E21" s="6"/>
    </row>
    <row r="22" spans="1:5" x14ac:dyDescent="0.25">
      <c r="A22" s="35"/>
      <c r="B22" s="6" t="str">
        <f>Sheet3!A19</f>
        <v>H2ODegradationStore</v>
      </c>
      <c r="C22" s="6"/>
      <c r="D22" s="6">
        <f>Sheet3!C19</f>
        <v>2.278775</v>
      </c>
      <c r="E22" s="6"/>
    </row>
    <row r="23" spans="1:5" x14ac:dyDescent="0.25">
      <c r="A23" s="35"/>
      <c r="B23" s="6" t="str">
        <f>Sheet3!A20</f>
        <v>H2OEvapStore</v>
      </c>
      <c r="C23" s="6"/>
      <c r="D23" s="6">
        <f>Sheet3!B20</f>
        <v>0</v>
      </c>
      <c r="E23" s="6"/>
    </row>
    <row r="24" spans="1:5" x14ac:dyDescent="0.25">
      <c r="A24" s="35"/>
      <c r="B24" s="7" t="str">
        <f>Sheet3!A21</f>
        <v>H2OExStore</v>
      </c>
      <c r="C24" s="7"/>
      <c r="D24" s="7"/>
      <c r="E24" s="7">
        <f>Sheet3!B21</f>
        <v>1094.1759999999999</v>
      </c>
    </row>
    <row r="27" spans="1:5" x14ac:dyDescent="0.25">
      <c r="A27" s="9"/>
      <c r="B27" s="10" t="s">
        <v>20</v>
      </c>
      <c r="C27" s="10" t="s">
        <v>22</v>
      </c>
      <c r="D27" s="1" t="s">
        <v>68</v>
      </c>
      <c r="E27" s="1" t="s">
        <v>28</v>
      </c>
    </row>
    <row r="28" spans="1:5" x14ac:dyDescent="0.25">
      <c r="A28" s="11" t="s">
        <v>29</v>
      </c>
      <c r="B28" s="20">
        <f>C4+C10</f>
        <v>4.3117181000000002</v>
      </c>
      <c r="C28" s="20">
        <f>E8</f>
        <v>4.2686000000000002</v>
      </c>
      <c r="D28" s="1">
        <f>D5+D6+D7</f>
        <v>4.3117179999999998E-2</v>
      </c>
      <c r="E28" s="1">
        <f t="shared" ref="E28:E34" si="0">B28-C28-D28</f>
        <v>9.2000000005004745E-7</v>
      </c>
    </row>
    <row r="29" spans="1:5" x14ac:dyDescent="0.25">
      <c r="A29" s="11" t="s">
        <v>30</v>
      </c>
      <c r="B29" s="20">
        <f>C9</f>
        <v>1.6227199999999999</v>
      </c>
      <c r="C29" s="20">
        <f>E11</f>
        <v>1.322516</v>
      </c>
      <c r="D29" s="1">
        <f>D10</f>
        <v>0.3002031</v>
      </c>
      <c r="E29" s="1">
        <f t="shared" si="0"/>
        <v>8.999999999148578E-7</v>
      </c>
    </row>
    <row r="30" spans="1:5" x14ac:dyDescent="0.25">
      <c r="A30" s="11" t="s">
        <v>24</v>
      </c>
      <c r="B30" s="20">
        <f>C12</f>
        <v>1.152641</v>
      </c>
      <c r="C30" s="20">
        <f>E13</f>
        <v>1.152641</v>
      </c>
      <c r="D30" s="1">
        <v>0</v>
      </c>
      <c r="E30" s="1">
        <f t="shared" si="0"/>
        <v>0</v>
      </c>
    </row>
    <row r="31" spans="1:5" x14ac:dyDescent="0.25">
      <c r="A31" s="13" t="s">
        <v>25</v>
      </c>
      <c r="B31" s="13">
        <f>C14</f>
        <v>43.068890000000003</v>
      </c>
      <c r="C31" s="13">
        <f>E17</f>
        <v>35.101140000000001</v>
      </c>
      <c r="D31" s="1">
        <f>D15</f>
        <v>7.9677439999999997</v>
      </c>
      <c r="E31" s="1">
        <f t="shared" si="0"/>
        <v>6.0000000026150246E-6</v>
      </c>
    </row>
    <row r="32" spans="1:5" x14ac:dyDescent="0.25">
      <c r="A32" s="13" t="s">
        <v>26</v>
      </c>
      <c r="B32" s="13">
        <f>C18</f>
        <v>26.246739999999999</v>
      </c>
      <c r="C32" s="13">
        <f>E19</f>
        <v>26.246739999999999</v>
      </c>
      <c r="D32" s="1">
        <v>0</v>
      </c>
      <c r="E32" s="1">
        <f t="shared" si="0"/>
        <v>0</v>
      </c>
    </row>
    <row r="33" spans="1:5" x14ac:dyDescent="0.25">
      <c r="A33" s="9" t="s">
        <v>27</v>
      </c>
      <c r="B33" s="9">
        <f>C20+C21+C22</f>
        <v>1096.4549999999999</v>
      </c>
      <c r="C33" s="9">
        <f>E24</f>
        <v>1094.1759999999999</v>
      </c>
      <c r="D33" s="1">
        <f>D22</f>
        <v>2.278775</v>
      </c>
      <c r="E33" s="1">
        <f t="shared" si="0"/>
        <v>2.2499999999636699E-4</v>
      </c>
    </row>
    <row r="34" spans="1:5" x14ac:dyDescent="0.25">
      <c r="A34" s="13" t="s">
        <v>32</v>
      </c>
      <c r="B34" s="13">
        <f>SUM(B28:B33)</f>
        <v>1172.8577091</v>
      </c>
      <c r="C34" s="13">
        <f>SUM(C28:C33)</f>
        <v>1162.2676369999999</v>
      </c>
      <c r="D34" s="1">
        <f>SUM(D28:D33)</f>
        <v>10.58983928</v>
      </c>
      <c r="E34" s="1">
        <f t="shared" si="0"/>
        <v>2.3282000004343217E-4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0" sqref="C10"/>
    </sheetView>
  </sheetViews>
  <sheetFormatPr defaultColWidth="8.7109375" defaultRowHeight="15" x14ac:dyDescent="0.25"/>
  <cols>
    <col min="1" max="1" width="17.85546875" style="1" bestFit="1" customWidth="1"/>
    <col min="2" max="3" width="12" style="1" bestFit="1" customWidth="1"/>
    <col min="4" max="16384" width="8.7109375" style="1"/>
  </cols>
  <sheetData>
    <row r="1" spans="1:3" x14ac:dyDescent="0.25">
      <c r="A1" s="1" t="s">
        <v>54</v>
      </c>
      <c r="B1" s="1">
        <v>4.2686000000000002</v>
      </c>
      <c r="C1" s="1">
        <v>4.2686000000000002</v>
      </c>
    </row>
    <row r="2" spans="1:3" x14ac:dyDescent="0.25">
      <c r="A2" s="1" t="s">
        <v>56</v>
      </c>
      <c r="B2" s="1">
        <v>1.322516</v>
      </c>
      <c r="C2" s="1">
        <v>1.322516</v>
      </c>
    </row>
    <row r="3" spans="1:3" x14ac:dyDescent="0.25">
      <c r="A3" s="1" t="s">
        <v>69</v>
      </c>
      <c r="B3" s="1">
        <v>0.20123379999999999</v>
      </c>
      <c r="C3" s="1">
        <v>0.20123379999999999</v>
      </c>
    </row>
    <row r="4" spans="1:3" x14ac:dyDescent="0.25">
      <c r="A4" s="1" t="s">
        <v>70</v>
      </c>
      <c r="B4" s="1">
        <v>9.8162819999999998E-2</v>
      </c>
      <c r="C4" s="1">
        <v>9.8162819999999998E-2</v>
      </c>
    </row>
    <row r="5" spans="1:3" x14ac:dyDescent="0.25">
      <c r="A5" s="1" t="s">
        <v>71</v>
      </c>
      <c r="B5" s="1">
        <v>0.68297609999999997</v>
      </c>
      <c r="C5" s="1">
        <v>0.68297609999999997</v>
      </c>
    </row>
    <row r="6" spans="1:3" x14ac:dyDescent="0.25">
      <c r="A6" s="1" t="s">
        <v>72</v>
      </c>
      <c r="B6" s="1">
        <v>1.9387160000000001</v>
      </c>
      <c r="C6" s="1">
        <v>1.9387160000000001</v>
      </c>
    </row>
    <row r="7" spans="1:3" x14ac:dyDescent="0.25">
      <c r="A7" s="1" t="s">
        <v>73</v>
      </c>
      <c r="B7" s="1">
        <v>2.5227840000000001</v>
      </c>
      <c r="C7" s="1">
        <v>2.5227840000000001</v>
      </c>
    </row>
    <row r="8" spans="1:3" x14ac:dyDescent="0.25">
      <c r="A8" s="1" t="s">
        <v>74</v>
      </c>
      <c r="B8" s="1">
        <v>0.14724419999999999</v>
      </c>
      <c r="C8" s="1">
        <v>0.14724419999999999</v>
      </c>
    </row>
    <row r="9" spans="1:3" x14ac:dyDescent="0.25">
      <c r="A9" s="1" t="s">
        <v>57</v>
      </c>
      <c r="B9" s="1">
        <v>1.152641</v>
      </c>
      <c r="C9" s="1">
        <v>1.152641</v>
      </c>
    </row>
    <row r="10" spans="1:3" x14ac:dyDescent="0.25">
      <c r="A10" s="1" t="s">
        <v>75</v>
      </c>
      <c r="B10" s="1">
        <v>2.6731739999999999E-3</v>
      </c>
      <c r="C10" s="1">
        <v>2.6731739999999999E-3</v>
      </c>
    </row>
    <row r="11" spans="1:3" x14ac:dyDescent="0.25">
      <c r="A11" s="1" t="s">
        <v>76</v>
      </c>
      <c r="B11" s="1">
        <v>0.70711179999999996</v>
      </c>
      <c r="C11" s="1">
        <v>0.70711179999999996</v>
      </c>
    </row>
    <row r="12" spans="1:3" x14ac:dyDescent="0.25">
      <c r="A12" s="1" t="s">
        <v>77</v>
      </c>
      <c r="B12" s="1">
        <v>0.44285580000000002</v>
      </c>
      <c r="C12" s="1">
        <v>0.44285580000000002</v>
      </c>
    </row>
    <row r="13" spans="1:3" x14ac:dyDescent="0.25">
      <c r="A13" s="1" t="s">
        <v>61</v>
      </c>
      <c r="B13" s="1">
        <v>35.101140000000001</v>
      </c>
      <c r="C13" s="1">
        <v>35.101140000000001</v>
      </c>
    </row>
    <row r="14" spans="1:3" x14ac:dyDescent="0.25">
      <c r="A14" s="1" t="s">
        <v>78</v>
      </c>
      <c r="B14" s="1">
        <v>32.471780000000003</v>
      </c>
      <c r="C14" s="1">
        <v>32.471780000000003</v>
      </c>
    </row>
    <row r="15" spans="1:3" x14ac:dyDescent="0.25">
      <c r="A15" s="1" t="s">
        <v>79</v>
      </c>
      <c r="B15" s="1">
        <v>2.6293609999999998</v>
      </c>
      <c r="C15" s="1">
        <v>2.6293609999999998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80</v>
      </c>
      <c r="B17" s="1">
        <v>26.246739999999999</v>
      </c>
      <c r="C17" s="1">
        <v>26.246739999999999</v>
      </c>
    </row>
    <row r="18" spans="1:3" x14ac:dyDescent="0.25">
      <c r="A18" s="1" t="s">
        <v>81</v>
      </c>
      <c r="B18" s="1">
        <v>0</v>
      </c>
      <c r="C18" s="1">
        <v>0</v>
      </c>
    </row>
    <row r="19" spans="1:3" x14ac:dyDescent="0.25">
      <c r="A19" s="1" t="s">
        <v>82</v>
      </c>
      <c r="B19" s="1">
        <v>1094.1759999999999</v>
      </c>
      <c r="C19" s="1">
        <v>1094.1759999999999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1" sqref="F31"/>
    </sheetView>
  </sheetViews>
  <sheetFormatPr defaultColWidth="8.7109375" defaultRowHeight="15" x14ac:dyDescent="0.2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 x14ac:dyDescent="0.25">
      <c r="A1" s="1" t="s">
        <v>83</v>
      </c>
    </row>
    <row r="4" spans="1:9" x14ac:dyDescent="0.25">
      <c r="A4" s="22"/>
      <c r="B4" s="22"/>
      <c r="C4" s="22" t="s">
        <v>67</v>
      </c>
      <c r="D4" s="22" t="s">
        <v>68</v>
      </c>
      <c r="E4" s="22" t="s">
        <v>22</v>
      </c>
      <c r="G4" s="23"/>
    </row>
    <row r="5" spans="1:9" x14ac:dyDescent="0.25">
      <c r="A5" s="36" t="s">
        <v>23</v>
      </c>
      <c r="B5" s="3" t="str">
        <f>Sheet4!A1</f>
        <v>TANExStore</v>
      </c>
      <c r="C5" s="24">
        <f>Sheet4!B1</f>
        <v>4.2686000000000002</v>
      </c>
      <c r="D5" s="5"/>
      <c r="E5" s="5"/>
      <c r="G5" s="19"/>
    </row>
    <row r="6" spans="1:9" x14ac:dyDescent="0.25">
      <c r="A6" s="36"/>
      <c r="B6" s="3" t="str">
        <f>Sheet4!A2</f>
        <v>ONExStore</v>
      </c>
      <c r="C6" s="25">
        <f>Sheet4!B2</f>
        <v>1.322516</v>
      </c>
      <c r="D6" s="6"/>
      <c r="E6" s="6"/>
      <c r="G6" s="19"/>
    </row>
    <row r="7" spans="1:9" x14ac:dyDescent="0.25">
      <c r="A7" s="36"/>
      <c r="B7" s="3" t="str">
        <f>Sheet4!A3</f>
        <v>N2Field</v>
      </c>
      <c r="C7" s="6"/>
      <c r="D7" s="25">
        <f>Sheet4!B3</f>
        <v>0.20123379999999999</v>
      </c>
      <c r="E7" s="6"/>
      <c r="H7" s="23"/>
      <c r="I7" s="19"/>
    </row>
    <row r="8" spans="1:9" x14ac:dyDescent="0.25">
      <c r="A8" s="36"/>
      <c r="B8" s="3" t="str">
        <f>Sheet4!A4</f>
        <v>N2OField</v>
      </c>
      <c r="C8" s="6"/>
      <c r="D8" s="25">
        <f>Sheet4!B4</f>
        <v>9.8162819999999998E-2</v>
      </c>
      <c r="E8" s="6"/>
    </row>
    <row r="9" spans="1:9" x14ac:dyDescent="0.25">
      <c r="A9" s="36"/>
      <c r="B9" s="3" t="str">
        <f>Sheet4!A5</f>
        <v>NH3Field</v>
      </c>
      <c r="C9" s="6"/>
      <c r="D9" s="25">
        <f>Sheet4!B5</f>
        <v>0.68297609999999997</v>
      </c>
      <c r="E9" s="6"/>
    </row>
    <row r="10" spans="1:9" x14ac:dyDescent="0.25">
      <c r="A10" s="36"/>
      <c r="B10" s="3" t="str">
        <f>Sheet4!A6</f>
        <v>NO3lossField</v>
      </c>
      <c r="C10" s="6"/>
      <c r="D10" s="25">
        <f>Sheet4!B6</f>
        <v>1.9387160000000001</v>
      </c>
      <c r="E10" s="6"/>
    </row>
    <row r="11" spans="1:9" x14ac:dyDescent="0.25">
      <c r="A11" s="36"/>
      <c r="B11" s="3" t="str">
        <f>Sheet4!A7</f>
        <v>CropNUptake</v>
      </c>
      <c r="C11" s="6"/>
      <c r="D11" s="6"/>
      <c r="E11" s="25">
        <f>Sheet4!B7</f>
        <v>2.5227840000000001</v>
      </c>
    </row>
    <row r="12" spans="1:9" x14ac:dyDescent="0.25">
      <c r="A12" s="36"/>
      <c r="B12" s="3" t="str">
        <f>Sheet4!A8</f>
        <v>NStayInField</v>
      </c>
      <c r="C12" s="7"/>
      <c r="D12" s="7"/>
      <c r="E12" s="26">
        <f>Sheet4!B8</f>
        <v>0.14724419999999999</v>
      </c>
    </row>
    <row r="13" spans="1:9" x14ac:dyDescent="0.25">
      <c r="A13" s="35" t="s">
        <v>24</v>
      </c>
      <c r="B13" s="5" t="str">
        <f>Sheet4!A9</f>
        <v>PExStore</v>
      </c>
      <c r="C13" s="25">
        <f>Sheet4!B9</f>
        <v>1.152641</v>
      </c>
      <c r="D13" s="3"/>
      <c r="E13" s="3"/>
    </row>
    <row r="14" spans="1:9" x14ac:dyDescent="0.25">
      <c r="A14" s="35"/>
      <c r="B14" s="6" t="str">
        <f>Sheet4!A10</f>
        <v>Ploss</v>
      </c>
      <c r="C14" s="25"/>
      <c r="D14" s="25">
        <f>Sheet4!B10</f>
        <v>2.6731739999999999E-3</v>
      </c>
      <c r="E14" s="25"/>
    </row>
    <row r="15" spans="1:9" x14ac:dyDescent="0.25">
      <c r="A15" s="35"/>
      <c r="B15" s="6" t="str">
        <f>Sheet4!A11</f>
        <v>CropPUptake</v>
      </c>
      <c r="C15" s="25"/>
      <c r="D15" s="25"/>
      <c r="E15" s="25">
        <f>Sheet4!B11</f>
        <v>0.70711179999999996</v>
      </c>
    </row>
    <row r="16" spans="1:9" x14ac:dyDescent="0.25">
      <c r="A16" s="35"/>
      <c r="B16" s="7" t="str">
        <f>Sheet4!A12</f>
        <v>PField</v>
      </c>
      <c r="C16" s="25"/>
      <c r="D16" s="25"/>
      <c r="E16" s="25">
        <f>Sheet4!B12</f>
        <v>0.44285580000000002</v>
      </c>
    </row>
    <row r="17" spans="1:5" x14ac:dyDescent="0.25">
      <c r="A17" s="35" t="s">
        <v>25</v>
      </c>
      <c r="B17" s="3" t="str">
        <f>Sheet4!A13</f>
        <v>OMExStore</v>
      </c>
      <c r="C17" s="24">
        <f>Sheet4!B13</f>
        <v>35.101140000000001</v>
      </c>
      <c r="D17" s="5"/>
      <c r="E17" s="5"/>
    </row>
    <row r="18" spans="1:5" x14ac:dyDescent="0.25">
      <c r="A18" s="35"/>
      <c r="B18" s="3" t="str">
        <f>Sheet4!A14</f>
        <v>OMDisappearField</v>
      </c>
      <c r="C18" s="6"/>
      <c r="D18" s="25">
        <f>Sheet4!B14</f>
        <v>32.471780000000003</v>
      </c>
      <c r="E18" s="6"/>
    </row>
    <row r="19" spans="1:5" x14ac:dyDescent="0.25">
      <c r="A19" s="35"/>
      <c r="B19" s="3" t="str">
        <f>Sheet4!A15</f>
        <v>OMChangeField</v>
      </c>
      <c r="C19" s="7"/>
      <c r="D19" s="7"/>
      <c r="E19" s="26">
        <f>Sheet4!B15</f>
        <v>2.6293609999999998</v>
      </c>
    </row>
    <row r="20" spans="1:5" x14ac:dyDescent="0.25">
      <c r="A20" s="35" t="s">
        <v>26</v>
      </c>
      <c r="B20" s="5" t="str">
        <f>Sheet4!A16</f>
        <v>AshExStore</v>
      </c>
      <c r="C20" s="24">
        <f>Sheet4!B16</f>
        <v>26.246739999999999</v>
      </c>
      <c r="D20" s="5"/>
      <c r="E20" s="5"/>
    </row>
    <row r="21" spans="1:5" x14ac:dyDescent="0.25">
      <c r="A21" s="35"/>
      <c r="B21" s="6" t="str">
        <f>Sheet4!A17</f>
        <v>AshDisappearField</v>
      </c>
      <c r="C21" s="6"/>
      <c r="D21" s="25">
        <f>Sheet4!B17</f>
        <v>26.246739999999999</v>
      </c>
      <c r="E21" s="6"/>
    </row>
    <row r="22" spans="1:5" x14ac:dyDescent="0.25">
      <c r="A22" s="35"/>
      <c r="B22" s="7" t="str">
        <f>Sheet4!A18</f>
        <v>AshField</v>
      </c>
      <c r="C22" s="7"/>
      <c r="D22" s="7"/>
      <c r="E22" s="26">
        <f>Sheet4!B18</f>
        <v>0</v>
      </c>
    </row>
    <row r="23" spans="1:5" x14ac:dyDescent="0.25">
      <c r="A23" s="17" t="s">
        <v>27</v>
      </c>
      <c r="B23" s="22" t="str">
        <f>Sheet4!A19</f>
        <v>H2OToField</v>
      </c>
      <c r="C23" s="27">
        <f>Sheet4!B19</f>
        <v>1094.1759999999999</v>
      </c>
      <c r="D23" s="7"/>
      <c r="E23" s="7"/>
    </row>
    <row r="26" spans="1:5" x14ac:dyDescent="0.25">
      <c r="A26" s="9"/>
      <c r="B26" s="10" t="s">
        <v>20</v>
      </c>
      <c r="C26" s="10" t="s">
        <v>22</v>
      </c>
      <c r="D26" s="1" t="s">
        <v>68</v>
      </c>
      <c r="E26" s="1" t="s">
        <v>28</v>
      </c>
    </row>
    <row r="27" spans="1:5" x14ac:dyDescent="0.25">
      <c r="A27" s="11" t="s">
        <v>29</v>
      </c>
      <c r="B27" s="20">
        <f>C5</f>
        <v>4.2686000000000002</v>
      </c>
      <c r="C27" s="12"/>
    </row>
    <row r="28" spans="1:5" x14ac:dyDescent="0.25">
      <c r="A28" s="11" t="s">
        <v>30</v>
      </c>
      <c r="B28" s="20">
        <f>C6</f>
        <v>1.322516</v>
      </c>
      <c r="C28" s="12"/>
    </row>
    <row r="29" spans="1:5" x14ac:dyDescent="0.25">
      <c r="A29" s="11" t="s">
        <v>31</v>
      </c>
      <c r="B29" s="20">
        <f>B27+B28</f>
        <v>5.5911160000000004</v>
      </c>
      <c r="C29" s="12">
        <f>E11+E12</f>
        <v>2.6700282</v>
      </c>
      <c r="D29" s="1">
        <f>SUM(D7:D10)</f>
        <v>2.9210887200000002</v>
      </c>
      <c r="E29" s="1">
        <f>B29-C29-D29</f>
        <v>-9.1999999973779722E-7</v>
      </c>
    </row>
    <row r="30" spans="1:5" x14ac:dyDescent="0.25">
      <c r="A30" s="11" t="s">
        <v>24</v>
      </c>
      <c r="B30" s="20">
        <f>C13</f>
        <v>1.152641</v>
      </c>
      <c r="C30" s="12">
        <f>E15+E16</f>
        <v>1.1499676000000001</v>
      </c>
      <c r="D30" s="1">
        <f>D14</f>
        <v>2.6731739999999999E-3</v>
      </c>
      <c r="E30" s="1">
        <f>B30-C30-D30</f>
        <v>2.2599999993698841E-7</v>
      </c>
    </row>
    <row r="31" spans="1:5" x14ac:dyDescent="0.25">
      <c r="A31" s="13" t="s">
        <v>25</v>
      </c>
      <c r="B31" s="13">
        <f>C17</f>
        <v>35.101140000000001</v>
      </c>
      <c r="C31" s="13">
        <f>E19</f>
        <v>2.6293609999999998</v>
      </c>
      <c r="D31" s="1">
        <f>D18</f>
        <v>32.471780000000003</v>
      </c>
      <c r="E31" s="1">
        <f>B31-C31-D31</f>
        <v>-1.0000000045806701E-6</v>
      </c>
    </row>
    <row r="32" spans="1:5" x14ac:dyDescent="0.25">
      <c r="A32" s="13" t="s">
        <v>26</v>
      </c>
      <c r="B32" s="13">
        <f>C20</f>
        <v>26.246739999999999</v>
      </c>
      <c r="C32" s="13">
        <f>E22</f>
        <v>0</v>
      </c>
      <c r="D32" s="1">
        <f>D21</f>
        <v>26.246739999999999</v>
      </c>
      <c r="E32" s="1">
        <f>B32-C32-D32</f>
        <v>0</v>
      </c>
    </row>
    <row r="33" spans="1:3" x14ac:dyDescent="0.25">
      <c r="A33" s="9" t="s">
        <v>27</v>
      </c>
      <c r="B33" s="9">
        <f>C23</f>
        <v>1094.1759999999999</v>
      </c>
      <c r="C33" s="9"/>
    </row>
    <row r="34" spans="1:3" x14ac:dyDescent="0.25">
      <c r="A34" s="13" t="s">
        <v>32</v>
      </c>
      <c r="B34" s="13">
        <f>SUM(B27:B33)</f>
        <v>1167.858753</v>
      </c>
      <c r="C34" s="13">
        <f>SUM(C27:C33)</f>
        <v>6.4493568000000003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7" workbookViewId="0">
      <selection activeCell="G42" sqref="G42"/>
    </sheetView>
  </sheetViews>
  <sheetFormatPr defaultRowHeight="12.75" x14ac:dyDescent="0.2"/>
  <cols>
    <col min="1" max="1" width="17.140625" customWidth="1"/>
  </cols>
  <sheetData>
    <row r="1" spans="1:14" x14ac:dyDescent="0.2">
      <c r="A1" s="31" t="s">
        <v>106</v>
      </c>
    </row>
    <row r="2" spans="1:14" x14ac:dyDescent="0.2">
      <c r="A2" t="s">
        <v>84</v>
      </c>
      <c r="B2">
        <f>Pig!C4</f>
        <v>11.712160000000001</v>
      </c>
    </row>
    <row r="3" spans="1:14" x14ac:dyDescent="0.2">
      <c r="A3" t="s">
        <v>85</v>
      </c>
      <c r="B3">
        <f>Pig!E6+Pig!E7</f>
        <v>6.971406</v>
      </c>
      <c r="J3" t="s">
        <v>68</v>
      </c>
      <c r="K3" t="s">
        <v>98</v>
      </c>
    </row>
    <row r="4" spans="1:14" x14ac:dyDescent="0.2"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4" x14ac:dyDescent="0.2">
      <c r="A5" t="s">
        <v>93</v>
      </c>
      <c r="B5">
        <f>Pig!D5</f>
        <v>4.7407529999999998</v>
      </c>
      <c r="C5">
        <f>House!D7</f>
        <v>1.337172</v>
      </c>
      <c r="J5">
        <f>C5</f>
        <v>1.337172</v>
      </c>
      <c r="K5">
        <f>100*J5/$J$12</f>
        <v>31.087061659939245</v>
      </c>
    </row>
    <row r="7" spans="1:14" x14ac:dyDescent="0.2">
      <c r="A7" t="s">
        <v>94</v>
      </c>
      <c r="C7">
        <f>Storage!D7</f>
        <v>4.3117179999999998E-2</v>
      </c>
      <c r="D7">
        <f>Storage!D6</f>
        <v>0</v>
      </c>
      <c r="E7">
        <f>Storage!D5</f>
        <v>0</v>
      </c>
      <c r="J7">
        <f>C7+D7+E7</f>
        <v>4.3117179999999998E-2</v>
      </c>
      <c r="K7">
        <f>100*J7/$J$12</f>
        <v>1.0024039041071</v>
      </c>
    </row>
    <row r="8" spans="1:14" x14ac:dyDescent="0.2">
      <c r="M8" t="s">
        <v>31</v>
      </c>
      <c r="N8" t="s">
        <v>24</v>
      </c>
    </row>
    <row r="9" spans="1:14" x14ac:dyDescent="0.2">
      <c r="A9" t="s">
        <v>95</v>
      </c>
      <c r="C9">
        <f>Field!D9</f>
        <v>0.68297609999999997</v>
      </c>
      <c r="D9">
        <f>Field!D8</f>
        <v>9.8162819999999998E-2</v>
      </c>
      <c r="E9">
        <f>Field!D7</f>
        <v>0.20123379999999999</v>
      </c>
      <c r="F9">
        <f>Field!D10</f>
        <v>1.9387160000000001</v>
      </c>
      <c r="G9">
        <f>Field!E11</f>
        <v>2.5227840000000001</v>
      </c>
      <c r="H9">
        <f>Field!E12</f>
        <v>0.14724419999999999</v>
      </c>
      <c r="J9">
        <f>SUM(C9:F9)</f>
        <v>2.9210887200000002</v>
      </c>
      <c r="K9">
        <f>100*J9/$J$12</f>
        <v>67.91053443595365</v>
      </c>
      <c r="M9" t="s">
        <v>113</v>
      </c>
    </row>
    <row r="10" spans="1:14" x14ac:dyDescent="0.2">
      <c r="L10" t="s">
        <v>114</v>
      </c>
      <c r="M10">
        <f>Storage!E8+Storage!E11</f>
        <v>5.5911160000000004</v>
      </c>
      <c r="N10">
        <f>Storage!E13</f>
        <v>1.152641</v>
      </c>
    </row>
    <row r="11" spans="1:14" x14ac:dyDescent="0.2">
      <c r="L11" t="s">
        <v>115</v>
      </c>
      <c r="M11">
        <f>Storage!K9+Storage!K11</f>
        <v>0</v>
      </c>
      <c r="N11">
        <v>0</v>
      </c>
    </row>
    <row r="12" spans="1:14" x14ac:dyDescent="0.2">
      <c r="A12" t="s">
        <v>96</v>
      </c>
      <c r="C12">
        <f t="shared" ref="C12:H12" si="0">SUM(C5:C10)</f>
        <v>2.06326528</v>
      </c>
      <c r="D12">
        <f t="shared" si="0"/>
        <v>9.8162819999999998E-2</v>
      </c>
      <c r="E12">
        <f t="shared" si="0"/>
        <v>0.20123379999999999</v>
      </c>
      <c r="F12">
        <f t="shared" si="0"/>
        <v>1.9387160000000001</v>
      </c>
      <c r="G12">
        <f t="shared" si="0"/>
        <v>2.5227840000000001</v>
      </c>
      <c r="H12">
        <f t="shared" si="0"/>
        <v>0.14724419999999999</v>
      </c>
      <c r="J12">
        <f>J5+J7+J9</f>
        <v>4.3013779000000003</v>
      </c>
    </row>
    <row r="13" spans="1:14" x14ac:dyDescent="0.2">
      <c r="A13" t="s">
        <v>97</v>
      </c>
      <c r="B13" s="28"/>
      <c r="C13" s="28">
        <f>100*C12/$B$3</f>
        <v>29.596114184140188</v>
      </c>
      <c r="D13" s="28">
        <f t="shared" ref="D13:H13" si="1">100*D12/$B$3</f>
        <v>1.4080777966453251</v>
      </c>
      <c r="E13" s="28">
        <f t="shared" si="1"/>
        <v>2.8865597556647824</v>
      </c>
      <c r="F13" s="28">
        <f t="shared" si="1"/>
        <v>27.809540858759338</v>
      </c>
      <c r="G13" s="28">
        <f t="shared" si="1"/>
        <v>36.187592574582517</v>
      </c>
      <c r="H13" s="28">
        <f t="shared" si="1"/>
        <v>2.1121162646387255</v>
      </c>
      <c r="I13" s="28">
        <f>SUM(B13:H13)</f>
        <v>100.00000143443089</v>
      </c>
    </row>
    <row r="17" spans="1:15" ht="15" x14ac:dyDescent="0.25">
      <c r="A17" s="31" t="s">
        <v>99</v>
      </c>
      <c r="H17" s="31" t="s">
        <v>100</v>
      </c>
      <c r="K17" s="32" t="s">
        <v>107</v>
      </c>
      <c r="M17" s="31" t="s">
        <v>26</v>
      </c>
      <c r="O17" s="31" t="s">
        <v>116</v>
      </c>
    </row>
    <row r="18" spans="1:15" x14ac:dyDescent="0.2">
      <c r="B18" t="s">
        <v>101</v>
      </c>
      <c r="C18" t="s">
        <v>102</v>
      </c>
      <c r="D18" t="s">
        <v>104</v>
      </c>
      <c r="H18" t="s">
        <v>101</v>
      </c>
      <c r="I18" t="s">
        <v>102</v>
      </c>
      <c r="M18" t="s">
        <v>101</v>
      </c>
      <c r="N18" t="s">
        <v>102</v>
      </c>
    </row>
    <row r="19" spans="1:15" x14ac:dyDescent="0.2">
      <c r="A19" s="28" t="s">
        <v>85</v>
      </c>
      <c r="B19" s="28">
        <f>Pig!C28</f>
        <v>52.845260000000003</v>
      </c>
      <c r="C19" s="28"/>
      <c r="D19" s="28"/>
      <c r="E19" s="28"/>
      <c r="F19" s="28"/>
      <c r="G19" s="28"/>
      <c r="H19" s="28">
        <f>Pig!C30</f>
        <v>920.90800000000002</v>
      </c>
      <c r="I19" s="28"/>
      <c r="M19">
        <f>Pig!E17</f>
        <v>26.246739999999999</v>
      </c>
      <c r="O19" s="28">
        <f>B19+H19+M19</f>
        <v>1000.0000000000001</v>
      </c>
    </row>
    <row r="20" spans="1:15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15" x14ac:dyDescent="0.2">
      <c r="A21" s="28" t="s">
        <v>93</v>
      </c>
      <c r="B21" s="28"/>
      <c r="C21" s="28">
        <f>House!D31</f>
        <v>9.7763729999999995</v>
      </c>
      <c r="D21" s="28">
        <f>100*C21/$B$19</f>
        <v>18.499999810768269</v>
      </c>
      <c r="E21" s="28"/>
      <c r="F21" s="28"/>
      <c r="G21" s="28"/>
      <c r="H21" s="28">
        <f>SUM(House!C20:C22)</f>
        <v>225.7501</v>
      </c>
      <c r="I21" s="28">
        <f>House!D23+House!D22</f>
        <v>50.203572999999999</v>
      </c>
      <c r="K21">
        <f>Sheet2!B23</f>
        <v>1.466456</v>
      </c>
    </row>
    <row r="22" spans="1:15" x14ac:dyDescent="0.2">
      <c r="A22" s="28"/>
      <c r="B22" s="28"/>
      <c r="C22" s="28"/>
      <c r="D22" s="28"/>
      <c r="E22" s="28"/>
      <c r="F22" s="28"/>
      <c r="G22" s="28"/>
      <c r="H22" s="28"/>
      <c r="I22" s="28"/>
      <c r="M22" s="31" t="s">
        <v>24</v>
      </c>
    </row>
    <row r="23" spans="1:15" x14ac:dyDescent="0.2">
      <c r="A23" s="28" t="s">
        <v>94</v>
      </c>
      <c r="B23" s="28"/>
      <c r="C23" s="28">
        <f>Storage!D31</f>
        <v>7.9677439999999997</v>
      </c>
      <c r="D23" s="28">
        <f>100*C23/$B$19</f>
        <v>15.077499855237726</v>
      </c>
      <c r="E23" s="28"/>
      <c r="F23" s="28"/>
      <c r="G23" s="28"/>
      <c r="H23" s="28">
        <f>Storage!C22</f>
        <v>0</v>
      </c>
      <c r="I23" s="28">
        <f>Storage!D22</f>
        <v>2.278775</v>
      </c>
      <c r="K23">
        <f>Sheet3!C13</f>
        <v>1.832581</v>
      </c>
      <c r="M23" t="s">
        <v>101</v>
      </c>
      <c r="N23" t="s">
        <v>102</v>
      </c>
    </row>
    <row r="24" spans="1:15" ht="12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M24">
        <f>Pig!E10</f>
        <v>1.152641</v>
      </c>
      <c r="N24">
        <f>Storage!E13</f>
        <v>1.152641</v>
      </c>
    </row>
    <row r="25" spans="1:15" x14ac:dyDescent="0.2">
      <c r="A25" s="28" t="s">
        <v>95</v>
      </c>
      <c r="B25" s="28"/>
      <c r="C25" s="28">
        <f>Field!D18</f>
        <v>32.471780000000003</v>
      </c>
      <c r="D25" s="28">
        <f>100*C25/$B$19</f>
        <v>61.446911227232114</v>
      </c>
      <c r="E25" s="28"/>
      <c r="F25" s="28"/>
      <c r="G25" s="28"/>
      <c r="H25" s="28"/>
      <c r="I25" s="28"/>
      <c r="L25" s="33"/>
    </row>
    <row r="26" spans="1:15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15" x14ac:dyDescent="0.2">
      <c r="A27" s="28" t="s">
        <v>96</v>
      </c>
      <c r="B27" s="28">
        <f>B19</f>
        <v>52.845260000000003</v>
      </c>
      <c r="C27" s="28">
        <f>SUM(C19:C25)</f>
        <v>50.215896999999998</v>
      </c>
      <c r="D27" s="28"/>
      <c r="E27" s="28"/>
      <c r="F27" s="28"/>
      <c r="G27" s="28"/>
      <c r="H27" s="28"/>
      <c r="I27" s="28"/>
    </row>
    <row r="28" spans="1:15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15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15" x14ac:dyDescent="0.2">
      <c r="A30" s="28" t="s">
        <v>92</v>
      </c>
      <c r="B30" s="28"/>
      <c r="C30" s="28"/>
      <c r="D30" s="28"/>
      <c r="E30" s="28"/>
      <c r="F30" s="28"/>
      <c r="G30" s="28"/>
      <c r="H30" s="28">
        <f>Sheet2!B22*1000/Summary!O19</f>
        <v>2.257501</v>
      </c>
      <c r="I30" s="28"/>
    </row>
    <row r="31" spans="1:15" x14ac:dyDescent="0.2">
      <c r="A31" s="28" t="s">
        <v>103</v>
      </c>
      <c r="B31" s="28"/>
      <c r="C31" s="28">
        <f>Field!E19</f>
        <v>2.6293609999999998</v>
      </c>
      <c r="D31" s="28">
        <f>100*C31/$B$19</f>
        <v>4.9755853221272828</v>
      </c>
      <c r="E31" s="28"/>
      <c r="F31" s="28"/>
      <c r="G31" s="28"/>
      <c r="H31" s="28"/>
      <c r="I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 t="s">
        <v>105</v>
      </c>
      <c r="D33" s="28">
        <f>SUM(D21:D31)</f>
        <v>99.999996215365385</v>
      </c>
      <c r="E33" s="28"/>
      <c r="F33" s="28"/>
      <c r="G33" s="28"/>
      <c r="H33" s="28"/>
      <c r="I33" s="28"/>
    </row>
    <row r="35" spans="1:9" x14ac:dyDescent="0.2">
      <c r="A35" s="31" t="s">
        <v>23</v>
      </c>
      <c r="D35" s="31" t="s">
        <v>24</v>
      </c>
    </row>
    <row r="36" spans="1:9" x14ac:dyDescent="0.2">
      <c r="A36" t="s">
        <v>93</v>
      </c>
      <c r="B36" s="38">
        <f>100*J5/$B$3</f>
        <v>19.180808003435747</v>
      </c>
      <c r="C36" s="38">
        <f>100-B36</f>
        <v>80.819191996564257</v>
      </c>
      <c r="D36" s="38">
        <v>0</v>
      </c>
    </row>
    <row r="37" spans="1:9" x14ac:dyDescent="0.2">
      <c r="A37" t="s">
        <v>94</v>
      </c>
      <c r="B37" s="38">
        <f>100*J7/$B$3</f>
        <v>0.61848614181988537</v>
      </c>
      <c r="C37" s="38">
        <f>C36-B37</f>
        <v>80.200705854744371</v>
      </c>
      <c r="D37" s="38">
        <v>0</v>
      </c>
    </row>
    <row r="38" spans="1:9" x14ac:dyDescent="0.2">
      <c r="A38" t="s">
        <v>95</v>
      </c>
      <c r="B38" s="38">
        <f>100*J9/$B$3</f>
        <v>41.900998449954002</v>
      </c>
      <c r="C38" s="38">
        <f t="shared" ref="C38:C40" si="2">C37-B38</f>
        <v>38.299707404790368</v>
      </c>
      <c r="D38" s="38">
        <v>0</v>
      </c>
    </row>
    <row r="39" spans="1:9" x14ac:dyDescent="0.2">
      <c r="A39" t="s">
        <v>91</v>
      </c>
      <c r="B39" s="38">
        <f>100*G9/$B$3</f>
        <v>36.187592574582517</v>
      </c>
      <c r="C39" s="38">
        <f t="shared" si="2"/>
        <v>2.112114830207851</v>
      </c>
      <c r="D39" s="38">
        <f>100*Field!E15/Field!C13</f>
        <v>61.347097665274788</v>
      </c>
    </row>
    <row r="40" spans="1:9" x14ac:dyDescent="0.2">
      <c r="A40" t="s">
        <v>92</v>
      </c>
      <c r="B40" s="38">
        <f>100*H9/$B$3</f>
        <v>2.1121162646387255</v>
      </c>
      <c r="C40" s="38">
        <f t="shared" si="2"/>
        <v>-1.4344308745251055E-6</v>
      </c>
      <c r="D40" s="38">
        <f>100-D39</f>
        <v>38.652902334725212</v>
      </c>
    </row>
    <row r="42" spans="1:9" x14ac:dyDescent="0.2">
      <c r="B42" s="38">
        <f>SUM(B36:B40)</f>
        <v>100.00000143443089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Sheet1</vt:lpstr>
      <vt:lpstr>Pig</vt:lpstr>
      <vt:lpstr>Sheet2</vt:lpstr>
      <vt:lpstr>House</vt:lpstr>
      <vt:lpstr>Sheet3</vt:lpstr>
      <vt:lpstr>Storage</vt:lpstr>
      <vt:lpstr>Sheet4</vt:lpstr>
      <vt:lpstr>Field</vt:lpstr>
      <vt:lpstr>Summary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NJH</cp:lastModifiedBy>
  <dcterms:created xsi:type="dcterms:W3CDTF">2011-10-07T06:32:10Z</dcterms:created>
  <dcterms:modified xsi:type="dcterms:W3CDTF">2013-02-12T13:00:34Z</dcterms:modified>
</cp:coreProperties>
</file>