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6380" windowHeight="8130" activeTab="10"/>
  </bookViews>
  <sheets>
    <sheet name="Sheet1" sheetId="1" r:id="rId1"/>
    <sheet name="Pig" sheetId="2" r:id="rId2"/>
    <sheet name="Sheet2" sheetId="3" r:id="rId3"/>
    <sheet name="House" sheetId="4" r:id="rId4"/>
    <sheet name="Sheet5" sheetId="10" r:id="rId5"/>
    <sheet name="Digester" sheetId="11" r:id="rId6"/>
    <sheet name="Sheet3" sheetId="5" r:id="rId7"/>
    <sheet name="Storage" sheetId="6" r:id="rId8"/>
    <sheet name="Sheet4" sheetId="7" r:id="rId9"/>
    <sheet name="Field" sheetId="8" r:id="rId10"/>
    <sheet name="Summary" sheetId="9" r:id="rId11"/>
  </sheets>
  <definedNames>
    <definedName name="DIGESTER" localSheetId="4">Sheet5!$A$1:$C$27</definedName>
    <definedName name="Field">Sheet4!$A$1:$C$19</definedName>
    <definedName name="Field_1">Field!$B$5:$Q$7</definedName>
    <definedName name="FIELD_2" localSheetId="8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Sheet1!$A$1:$C$19</definedName>
    <definedName name="PIG_1" localSheetId="0">Sheet1!$A$1:$C$19</definedName>
    <definedName name="Store">Sheet3!$A$1:$C$22</definedName>
    <definedName name="STORE_1" localSheetId="6">Sheet3!$A$1:$C$22</definedName>
    <definedName name="Store_2">Storage!$B$4:$V$6</definedName>
  </definedNames>
  <calcPr calcId="145621"/>
</workbook>
</file>

<file path=xl/calcChain.xml><?xml version="1.0" encoding="utf-8"?>
<calcChain xmlns="http://schemas.openxmlformats.org/spreadsheetml/2006/main">
  <c r="F43" i="9" l="1"/>
  <c r="F42" i="9"/>
  <c r="E39" i="9"/>
  <c r="E37" i="9"/>
  <c r="G35" i="9"/>
  <c r="D41" i="9"/>
  <c r="D42" i="9" s="1"/>
  <c r="D40" i="9"/>
  <c r="D39" i="9"/>
  <c r="D38" i="9"/>
  <c r="C43" i="9"/>
  <c r="C42" i="9"/>
  <c r="C41" i="9"/>
  <c r="E24" i="4" l="1"/>
  <c r="D23" i="4"/>
  <c r="D22" i="4"/>
  <c r="C21" i="4"/>
  <c r="C20" i="4"/>
  <c r="B24" i="4"/>
  <c r="B23" i="4"/>
  <c r="B22" i="4"/>
  <c r="B21" i="4"/>
  <c r="B20" i="4"/>
  <c r="C19" i="4"/>
  <c r="B19" i="4"/>
  <c r="C10" i="11" l="1"/>
  <c r="B10" i="11"/>
  <c r="C7" i="11"/>
  <c r="B7" i="11"/>
  <c r="M11" i="9"/>
  <c r="K21" i="9"/>
  <c r="K23" i="9"/>
  <c r="K25" i="9"/>
  <c r="C12" i="6"/>
  <c r="B12" i="6"/>
  <c r="B13" i="6"/>
  <c r="C3" i="9" l="1"/>
  <c r="B31" i="11"/>
  <c r="C20" i="6"/>
  <c r="B33" i="6" s="1"/>
  <c r="B20" i="6"/>
  <c r="E23" i="6"/>
  <c r="C33" i="6" s="1"/>
  <c r="B23" i="6"/>
  <c r="D21" i="6"/>
  <c r="B21" i="6"/>
  <c r="D22" i="6"/>
  <c r="E19" i="6"/>
  <c r="C32" i="6" s="1"/>
  <c r="B19" i="6"/>
  <c r="C18" i="6"/>
  <c r="B32" i="6" s="1"/>
  <c r="B18" i="6"/>
  <c r="E16" i="6"/>
  <c r="C31" i="6" s="1"/>
  <c r="B16" i="6"/>
  <c r="D15" i="6"/>
  <c r="D31" i="6" s="1"/>
  <c r="C25" i="9" s="1"/>
  <c r="B15" i="6"/>
  <c r="C14" i="6"/>
  <c r="B31" i="6" s="1"/>
  <c r="B14" i="6"/>
  <c r="E13" i="6"/>
  <c r="B30" i="6"/>
  <c r="C15" i="11"/>
  <c r="I28" i="11" s="1"/>
  <c r="B15" i="11"/>
  <c r="C4" i="11"/>
  <c r="H7" i="11" s="1"/>
  <c r="E27" i="11"/>
  <c r="C36" i="11" s="1"/>
  <c r="B27" i="11"/>
  <c r="D24" i="11"/>
  <c r="I23" i="9" s="1"/>
  <c r="B24" i="11"/>
  <c r="C23" i="11"/>
  <c r="H22" i="9" s="1"/>
  <c r="B23" i="11"/>
  <c r="E18" i="11"/>
  <c r="C34" i="11" s="1"/>
  <c r="B18" i="11"/>
  <c r="C16" i="11"/>
  <c r="B16" i="11"/>
  <c r="D17" i="11"/>
  <c r="D34" i="11" s="1"/>
  <c r="C23" i="9" s="1"/>
  <c r="B17" i="11"/>
  <c r="C22" i="11"/>
  <c r="B36" i="11" s="1"/>
  <c r="B22" i="11"/>
  <c r="E21" i="11"/>
  <c r="C35" i="11" s="1"/>
  <c r="B21" i="11"/>
  <c r="C20" i="11"/>
  <c r="B20" i="11"/>
  <c r="C19" i="11"/>
  <c r="B19" i="11"/>
  <c r="E14" i="11"/>
  <c r="C33" i="11" s="1"/>
  <c r="B14" i="11"/>
  <c r="C13" i="11"/>
  <c r="B13" i="11"/>
  <c r="C12" i="11"/>
  <c r="B12" i="11"/>
  <c r="E11" i="11"/>
  <c r="C31" i="11" s="1"/>
  <c r="B6" i="11"/>
  <c r="B11" i="11"/>
  <c r="C5" i="11"/>
  <c r="D31" i="11" s="1"/>
  <c r="B5" i="11"/>
  <c r="E6" i="11"/>
  <c r="C30" i="11" s="1"/>
  <c r="B4" i="11"/>
  <c r="C33" i="4"/>
  <c r="E18" i="4"/>
  <c r="C32" i="4" s="1"/>
  <c r="E16" i="4"/>
  <c r="C31" i="4" s="1"/>
  <c r="E13" i="4"/>
  <c r="C30" i="4" s="1"/>
  <c r="E11" i="4"/>
  <c r="C28" i="4" s="1"/>
  <c r="E8" i="4"/>
  <c r="C27" i="4" s="1"/>
  <c r="D10" i="4"/>
  <c r="D28" i="4" s="1"/>
  <c r="D15" i="4"/>
  <c r="D31" i="4" s="1"/>
  <c r="C21" i="9" s="1"/>
  <c r="C17" i="4"/>
  <c r="B32" i="4" s="1"/>
  <c r="C14" i="4"/>
  <c r="B31" i="4" s="1"/>
  <c r="C12" i="4"/>
  <c r="B30" i="4" s="1"/>
  <c r="C10" i="4"/>
  <c r="C9" i="4"/>
  <c r="B28" i="4" s="1"/>
  <c r="D7" i="4"/>
  <c r="C5" i="9" s="1"/>
  <c r="D6" i="4"/>
  <c r="D5" i="4"/>
  <c r="C4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5" i="8"/>
  <c r="C5" i="8"/>
  <c r="B27" i="8" s="1"/>
  <c r="B6" i="8"/>
  <c r="C6" i="8"/>
  <c r="B28" i="8" s="1"/>
  <c r="B7" i="8"/>
  <c r="D7" i="8"/>
  <c r="E9" i="9" s="1"/>
  <c r="B8" i="8"/>
  <c r="D8" i="8"/>
  <c r="D9" i="9" s="1"/>
  <c r="B9" i="8"/>
  <c r="D9" i="8"/>
  <c r="C9" i="9" s="1"/>
  <c r="B10" i="8"/>
  <c r="D10" i="8"/>
  <c r="F9" i="9" s="1"/>
  <c r="F12" i="9" s="1"/>
  <c r="B11" i="8"/>
  <c r="E11" i="8"/>
  <c r="G9" i="9" s="1"/>
  <c r="G12" i="9" s="1"/>
  <c r="B12" i="8"/>
  <c r="E12" i="8"/>
  <c r="H9" i="9" s="1"/>
  <c r="H12" i="9" s="1"/>
  <c r="B13" i="8"/>
  <c r="C13" i="8"/>
  <c r="B30" i="8" s="1"/>
  <c r="B14" i="8"/>
  <c r="D14" i="8"/>
  <c r="D30" i="8" s="1"/>
  <c r="B15" i="8"/>
  <c r="E15" i="8"/>
  <c r="B16" i="8"/>
  <c r="E16" i="8"/>
  <c r="B17" i="8"/>
  <c r="C17" i="8"/>
  <c r="B31" i="8" s="1"/>
  <c r="B18" i="8"/>
  <c r="D18" i="8"/>
  <c r="C27" i="9" s="1"/>
  <c r="B19" i="8"/>
  <c r="E19" i="8"/>
  <c r="C31" i="8" s="1"/>
  <c r="B20" i="8"/>
  <c r="C20" i="8"/>
  <c r="B32" i="8" s="1"/>
  <c r="B21" i="8"/>
  <c r="D21" i="8"/>
  <c r="D32" i="8" s="1"/>
  <c r="B22" i="8"/>
  <c r="E22" i="8"/>
  <c r="C32" i="8" s="1"/>
  <c r="B23" i="8"/>
  <c r="C23" i="8"/>
  <c r="B33" i="8" s="1"/>
  <c r="B4" i="6"/>
  <c r="C4" i="6"/>
  <c r="B5" i="6"/>
  <c r="D5" i="6"/>
  <c r="E7" i="9" s="1"/>
  <c r="B6" i="6"/>
  <c r="D6" i="6"/>
  <c r="D7" i="9" s="1"/>
  <c r="B7" i="6"/>
  <c r="D7" i="6"/>
  <c r="C7" i="9" s="1"/>
  <c r="B8" i="6"/>
  <c r="E8" i="6"/>
  <c r="B9" i="6"/>
  <c r="C9" i="6"/>
  <c r="B29" i="6" s="1"/>
  <c r="B10" i="6"/>
  <c r="C10" i="6"/>
  <c r="B28" i="6" s="1"/>
  <c r="B34" i="6" s="1"/>
  <c r="D10" i="6"/>
  <c r="D29" i="6" s="1"/>
  <c r="B11" i="6"/>
  <c r="E11" i="6"/>
  <c r="C29" i="6" s="1"/>
  <c r="B22" i="6"/>
  <c r="B4" i="2"/>
  <c r="C4" i="2"/>
  <c r="B2" i="9" s="1"/>
  <c r="B5" i="2"/>
  <c r="D5" i="2"/>
  <c r="B5" i="9" s="1"/>
  <c r="B12" i="9" s="1"/>
  <c r="B6" i="2"/>
  <c r="E6" i="2"/>
  <c r="C25" i="2" s="1"/>
  <c r="B7" i="2"/>
  <c r="E7" i="2"/>
  <c r="C26" i="2" s="1"/>
  <c r="B8" i="2"/>
  <c r="C8" i="2"/>
  <c r="B9" i="2"/>
  <c r="D9" i="2"/>
  <c r="B10" i="2"/>
  <c r="E10" i="2"/>
  <c r="Q19" i="9" s="1"/>
  <c r="B11" i="2"/>
  <c r="C11" i="2"/>
  <c r="B28" i="2" s="1"/>
  <c r="B12" i="2"/>
  <c r="D12" i="2"/>
  <c r="B13" i="2"/>
  <c r="D13" i="2"/>
  <c r="B14" i="2"/>
  <c r="E14" i="2"/>
  <c r="C28" i="2" s="1"/>
  <c r="B19" i="9" s="1"/>
  <c r="B15" i="2"/>
  <c r="C15" i="2"/>
  <c r="B29" i="2" s="1"/>
  <c r="B16" i="2"/>
  <c r="D16" i="2"/>
  <c r="D29" i="2" s="1"/>
  <c r="B17" i="2"/>
  <c r="E17" i="2"/>
  <c r="C29" i="2" s="1"/>
  <c r="B18" i="2"/>
  <c r="C18" i="2"/>
  <c r="B19" i="2"/>
  <c r="C19" i="2"/>
  <c r="B20" i="2"/>
  <c r="D20" i="2"/>
  <c r="B21" i="2"/>
  <c r="D21" i="2"/>
  <c r="B22" i="2"/>
  <c r="E22" i="2"/>
  <c r="C30" i="2" s="1"/>
  <c r="H19" i="9" s="1"/>
  <c r="B22" i="9" l="1"/>
  <c r="B29" i="9" s="1"/>
  <c r="I23" i="11"/>
  <c r="H13" i="11"/>
  <c r="H12" i="11"/>
  <c r="R29" i="9"/>
  <c r="Q22" i="9"/>
  <c r="Q29" i="9"/>
  <c r="E30" i="4"/>
  <c r="B35" i="11"/>
  <c r="H21" i="9"/>
  <c r="D33" i="4"/>
  <c r="C27" i="2"/>
  <c r="D27" i="2"/>
  <c r="C29" i="8"/>
  <c r="B34" i="11"/>
  <c r="E34" i="11" s="1"/>
  <c r="B33" i="11"/>
  <c r="E33" i="11" s="1"/>
  <c r="B27" i="4"/>
  <c r="B29" i="4" s="1"/>
  <c r="B33" i="4"/>
  <c r="E29" i="2"/>
  <c r="B3" i="9"/>
  <c r="D30" i="2"/>
  <c r="B30" i="2"/>
  <c r="B31" i="2" s="1"/>
  <c r="D33" i="6"/>
  <c r="E33" i="6" s="1"/>
  <c r="I25" i="9"/>
  <c r="C28" i="6"/>
  <c r="C34" i="6" s="1"/>
  <c r="M10" i="9"/>
  <c r="C30" i="6"/>
  <c r="E30" i="6" s="1"/>
  <c r="N10" i="9"/>
  <c r="B30" i="11"/>
  <c r="E30" i="11" s="1"/>
  <c r="D36" i="11"/>
  <c r="E36" i="11" s="1"/>
  <c r="C30" i="8"/>
  <c r="E30" i="8" s="1"/>
  <c r="E32" i="8"/>
  <c r="E32" i="6"/>
  <c r="D28" i="6"/>
  <c r="D31" i="8"/>
  <c r="E31" i="8" s="1"/>
  <c r="J9" i="9"/>
  <c r="E12" i="9"/>
  <c r="E29" i="6"/>
  <c r="E31" i="6"/>
  <c r="E35" i="11"/>
  <c r="D32" i="11"/>
  <c r="E31" i="11"/>
  <c r="B26" i="2"/>
  <c r="B27" i="2" s="1"/>
  <c r="D28" i="2"/>
  <c r="J5" i="9"/>
  <c r="C12" i="9"/>
  <c r="E31" i="4"/>
  <c r="E32" i="4"/>
  <c r="D27" i="4"/>
  <c r="D29" i="4" s="1"/>
  <c r="C29" i="4"/>
  <c r="I21" i="9"/>
  <c r="E28" i="4"/>
  <c r="C32" i="11"/>
  <c r="B29" i="8"/>
  <c r="B34" i="8" s="1"/>
  <c r="C31" i="2"/>
  <c r="J7" i="9"/>
  <c r="D12" i="9"/>
  <c r="C29" i="9"/>
  <c r="D29" i="8"/>
  <c r="C33" i="9"/>
  <c r="G11" i="6"/>
  <c r="D3" i="9" l="1"/>
  <c r="G13" i="9" s="1"/>
  <c r="D27" i="9"/>
  <c r="E27" i="2"/>
  <c r="D34" i="6"/>
  <c r="E34" i="6"/>
  <c r="D31" i="2"/>
  <c r="E33" i="4"/>
  <c r="E28" i="6"/>
  <c r="E30" i="2"/>
  <c r="E28" i="2"/>
  <c r="D21" i="9"/>
  <c r="D23" i="9"/>
  <c r="D25" i="9"/>
  <c r="C13" i="9"/>
  <c r="E13" i="9"/>
  <c r="C34" i="8"/>
  <c r="B32" i="11"/>
  <c r="J12" i="9"/>
  <c r="K5" i="9" s="1"/>
  <c r="E27" i="4"/>
  <c r="E29" i="4" s="1"/>
  <c r="E32" i="11"/>
  <c r="E31" i="2"/>
  <c r="E29" i="8"/>
  <c r="H13" i="9" l="1"/>
  <c r="C40" i="9"/>
  <c r="D13" i="9"/>
  <c r="I13" i="9" s="1"/>
  <c r="F13" i="9"/>
  <c r="B39" i="9"/>
  <c r="C38" i="9"/>
  <c r="B37" i="9"/>
  <c r="D29" i="9"/>
  <c r="K7" i="9"/>
  <c r="K9" i="9"/>
</calcChain>
</file>

<file path=xl/connections.xml><?xml version="1.0" encoding="utf-8"?>
<connections xmlns="http://schemas.openxmlformats.org/spreadsheetml/2006/main">
  <connection id="1" name="DIGESTER" type="6" refreshedVersion="4" background="1" saveData="1">
    <textPr codePage="850" sourceFile="C:\Users\njh\workspace\cleanwaste\trunk\Biogas\Text_B\DIGESTER.TXT">
      <textFields count="3">
        <textField/>
        <textField/>
        <textField/>
      </textFields>
    </textPr>
  </connection>
  <connection id="2" name="FIELD" type="6" refreshedVersion="4" background="1" saveData="1">
    <textPr codePage="850" sourceFile="C:\Users\njh\workspace\cleanwaste\trunk\Biogas\Text_B\FIELD.TXT">
      <textFields>
        <textField/>
      </textFields>
    </textPr>
  </connection>
  <connection id="3" name="HOUSE" type="6" refreshedVersion="4" background="1" saveData="1">
    <textPr codePage="850" sourceFile="C:\Users\njh\workspace\cleanwaste\trunk\Biogas\Text_B\HOUSE.TXT">
      <textFields>
        <textField/>
      </textFields>
    </textPr>
  </connection>
  <connection id="4" name="PIG" type="6" refreshedVersion="4" background="1" saveData="1">
    <textPr codePage="850" sourceFile="C:\Users\njh\workspace\cleanwaste\trunk\Biogas\Text_B\PIG.TXT">
      <textFields count="3">
        <textField/>
        <textField/>
        <textField/>
      </textFields>
    </textPr>
  </connection>
  <connection id="5" name="STORE" type="6" refreshedVersion="4" background="1" saveData="1">
    <textPr codePage="850" sourceFile="C:\Users\njh\workspace\cleanwaste\trunk\Biogas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<sst xmlns="http://schemas.openxmlformats.org/spreadsheetml/2006/main" count="272" uniqueCount="145">
  <si>
    <t>NIntake</t>
  </si>
  <si>
    <t>NGrowth</t>
  </si>
  <si>
    <t>TANExcreted</t>
  </si>
  <si>
    <t>ONExcreted</t>
  </si>
  <si>
    <t>PIntake</t>
  </si>
  <si>
    <t>PGrowth</t>
  </si>
  <si>
    <t>PExcreted</t>
  </si>
  <si>
    <t>OMIntakePig</t>
  </si>
  <si>
    <t>OMInWeightGain</t>
  </si>
  <si>
    <t>OMDisappearPig</t>
  </si>
  <si>
    <t>OMExcretedPig</t>
  </si>
  <si>
    <t>AshIntake</t>
  </si>
  <si>
    <t>AshGrowth</t>
  </si>
  <si>
    <t>AshExcreted</t>
  </si>
  <si>
    <t>H2OFromFeedInPig</t>
  </si>
  <si>
    <t>DrinkingH2O</t>
  </si>
  <si>
    <t>H2OExhaled</t>
  </si>
  <si>
    <t>H2OInGrowth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</si>
  <si>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</si>
  <si>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</si>
  <si>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</si>
  <si>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</si>
  <si>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</si>
  <si>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</si>
  <si>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</si>
  <si>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</si>
  <si>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</si>
  <si>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</si>
  <si>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</si>
  <si>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</si>
  <si>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</si>
  <si>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</si>
  <si>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</si>
  <si>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</si>
  <si>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</si>
  <si>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</si>
  <si>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</si>
  <si>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</si>
  <si>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</si>
  <si>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</si>
  <si>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</si>
  <si>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</si>
  <si>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</si>
  <si>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</si>
  <si>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</si>
  <si>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</si>
  <si>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</si>
  <si>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</si>
  <si>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</si>
  <si>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</si>
  <si>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</si>
  <si>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</si>
  <si>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</si>
  <si>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NMineralStore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</si>
  <si>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</si>
  <si>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</si>
  <si>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</si>
  <si>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</si>
  <si>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</si>
  <si>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</si>
  <si>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</si>
  <si>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</si>
  <si>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</si>
  <si>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</si>
  <si>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</si>
  <si>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</si>
  <si>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</si>
  <si>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</si>
  <si>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</si>
  <si>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</si>
  <si>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</si>
  <si>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</si>
  <si>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</si>
  <si>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</si>
  <si>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</si>
  <si>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</si>
  <si>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</si>
  <si>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</si>
  <si>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</si>
  <si>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</si>
  <si>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</si>
  <si>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</si>
  <si>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</si>
  <si>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</si>
  <si>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</si>
  <si>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</si>
  <si>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</si>
  <si>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</si>
  <si>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Nitrogen</t>
  </si>
  <si>
    <t>CH4</t>
  </si>
  <si>
    <t>kg N ex store per kg N excreted</t>
  </si>
  <si>
    <t>Input/Output Digester</t>
  </si>
  <si>
    <t>H2ODegradationHouse</t>
  </si>
  <si>
    <t>AshExDigester</t>
  </si>
  <si>
    <t>AshAddedSuppl</t>
  </si>
  <si>
    <t>DMAddedSuppl</t>
  </si>
  <si>
    <t>H2ODegradationDigester</t>
  </si>
  <si>
    <t>H2OExDigester</t>
  </si>
  <si>
    <t>H2OInDigester</t>
  </si>
  <si>
    <t>NMineralDigester</t>
  </si>
  <si>
    <t>OMCH4Digester</t>
  </si>
  <si>
    <t>OMDegDigesterRate</t>
  </si>
  <si>
    <t>OMDisappearDigester</t>
  </si>
  <si>
    <t>OMExDigester</t>
  </si>
  <si>
    <t>OMInDigester</t>
  </si>
  <si>
    <t>OMInSupplement</t>
  </si>
  <si>
    <t>ONExDigester</t>
  </si>
  <si>
    <t>ONInDigester</t>
  </si>
  <si>
    <t>PAddedSuppl</t>
  </si>
  <si>
    <t>PExDigester</t>
  </si>
  <si>
    <t>TANExDigester</t>
  </si>
  <si>
    <t>TANInDigester</t>
  </si>
  <si>
    <t>H2ODegradationStore</t>
  </si>
  <si>
    <t>ONInSuppl</t>
  </si>
  <si>
    <t>H2OInSuppl</t>
  </si>
  <si>
    <t>H2OInStore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</si>
  <si>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</si>
  <si>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</si>
  <si>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</si>
  <si>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</si>
  <si>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</si>
  <si>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</si>
  <si>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</si>
  <si>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</si>
  <si>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</si>
  <si>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</si>
  <si>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</si>
  <si>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</si>
  <si>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</si>
  <si>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</si>
  <si>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Digester</t>
  </si>
  <si>
    <t>Suppl feedstock</t>
  </si>
  <si>
    <t>OMCH4House</t>
  </si>
  <si>
    <t>Ex storage</t>
  </si>
  <si>
    <t>Liq</t>
  </si>
  <si>
    <t>Solid</t>
  </si>
  <si>
    <t>Suppl N</t>
  </si>
  <si>
    <t>Total N in</t>
  </si>
  <si>
    <t>%</t>
  </si>
  <si>
    <t>N2House</t>
  </si>
  <si>
    <t>N2OHouse</t>
  </si>
  <si>
    <t>NH3House</t>
  </si>
  <si>
    <t>Mass into digester</t>
  </si>
  <si>
    <t>kg straw per pig</t>
  </si>
  <si>
    <t>Tot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</si>
</sst>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00CCFF"/>
        <bgColor indexed="22"/>
      </patternFill>
    </fill>
    <fill>
      <patternFill patternType="solid">
        <fgColor rgb="FF00CC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4" fontId="1" fillId="0" borderId="0" xfId="1" applyNumberForma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1" fillId="6" borderId="0" xfId="1" applyFill="1" applyBorder="1"/>
    <xf numFmtId="0" fontId="0" fillId="7" borderId="0" xfId="0" applyFill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GEST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ELD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7109375" defaultRowHeight="15" x14ac:dyDescent="0.25"/>
  <cols>
    <col min="1" max="1" width="18.42578125" style="1" bestFit="1" customWidth="1"/>
    <col min="2" max="3" width="10" style="1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 x14ac:dyDescent="0.25">
      <c r="A1" s="1" t="s">
        <v>0</v>
      </c>
      <c r="B1" s="1">
        <v>11.712160000000001</v>
      </c>
      <c r="C1" s="1">
        <v>11.712160000000001</v>
      </c>
    </row>
    <row r="2" spans="1:3" x14ac:dyDescent="0.25">
      <c r="A2" s="1" t="s">
        <v>1</v>
      </c>
      <c r="B2" s="1">
        <v>4.7407529999999998</v>
      </c>
      <c r="C2" s="1">
        <v>4.7407529999999998</v>
      </c>
    </row>
    <row r="3" spans="1:3" x14ac:dyDescent="0.25">
      <c r="A3" s="1" t="s">
        <v>2</v>
      </c>
      <c r="B3" s="1">
        <v>4.9803389999999998</v>
      </c>
      <c r="C3" s="1">
        <v>4.9803389999999998</v>
      </c>
    </row>
    <row r="4" spans="1:3" x14ac:dyDescent="0.25">
      <c r="A4" s="1" t="s">
        <v>3</v>
      </c>
      <c r="B4" s="1">
        <v>1.9910669999999999</v>
      </c>
      <c r="C4" s="1">
        <v>1.9910669999999999</v>
      </c>
    </row>
    <row r="5" spans="1:3" x14ac:dyDescent="0.25">
      <c r="A5" s="1" t="s">
        <v>4</v>
      </c>
      <c r="B5" s="1">
        <v>2.0753949999999999</v>
      </c>
      <c r="C5" s="1">
        <v>2.0753949999999999</v>
      </c>
    </row>
    <row r="6" spans="1:3" x14ac:dyDescent="0.25">
      <c r="A6" s="1" t="s">
        <v>5</v>
      </c>
      <c r="B6" s="1">
        <v>0.92275370000000001</v>
      </c>
      <c r="C6" s="1">
        <v>0.92275370000000001</v>
      </c>
    </row>
    <row r="7" spans="1:3" x14ac:dyDescent="0.25">
      <c r="A7" s="1" t="s">
        <v>6</v>
      </c>
      <c r="B7" s="1">
        <v>1.152641</v>
      </c>
      <c r="C7" s="1">
        <v>1.152641</v>
      </c>
    </row>
    <row r="8" spans="1:3" x14ac:dyDescent="0.25">
      <c r="A8" s="1" t="s">
        <v>7</v>
      </c>
      <c r="B8" s="1">
        <v>440.37720000000002</v>
      </c>
      <c r="C8" s="1">
        <v>440.37720000000002</v>
      </c>
    </row>
    <row r="9" spans="1:3" x14ac:dyDescent="0.25">
      <c r="A9" s="1" t="s">
        <v>8</v>
      </c>
      <c r="B9" s="1">
        <v>76.190669999999997</v>
      </c>
      <c r="C9" s="1">
        <v>76.190669999999997</v>
      </c>
    </row>
    <row r="10" spans="1:3" x14ac:dyDescent="0.25">
      <c r="A10" s="1" t="s">
        <v>9</v>
      </c>
      <c r="B10" s="1">
        <v>311.34120000000001</v>
      </c>
      <c r="C10" s="1">
        <v>311.34120000000001</v>
      </c>
    </row>
    <row r="11" spans="1:3" x14ac:dyDescent="0.25">
      <c r="A11" s="1" t="s">
        <v>10</v>
      </c>
      <c r="B11" s="1">
        <v>52.845260000000003</v>
      </c>
      <c r="C11" s="1">
        <v>52.845260000000003</v>
      </c>
    </row>
    <row r="12" spans="1:3" x14ac:dyDescent="0.25">
      <c r="A12" s="1" t="s">
        <v>11</v>
      </c>
      <c r="B12" s="1">
        <v>28.109179999999999</v>
      </c>
      <c r="C12" s="1">
        <v>28.109179999999999</v>
      </c>
    </row>
    <row r="13" spans="1:3" x14ac:dyDescent="0.25">
      <c r="A13" s="1" t="s">
        <v>12</v>
      </c>
      <c r="B13" s="1">
        <v>1.862439</v>
      </c>
      <c r="C13" s="1">
        <v>1.862439</v>
      </c>
    </row>
    <row r="14" spans="1:3" x14ac:dyDescent="0.25">
      <c r="A14" s="1" t="s">
        <v>13</v>
      </c>
      <c r="B14" s="1">
        <v>26.246739999999999</v>
      </c>
      <c r="C14" s="1">
        <v>26.246739999999999</v>
      </c>
    </row>
    <row r="15" spans="1:3" x14ac:dyDescent="0.25">
      <c r="A15" s="1" t="s">
        <v>14</v>
      </c>
      <c r="B15" s="1">
        <v>277.39839999999998</v>
      </c>
      <c r="C15" s="1">
        <v>277.39839999999998</v>
      </c>
    </row>
    <row r="16" spans="1:3" x14ac:dyDescent="0.25">
      <c r="A16" s="1" t="s">
        <v>15</v>
      </c>
      <c r="B16" s="28">
        <v>1171.2159999999999</v>
      </c>
      <c r="C16" s="28">
        <v>1171.2159999999999</v>
      </c>
    </row>
    <row r="17" spans="1:3" x14ac:dyDescent="0.25">
      <c r="A17" s="1" t="s">
        <v>16</v>
      </c>
      <c r="B17" s="1">
        <v>434.58429999999998</v>
      </c>
      <c r="C17" s="1">
        <v>434.58429999999998</v>
      </c>
    </row>
    <row r="18" spans="1:3" x14ac:dyDescent="0.25">
      <c r="A18" s="1" t="s">
        <v>17</v>
      </c>
      <c r="B18" s="1">
        <v>93.121939999999995</v>
      </c>
      <c r="C18" s="1">
        <v>93.121939999999995</v>
      </c>
    </row>
    <row r="19" spans="1:3" x14ac:dyDescent="0.25">
      <c r="A19" s="1" t="s">
        <v>18</v>
      </c>
      <c r="B19" s="28">
        <v>920.90800000000002</v>
      </c>
      <c r="C19" s="28">
        <v>920.90800000000002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" workbookViewId="0">
      <selection activeCell="B37" sqref="B37"/>
    </sheetView>
  </sheetViews>
  <sheetFormatPr defaultColWidth="8.7109375" defaultRowHeight="15" x14ac:dyDescent="0.2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 x14ac:dyDescent="0.25">
      <c r="A1" s="1" t="s">
        <v>67</v>
      </c>
    </row>
    <row r="4" spans="1:9" x14ac:dyDescent="0.25">
      <c r="A4" s="22"/>
      <c r="B4" s="22"/>
      <c r="C4" s="22" t="s">
        <v>65</v>
      </c>
      <c r="D4" s="22" t="s">
        <v>66</v>
      </c>
      <c r="E4" s="22" t="s">
        <v>22</v>
      </c>
      <c r="G4" s="23"/>
    </row>
    <row r="5" spans="1:9" x14ac:dyDescent="0.25">
      <c r="A5" s="38" t="s">
        <v>23</v>
      </c>
      <c r="B5" s="3" t="str">
        <f>Sheet4!A1</f>
        <v>TANExStore</v>
      </c>
      <c r="C5" s="24">
        <f>Sheet4!B1</f>
        <v>5.5889179999999996</v>
      </c>
      <c r="D5" s="5"/>
      <c r="E5" s="5"/>
      <c r="G5" s="19"/>
    </row>
    <row r="6" spans="1:9" x14ac:dyDescent="0.25">
      <c r="A6" s="38"/>
      <c r="B6" s="3" t="str">
        <f>Sheet4!A2</f>
        <v>ONExStore</v>
      </c>
      <c r="C6" s="25">
        <f>Sheet4!B2</f>
        <v>0.31061539999999999</v>
      </c>
      <c r="D6" s="6"/>
      <c r="E6" s="6"/>
      <c r="G6" s="19"/>
    </row>
    <row r="7" spans="1:9" x14ac:dyDescent="0.25">
      <c r="A7" s="38"/>
      <c r="B7" s="3" t="str">
        <f>Sheet4!A3</f>
        <v>N2Field</v>
      </c>
      <c r="C7" s="6"/>
      <c r="D7" s="25">
        <f>Sheet4!B3</f>
        <v>0.1902016</v>
      </c>
      <c r="E7" s="6"/>
      <c r="H7" s="23"/>
      <c r="I7" s="19"/>
    </row>
    <row r="8" spans="1:9" x14ac:dyDescent="0.25">
      <c r="A8" s="38"/>
      <c r="B8" s="3" t="str">
        <f>Sheet4!A4</f>
        <v>N2OField</v>
      </c>
      <c r="C8" s="6"/>
      <c r="D8" s="25">
        <f>Sheet4!B4</f>
        <v>0.1001061</v>
      </c>
      <c r="E8" s="6"/>
    </row>
    <row r="9" spans="1:9" x14ac:dyDescent="0.25">
      <c r="A9" s="38"/>
      <c r="B9" s="3" t="str">
        <f>Sheet4!A5</f>
        <v>NH3Field</v>
      </c>
      <c r="C9" s="6"/>
      <c r="D9" s="25">
        <f>Sheet4!B5</f>
        <v>0.89422679999999999</v>
      </c>
      <c r="E9" s="6"/>
    </row>
    <row r="10" spans="1:9" x14ac:dyDescent="0.25">
      <c r="A10" s="38"/>
      <c r="B10" s="3" t="str">
        <f>Sheet4!A6</f>
        <v>NO3lossField</v>
      </c>
      <c r="C10" s="6"/>
      <c r="D10" s="25">
        <f>Sheet4!B6</f>
        <v>2.3524940000000001</v>
      </c>
      <c r="E10" s="6"/>
    </row>
    <row r="11" spans="1:9" x14ac:dyDescent="0.25">
      <c r="A11" s="38"/>
      <c r="B11" s="3" t="str">
        <f>Sheet4!A7</f>
        <v>CropNUptake</v>
      </c>
      <c r="C11" s="6"/>
      <c r="D11" s="6"/>
      <c r="E11" s="25">
        <f>Sheet4!B7</f>
        <v>2.4025470000000002</v>
      </c>
    </row>
    <row r="12" spans="1:9" x14ac:dyDescent="0.25">
      <c r="A12" s="38"/>
      <c r="B12" s="3" t="str">
        <f>Sheet4!A8</f>
        <v>NStayInField</v>
      </c>
      <c r="C12" s="7"/>
      <c r="D12" s="7"/>
      <c r="E12" s="26">
        <f>Sheet4!B8</f>
        <v>-4.004245E-2</v>
      </c>
    </row>
    <row r="13" spans="1:9" x14ac:dyDescent="0.25">
      <c r="A13" s="37" t="s">
        <v>24</v>
      </c>
      <c r="B13" s="5" t="str">
        <f>Sheet4!A9</f>
        <v>PExStore</v>
      </c>
      <c r="C13" s="25">
        <f>Sheet4!B9</f>
        <v>1.195541</v>
      </c>
      <c r="D13" s="3"/>
      <c r="E13" s="3"/>
    </row>
    <row r="14" spans="1:9" x14ac:dyDescent="0.25">
      <c r="A14" s="37"/>
      <c r="B14" s="6" t="str">
        <f>Sheet4!A10</f>
        <v>Ploss</v>
      </c>
      <c r="C14" s="25"/>
      <c r="D14" s="25">
        <f>Sheet4!B10</f>
        <v>2.6965420000000001E-3</v>
      </c>
      <c r="E14" s="25"/>
    </row>
    <row r="15" spans="1:9" x14ac:dyDescent="0.25">
      <c r="A15" s="37"/>
      <c r="B15" s="6" t="str">
        <f>Sheet4!A11</f>
        <v>CropPUptake</v>
      </c>
      <c r="C15" s="25"/>
      <c r="D15" s="25"/>
      <c r="E15" s="25">
        <f>Sheet4!B11</f>
        <v>0.74611740000000004</v>
      </c>
    </row>
    <row r="16" spans="1:9" x14ac:dyDescent="0.25">
      <c r="A16" s="37"/>
      <c r="B16" s="7" t="str">
        <f>Sheet4!A12</f>
        <v>PField</v>
      </c>
      <c r="C16" s="25"/>
      <c r="D16" s="25"/>
      <c r="E16" s="25">
        <f>Sheet4!B12</f>
        <v>0.44672719999999999</v>
      </c>
    </row>
    <row r="17" spans="1:5" x14ac:dyDescent="0.25">
      <c r="A17" s="37" t="s">
        <v>25</v>
      </c>
      <c r="B17" s="3" t="str">
        <f>Sheet4!A13</f>
        <v>OMExStore</v>
      </c>
      <c r="C17" s="24">
        <f>Sheet4!B13</f>
        <v>14.846579999999999</v>
      </c>
      <c r="D17" s="5"/>
      <c r="E17" s="5"/>
    </row>
    <row r="18" spans="1:5" x14ac:dyDescent="0.25">
      <c r="A18" s="37"/>
      <c r="B18" s="3" t="str">
        <f>Sheet4!A14</f>
        <v>OMDisappearField</v>
      </c>
      <c r="C18" s="6"/>
      <c r="D18" s="25">
        <f>Sheet4!B14</f>
        <v>15.561629999999999</v>
      </c>
      <c r="E18" s="6"/>
    </row>
    <row r="19" spans="1:5" x14ac:dyDescent="0.25">
      <c r="A19" s="37"/>
      <c r="B19" s="3" t="str">
        <f>Sheet4!A15</f>
        <v>OMChangeField</v>
      </c>
      <c r="C19" s="7"/>
      <c r="D19" s="7"/>
      <c r="E19" s="26">
        <f>Sheet4!B15</f>
        <v>-0.71504369999999995</v>
      </c>
    </row>
    <row r="20" spans="1:5" x14ac:dyDescent="0.25">
      <c r="A20" s="37" t="s">
        <v>26</v>
      </c>
      <c r="B20" s="5" t="str">
        <f>Sheet4!A16</f>
        <v>AshExStore</v>
      </c>
      <c r="C20" s="24">
        <f>Sheet4!B16</f>
        <v>30.000520000000002</v>
      </c>
      <c r="D20" s="5"/>
      <c r="E20" s="5"/>
    </row>
    <row r="21" spans="1:5" x14ac:dyDescent="0.25">
      <c r="A21" s="37"/>
      <c r="B21" s="6" t="str">
        <f>Sheet4!A17</f>
        <v>AshDisappearField</v>
      </c>
      <c r="C21" s="6"/>
      <c r="D21" s="25">
        <f>Sheet4!B17</f>
        <v>30.000520000000002</v>
      </c>
      <c r="E21" s="6"/>
    </row>
    <row r="22" spans="1:5" x14ac:dyDescent="0.25">
      <c r="A22" s="37"/>
      <c r="B22" s="7" t="str">
        <f>Sheet4!A18</f>
        <v>AshField</v>
      </c>
      <c r="C22" s="7"/>
      <c r="D22" s="7"/>
      <c r="E22" s="26">
        <f>Sheet4!B18</f>
        <v>0</v>
      </c>
    </row>
    <row r="23" spans="1:5" x14ac:dyDescent="0.25">
      <c r="A23" s="17" t="s">
        <v>27</v>
      </c>
      <c r="B23" s="22" t="str">
        <f>Sheet4!A19</f>
        <v>H2OToField</v>
      </c>
      <c r="C23" s="27">
        <f>Sheet4!B19</f>
        <v>1078.1579999999999</v>
      </c>
      <c r="D23" s="7"/>
      <c r="E23" s="7"/>
    </row>
    <row r="26" spans="1:5" x14ac:dyDescent="0.25">
      <c r="A26" s="9"/>
      <c r="B26" s="10" t="s">
        <v>20</v>
      </c>
      <c r="C26" s="10" t="s">
        <v>22</v>
      </c>
      <c r="D26" s="1" t="s">
        <v>66</v>
      </c>
      <c r="E26" s="1" t="s">
        <v>28</v>
      </c>
    </row>
    <row r="27" spans="1:5" x14ac:dyDescent="0.25">
      <c r="A27" s="11" t="s">
        <v>29</v>
      </c>
      <c r="B27" s="20">
        <f>C5</f>
        <v>5.5889179999999996</v>
      </c>
      <c r="C27" s="12"/>
    </row>
    <row r="28" spans="1:5" x14ac:dyDescent="0.25">
      <c r="A28" s="11" t="s">
        <v>30</v>
      </c>
      <c r="B28" s="20">
        <f>C6</f>
        <v>0.31061539999999999</v>
      </c>
      <c r="C28" s="12"/>
    </row>
    <row r="29" spans="1:5" x14ac:dyDescent="0.25">
      <c r="A29" s="11" t="s">
        <v>31</v>
      </c>
      <c r="B29" s="20">
        <f>B27+B28</f>
        <v>5.8995333999999993</v>
      </c>
      <c r="C29" s="12">
        <f>E11+E12</f>
        <v>2.3625045500000001</v>
      </c>
      <c r="D29" s="1">
        <f>SUM(D7:D10)</f>
        <v>3.5370284999999999</v>
      </c>
      <c r="E29" s="1">
        <f>B29-C29-D29</f>
        <v>3.4999999920515279E-7</v>
      </c>
    </row>
    <row r="30" spans="1:5" x14ac:dyDescent="0.25">
      <c r="A30" s="11" t="s">
        <v>24</v>
      </c>
      <c r="B30" s="20">
        <f>C13</f>
        <v>1.195541</v>
      </c>
      <c r="C30" s="12">
        <f>E15+E16</f>
        <v>1.1928445999999999</v>
      </c>
      <c r="D30" s="1">
        <f>D14</f>
        <v>2.6965420000000001E-3</v>
      </c>
      <c r="E30" s="1">
        <f>B30-C30-D30</f>
        <v>-1.4199999995691617E-7</v>
      </c>
    </row>
    <row r="31" spans="1:5" x14ac:dyDescent="0.25">
      <c r="A31" s="13" t="s">
        <v>25</v>
      </c>
      <c r="B31" s="13">
        <f>C17</f>
        <v>14.846579999999999</v>
      </c>
      <c r="C31" s="13">
        <f>E19</f>
        <v>-0.71504369999999995</v>
      </c>
      <c r="D31" s="1">
        <f>D18</f>
        <v>15.561629999999999</v>
      </c>
      <c r="E31" s="1">
        <f>B31-C31-D31</f>
        <v>-6.2999999990154265E-6</v>
      </c>
    </row>
    <row r="32" spans="1:5" x14ac:dyDescent="0.25">
      <c r="A32" s="13" t="s">
        <v>26</v>
      </c>
      <c r="B32" s="13">
        <f>C20</f>
        <v>30.000520000000002</v>
      </c>
      <c r="C32" s="13">
        <f>E22</f>
        <v>0</v>
      </c>
      <c r="D32" s="1">
        <f>D21</f>
        <v>30.000520000000002</v>
      </c>
      <c r="E32" s="1">
        <f>B32-C32-D32</f>
        <v>0</v>
      </c>
    </row>
    <row r="33" spans="1:3" x14ac:dyDescent="0.25">
      <c r="A33" s="9" t="s">
        <v>27</v>
      </c>
      <c r="B33" s="9">
        <f>C23</f>
        <v>1078.1579999999999</v>
      </c>
      <c r="C33" s="9"/>
    </row>
    <row r="34" spans="1:3" x14ac:dyDescent="0.25">
      <c r="A34" s="13" t="s">
        <v>32</v>
      </c>
      <c r="B34" s="13">
        <f>SUM(B27:B33)</f>
        <v>1135.9997077999999</v>
      </c>
      <c r="C34" s="13">
        <f>SUM(C27:C33)</f>
        <v>2.8403054500000002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10" workbookViewId="0">
      <selection activeCell="F44" sqref="F44"/>
    </sheetView>
  </sheetViews>
  <sheetFormatPr defaultRowHeight="12.75" x14ac:dyDescent="0.2"/>
  <cols>
    <col min="1" max="1" width="17.140625" customWidth="1"/>
  </cols>
  <sheetData>
    <row r="1" spans="1:14" x14ac:dyDescent="0.2">
      <c r="A1" s="32" t="s">
        <v>88</v>
      </c>
    </row>
    <row r="2" spans="1:14" x14ac:dyDescent="0.2">
      <c r="A2" t="s">
        <v>68</v>
      </c>
      <c r="B2">
        <f>Pig!C4</f>
        <v>11.712160000000001</v>
      </c>
      <c r="C2" t="s">
        <v>136</v>
      </c>
      <c r="D2" t="s">
        <v>137</v>
      </c>
    </row>
    <row r="3" spans="1:14" x14ac:dyDescent="0.2">
      <c r="A3" t="s">
        <v>69</v>
      </c>
      <c r="B3">
        <f>Pig!E6+Pig!E7</f>
        <v>6.971406</v>
      </c>
      <c r="C3">
        <f>Digester!C7</f>
        <v>0.3217526</v>
      </c>
      <c r="D3">
        <f>B3+C3</f>
        <v>7.2931585999999999</v>
      </c>
      <c r="J3" t="s">
        <v>66</v>
      </c>
      <c r="K3" t="s">
        <v>82</v>
      </c>
    </row>
    <row r="4" spans="1:14" x14ac:dyDescent="0.2"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</row>
    <row r="5" spans="1:14" x14ac:dyDescent="0.2">
      <c r="A5" t="s">
        <v>77</v>
      </c>
      <c r="B5">
        <f>Pig!D5</f>
        <v>4.7407529999999998</v>
      </c>
      <c r="C5">
        <f>House!D7</f>
        <v>1.337172</v>
      </c>
      <c r="J5">
        <f>C5</f>
        <v>1.337172</v>
      </c>
      <c r="K5">
        <f>100*J5/$J$12</f>
        <v>27.119565539356692</v>
      </c>
    </row>
    <row r="7" spans="1:14" x14ac:dyDescent="0.2">
      <c r="A7" t="s">
        <v>78</v>
      </c>
      <c r="C7">
        <f>Storage!D7</f>
        <v>5.6453709999999997E-2</v>
      </c>
      <c r="D7">
        <f>Storage!D6</f>
        <v>0</v>
      </c>
      <c r="E7">
        <f>Storage!D5</f>
        <v>0</v>
      </c>
      <c r="J7">
        <f>C7+D7+E7</f>
        <v>5.6453709999999997E-2</v>
      </c>
      <c r="K7">
        <f>100*J7/$J$12</f>
        <v>1.1449537443835469</v>
      </c>
    </row>
    <row r="8" spans="1:14" x14ac:dyDescent="0.2">
      <c r="M8" t="s">
        <v>31</v>
      </c>
      <c r="N8" t="s">
        <v>24</v>
      </c>
    </row>
    <row r="9" spans="1:14" x14ac:dyDescent="0.2">
      <c r="A9" t="s">
        <v>79</v>
      </c>
      <c r="C9">
        <f>Field!D9</f>
        <v>0.89422679999999999</v>
      </c>
      <c r="D9">
        <f>Field!D8</f>
        <v>0.1001061</v>
      </c>
      <c r="E9">
        <f>Field!D7</f>
        <v>0.1902016</v>
      </c>
      <c r="F9">
        <f>Field!D10</f>
        <v>2.3524940000000001</v>
      </c>
      <c r="G9">
        <f>Field!E11</f>
        <v>2.4025470000000002</v>
      </c>
      <c r="H9">
        <f>Field!E12</f>
        <v>-4.004245E-2</v>
      </c>
      <c r="J9">
        <f>SUM(C9:F9)</f>
        <v>3.5370284999999999</v>
      </c>
      <c r="K9">
        <f>100*J9/$J$12</f>
        <v>71.735480716259758</v>
      </c>
      <c r="M9" t="s">
        <v>133</v>
      </c>
    </row>
    <row r="10" spans="1:14" x14ac:dyDescent="0.2">
      <c r="L10" t="s">
        <v>134</v>
      </c>
      <c r="M10">
        <f>Storage!E8+Storage!E11</f>
        <v>5.8995333999999993</v>
      </c>
      <c r="N10">
        <f>Storage!E13</f>
        <v>1.195541</v>
      </c>
    </row>
    <row r="11" spans="1:14" x14ac:dyDescent="0.2">
      <c r="L11" t="s">
        <v>135</v>
      </c>
      <c r="M11">
        <f>Storage!K9+Storage!K11</f>
        <v>0</v>
      </c>
      <c r="N11">
        <v>0</v>
      </c>
    </row>
    <row r="12" spans="1:14" x14ac:dyDescent="0.2">
      <c r="A12" t="s">
        <v>80</v>
      </c>
      <c r="B12">
        <f>SUM(B5:B10)</f>
        <v>4.7407529999999998</v>
      </c>
      <c r="C12">
        <f t="shared" ref="C12:H12" si="0">SUM(C5:C10)</f>
        <v>2.28785251</v>
      </c>
      <c r="D12">
        <f t="shared" si="0"/>
        <v>0.1001061</v>
      </c>
      <c r="E12">
        <f t="shared" si="0"/>
        <v>0.1902016</v>
      </c>
      <c r="F12">
        <f t="shared" si="0"/>
        <v>2.3524940000000001</v>
      </c>
      <c r="G12">
        <f t="shared" si="0"/>
        <v>2.4025470000000002</v>
      </c>
      <c r="H12">
        <f t="shared" si="0"/>
        <v>-4.004245E-2</v>
      </c>
      <c r="J12">
        <f>J5+J7+J9</f>
        <v>4.9306542100000001</v>
      </c>
    </row>
    <row r="13" spans="1:14" x14ac:dyDescent="0.2">
      <c r="A13" t="s">
        <v>81</v>
      </c>
      <c r="B13" s="29"/>
      <c r="C13" s="29">
        <f t="shared" ref="C13:H13" si="1">100*C12/$D$3</f>
        <v>31.369844473147751</v>
      </c>
      <c r="D13" s="29">
        <f t="shared" si="1"/>
        <v>1.3726028116267759</v>
      </c>
      <c r="E13" s="29">
        <f t="shared" si="1"/>
        <v>2.6079454792056764</v>
      </c>
      <c r="F13" s="29">
        <f t="shared" si="1"/>
        <v>32.256174985691388</v>
      </c>
      <c r="G13" s="29">
        <f t="shared" si="1"/>
        <v>32.942475705930761</v>
      </c>
      <c r="H13" s="29">
        <f t="shared" si="1"/>
        <v>-0.54904126176551271</v>
      </c>
      <c r="I13" s="29">
        <f>SUM(B13:H13)</f>
        <v>100.00000219383685</v>
      </c>
    </row>
    <row r="17" spans="1:18" ht="15" x14ac:dyDescent="0.25">
      <c r="A17" s="32" t="s">
        <v>83</v>
      </c>
      <c r="H17" s="32" t="s">
        <v>84</v>
      </c>
      <c r="K17" s="33" t="s">
        <v>89</v>
      </c>
      <c r="Q17" s="32" t="s">
        <v>24</v>
      </c>
    </row>
    <row r="18" spans="1:18" x14ac:dyDescent="0.2">
      <c r="B18" t="s">
        <v>85</v>
      </c>
      <c r="C18" t="s">
        <v>86</v>
      </c>
      <c r="D18" t="s">
        <v>138</v>
      </c>
      <c r="H18" t="s">
        <v>85</v>
      </c>
      <c r="I18" t="s">
        <v>86</v>
      </c>
      <c r="Q18" t="s">
        <v>85</v>
      </c>
      <c r="R18" t="s">
        <v>86</v>
      </c>
    </row>
    <row r="19" spans="1:18" x14ac:dyDescent="0.2">
      <c r="A19" s="29" t="s">
        <v>69</v>
      </c>
      <c r="B19" s="29">
        <f>Pig!C28</f>
        <v>52.845260000000003</v>
      </c>
      <c r="C19" s="29"/>
      <c r="D19" s="29"/>
      <c r="G19" s="29"/>
      <c r="H19" s="29">
        <f>Pig!C30</f>
        <v>920.90800000000002</v>
      </c>
      <c r="I19" s="29"/>
      <c r="Q19">
        <f>Pig!E10</f>
        <v>1.152641</v>
      </c>
    </row>
    <row r="20" spans="1:18" x14ac:dyDescent="0.2">
      <c r="A20" s="29"/>
      <c r="B20" s="29"/>
      <c r="C20" s="29"/>
      <c r="D20" s="29"/>
      <c r="G20" s="29"/>
      <c r="H20" s="29"/>
      <c r="I20" s="29"/>
      <c r="Q20" s="29"/>
      <c r="R20" s="29"/>
    </row>
    <row r="21" spans="1:18" x14ac:dyDescent="0.2">
      <c r="A21" s="29" t="s">
        <v>77</v>
      </c>
      <c r="B21" s="29"/>
      <c r="C21" s="29">
        <f>House!D31</f>
        <v>9.7763729999999995</v>
      </c>
      <c r="D21" s="29">
        <f>C21*100/$B$29</f>
        <v>9.5177833912643965</v>
      </c>
      <c r="G21" s="29"/>
      <c r="H21" s="29">
        <f>SUM(House!C20:C22)</f>
        <v>225.7501</v>
      </c>
      <c r="I21" s="29">
        <f>House!D23</f>
        <v>47.407530000000001</v>
      </c>
      <c r="K21">
        <f>Sheet2!C23</f>
        <v>1.466456</v>
      </c>
      <c r="Q21" s="29"/>
      <c r="R21" s="29"/>
    </row>
    <row r="22" spans="1:18" x14ac:dyDescent="0.2">
      <c r="A22" s="29" t="s">
        <v>131</v>
      </c>
      <c r="B22" s="29">
        <f>Digester!C16</f>
        <v>49.871650000000002</v>
      </c>
      <c r="C22" s="29"/>
      <c r="D22" s="29"/>
      <c r="G22" s="29"/>
      <c r="H22" s="29">
        <f>Digester!C23</f>
        <v>4.663081</v>
      </c>
      <c r="I22" s="29"/>
      <c r="Q22" s="29">
        <f>Digester!C13</f>
        <v>4.2900340000000002E-2</v>
      </c>
      <c r="R22" s="29"/>
    </row>
    <row r="23" spans="1:18" x14ac:dyDescent="0.2">
      <c r="A23" t="s">
        <v>130</v>
      </c>
      <c r="C23">
        <f>Digester!D34</f>
        <v>70.099639999999994</v>
      </c>
      <c r="D23" s="29">
        <f>C23*100/$B$29</f>
        <v>68.245471948094988</v>
      </c>
      <c r="G23" s="29"/>
      <c r="H23" s="29"/>
      <c r="I23" s="29">
        <f>Digester!D24</f>
        <v>20.609300000000001</v>
      </c>
      <c r="K23">
        <f>Sheet5!B10</f>
        <v>21.029890000000002</v>
      </c>
      <c r="Q23" s="29"/>
      <c r="R23" s="29"/>
    </row>
    <row r="24" spans="1:18" ht="12" customHeight="1" x14ac:dyDescent="0.2">
      <c r="G24" s="29"/>
      <c r="H24" s="29"/>
      <c r="I24" s="29"/>
      <c r="Q24" s="29"/>
      <c r="R24" s="29"/>
    </row>
    <row r="25" spans="1:18" x14ac:dyDescent="0.2">
      <c r="A25" s="29" t="s">
        <v>78</v>
      </c>
      <c r="B25" s="29"/>
      <c r="C25" s="29">
        <f>Storage!D31</f>
        <v>7.994313</v>
      </c>
      <c r="D25" s="29">
        <f>C25*100/$B$29</f>
        <v>7.7828597063521467</v>
      </c>
      <c r="G25" s="29"/>
      <c r="H25" s="29"/>
      <c r="I25" s="29">
        <f>Storage!D21</f>
        <v>2.3503280000000002</v>
      </c>
      <c r="K25">
        <f>Sheet3!C12</f>
        <v>2.3982939999999999</v>
      </c>
      <c r="L25" s="34"/>
      <c r="Q25" s="29"/>
      <c r="R25" s="29"/>
    </row>
    <row r="26" spans="1:18" x14ac:dyDescent="0.2">
      <c r="A26" s="29"/>
      <c r="B26" s="29"/>
      <c r="C26" s="29"/>
      <c r="D26" s="29"/>
      <c r="G26" s="29"/>
      <c r="H26" s="29"/>
      <c r="I26" s="29"/>
      <c r="Q26" s="29"/>
      <c r="R26" s="29"/>
    </row>
    <row r="27" spans="1:18" x14ac:dyDescent="0.2">
      <c r="A27" s="29" t="s">
        <v>79</v>
      </c>
      <c r="B27" s="29"/>
      <c r="C27" s="29">
        <f>Field!D18</f>
        <v>15.561629999999999</v>
      </c>
      <c r="D27" s="29">
        <f>C27*100/$B$29</f>
        <v>15.150017655320822</v>
      </c>
      <c r="G27" s="29"/>
      <c r="H27" s="29"/>
      <c r="I27" s="29"/>
      <c r="Q27" s="29"/>
      <c r="R27" s="29"/>
    </row>
    <row r="28" spans="1:18" x14ac:dyDescent="0.2">
      <c r="A28" s="29"/>
      <c r="B28" s="29"/>
      <c r="C28" s="29"/>
      <c r="D28" s="29"/>
      <c r="G28" s="29"/>
      <c r="H28" s="29"/>
      <c r="I28" s="29"/>
      <c r="Q28" s="29"/>
      <c r="R28" s="29"/>
    </row>
    <row r="29" spans="1:18" x14ac:dyDescent="0.2">
      <c r="A29" s="29" t="s">
        <v>80</v>
      </c>
      <c r="B29" s="29">
        <f>B19+B22</f>
        <v>102.71691000000001</v>
      </c>
      <c r="C29" s="29">
        <f>SUM(C19:C27)</f>
        <v>103.431956</v>
      </c>
      <c r="D29" s="29">
        <f>SUM(D21:D27)</f>
        <v>100.69613270103235</v>
      </c>
      <c r="G29" s="29"/>
      <c r="H29" s="29"/>
      <c r="I29" s="29"/>
      <c r="Q29">
        <f>Pig!E10+Digester!C13</f>
        <v>1.1955413400000001</v>
      </c>
      <c r="R29">
        <f>Storage!E13</f>
        <v>1.195541</v>
      </c>
    </row>
    <row r="30" spans="1:18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18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18" x14ac:dyDescent="0.2">
      <c r="A32" s="29" t="s">
        <v>76</v>
      </c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 t="s">
        <v>87</v>
      </c>
      <c r="B33" s="29"/>
      <c r="C33" s="29">
        <f>Field!E19</f>
        <v>-0.71504369999999995</v>
      </c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</row>
    <row r="35" spans="1:9" x14ac:dyDescent="0.2">
      <c r="A35" s="32" t="s">
        <v>23</v>
      </c>
      <c r="E35" s="32" t="s">
        <v>24</v>
      </c>
      <c r="F35" t="s">
        <v>144</v>
      </c>
      <c r="G35">
        <f>Pig!E10+Digester!C13</f>
        <v>1.1955413400000001</v>
      </c>
    </row>
    <row r="36" spans="1:9" x14ac:dyDescent="0.2">
      <c r="B36" t="s">
        <v>85</v>
      </c>
      <c r="C36" t="s">
        <v>86</v>
      </c>
      <c r="E36" t="s">
        <v>85</v>
      </c>
      <c r="F36" t="s">
        <v>86</v>
      </c>
    </row>
    <row r="37" spans="1:9" x14ac:dyDescent="0.2">
      <c r="A37" s="29" t="s">
        <v>69</v>
      </c>
      <c r="B37" s="40">
        <f>100*B3/D3</f>
        <v>95.588295584302799</v>
      </c>
      <c r="C37" s="40"/>
      <c r="D37" s="29"/>
      <c r="E37" s="40">
        <f>100*Pig!E10/Summary!G35</f>
        <v>96.411638931699329</v>
      </c>
      <c r="F37" s="40"/>
    </row>
    <row r="38" spans="1:9" x14ac:dyDescent="0.2">
      <c r="A38" s="29" t="s">
        <v>77</v>
      </c>
      <c r="B38" s="40"/>
      <c r="C38" s="40">
        <f>100*J5/$D$3</f>
        <v>18.334607449781771</v>
      </c>
      <c r="D38" s="40">
        <f>B37-C38</f>
        <v>77.253688134521028</v>
      </c>
      <c r="E38" s="40"/>
      <c r="F38" s="40"/>
    </row>
    <row r="39" spans="1:9" x14ac:dyDescent="0.2">
      <c r="A39" s="29" t="s">
        <v>131</v>
      </c>
      <c r="B39" s="40">
        <f>100*C3/D3</f>
        <v>4.4117044156971987</v>
      </c>
      <c r="C39" s="40"/>
      <c r="D39" s="40">
        <f>D38+B39</f>
        <v>81.665392550218229</v>
      </c>
      <c r="E39" s="40">
        <f>Digester!C13*100/Summary!G35</f>
        <v>3.5883610683006579</v>
      </c>
      <c r="F39" s="40"/>
    </row>
    <row r="40" spans="1:9" x14ac:dyDescent="0.2">
      <c r="A40" s="29" t="s">
        <v>78</v>
      </c>
      <c r="B40" s="40"/>
      <c r="C40" s="40">
        <f>100*J7/D3</f>
        <v>0.77406392889906439</v>
      </c>
      <c r="D40" s="40">
        <f>D39-C40</f>
        <v>80.891328621319161</v>
      </c>
      <c r="E40" s="40"/>
      <c r="F40" s="40"/>
    </row>
    <row r="41" spans="1:9" x14ac:dyDescent="0.2">
      <c r="A41" s="29" t="s">
        <v>79</v>
      </c>
      <c r="B41" s="40"/>
      <c r="C41" s="40">
        <f>100*J9/D3</f>
        <v>48.497896370990752</v>
      </c>
      <c r="D41" s="40">
        <f t="shared" ref="D41:D42" si="2">D40-C41</f>
        <v>32.393432250328409</v>
      </c>
      <c r="E41" s="40"/>
    </row>
    <row r="42" spans="1:9" x14ac:dyDescent="0.2">
      <c r="A42" s="29" t="s">
        <v>75</v>
      </c>
      <c r="B42" s="40"/>
      <c r="C42" s="40">
        <f>100*G9/D3</f>
        <v>32.942475705930761</v>
      </c>
      <c r="D42" s="40">
        <f t="shared" si="2"/>
        <v>-0.54904345560235157</v>
      </c>
      <c r="E42" s="40"/>
      <c r="F42" s="40">
        <f>100*Field!E15/Summary!G35</f>
        <v>62.408331275269823</v>
      </c>
    </row>
    <row r="43" spans="1:9" x14ac:dyDescent="0.2">
      <c r="A43" s="29" t="s">
        <v>76</v>
      </c>
      <c r="B43" s="40"/>
      <c r="C43" s="40">
        <f>100*H9/D3</f>
        <v>-0.54904126176551271</v>
      </c>
      <c r="D43" s="40"/>
      <c r="E43" s="40"/>
      <c r="F43" s="40">
        <f>100-F42</f>
        <v>37.591668724730177</v>
      </c>
    </row>
    <row r="44" spans="1:9" x14ac:dyDescent="0.2">
      <c r="A44" s="29"/>
      <c r="B44" s="40"/>
      <c r="C44" s="40"/>
      <c r="D44" s="40"/>
    </row>
    <row r="45" spans="1:9" x14ac:dyDescent="0.2">
      <c r="A45" s="29"/>
      <c r="B45" s="29"/>
      <c r="C45" s="29"/>
      <c r="D45" s="29"/>
    </row>
    <row r="46" spans="1:9" x14ac:dyDescent="0.2">
      <c r="A46" s="29"/>
      <c r="B46" s="29"/>
      <c r="C46" s="29"/>
      <c r="D46" s="29"/>
    </row>
    <row r="47" spans="1:9" x14ac:dyDescent="0.2">
      <c r="A47" s="29"/>
      <c r="B47" s="29"/>
      <c r="C47" s="29"/>
      <c r="D47" s="2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7" sqref="H7"/>
    </sheetView>
  </sheetViews>
  <sheetFormatPr defaultColWidth="8.7109375" defaultRowHeight="15" x14ac:dyDescent="0.2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 x14ac:dyDescent="0.25">
      <c r="A1" s="1" t="s">
        <v>19</v>
      </c>
    </row>
    <row r="2" spans="1:5" x14ac:dyDescent="0.25">
      <c r="C2" s="2"/>
      <c r="D2" s="2"/>
      <c r="E2" s="2"/>
    </row>
    <row r="3" spans="1:5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5" x14ac:dyDescent="0.25">
      <c r="A4" s="37" t="s">
        <v>23</v>
      </c>
      <c r="B4" s="5" t="str">
        <f>Sheet1!A1</f>
        <v>NIntake</v>
      </c>
      <c r="C4" s="5">
        <f>Sheet1!B1</f>
        <v>11.712160000000001</v>
      </c>
      <c r="D4" s="5"/>
      <c r="E4" s="5"/>
    </row>
    <row r="5" spans="1:5" x14ac:dyDescent="0.25">
      <c r="A5" s="37"/>
      <c r="B5" s="6" t="str">
        <f>Sheet1!A2</f>
        <v>NGrowth</v>
      </c>
      <c r="C5" s="6"/>
      <c r="D5" s="6">
        <f>Sheet1!B2</f>
        <v>4.7407529999999998</v>
      </c>
      <c r="E5" s="6"/>
    </row>
    <row r="6" spans="1:5" x14ac:dyDescent="0.25">
      <c r="A6" s="37"/>
      <c r="B6" s="6" t="str">
        <f>Sheet1!A3</f>
        <v>TANExcreted</v>
      </c>
      <c r="C6" s="6"/>
      <c r="D6" s="6"/>
      <c r="E6" s="6">
        <f>Sheet1!B3</f>
        <v>4.9803389999999998</v>
      </c>
    </row>
    <row r="7" spans="1:5" x14ac:dyDescent="0.25">
      <c r="A7" s="37"/>
      <c r="B7" s="6" t="str">
        <f>Sheet1!A4</f>
        <v>ONExcreted</v>
      </c>
      <c r="C7" s="7"/>
      <c r="D7" s="7"/>
      <c r="E7" s="7">
        <f>Sheet1!B4</f>
        <v>1.9910669999999999</v>
      </c>
    </row>
    <row r="8" spans="1:5" x14ac:dyDescent="0.25">
      <c r="A8" s="8"/>
      <c r="B8" s="5" t="str">
        <f>Sheet1!A5</f>
        <v>PIntake</v>
      </c>
      <c r="C8" s="6">
        <f>Sheet1!B5</f>
        <v>2.0753949999999999</v>
      </c>
      <c r="D8" s="6"/>
      <c r="E8" s="6"/>
    </row>
    <row r="9" spans="1:5" x14ac:dyDescent="0.25">
      <c r="A9" s="38" t="s">
        <v>24</v>
      </c>
      <c r="B9" s="6" t="str">
        <f>Sheet1!A6</f>
        <v>PGrowth</v>
      </c>
      <c r="C9" s="6"/>
      <c r="D9" s="6">
        <f>Sheet1!B6</f>
        <v>0.92275370000000001</v>
      </c>
      <c r="E9" s="6"/>
    </row>
    <row r="10" spans="1:5" x14ac:dyDescent="0.25">
      <c r="A10" s="38"/>
      <c r="B10" s="6" t="str">
        <f>Sheet1!A7</f>
        <v>PExcreted</v>
      </c>
      <c r="C10" s="6"/>
      <c r="D10" s="6"/>
      <c r="E10" s="6">
        <f>Sheet1!B7</f>
        <v>1.152641</v>
      </c>
    </row>
    <row r="11" spans="1:5" x14ac:dyDescent="0.25">
      <c r="A11" s="37" t="s">
        <v>25</v>
      </c>
      <c r="B11" s="5" t="str">
        <f>Sheet1!A8</f>
        <v>OMIntakePig</v>
      </c>
      <c r="C11" s="5">
        <f>Sheet1!B8</f>
        <v>440.37720000000002</v>
      </c>
      <c r="D11" s="5"/>
      <c r="E11" s="5"/>
    </row>
    <row r="12" spans="1:5" x14ac:dyDescent="0.25">
      <c r="A12" s="37"/>
      <c r="B12" s="6" t="str">
        <f>Sheet1!A9</f>
        <v>OMInWeightGain</v>
      </c>
      <c r="C12" s="6"/>
      <c r="D12" s="6">
        <f>Sheet1!B9</f>
        <v>76.190669999999997</v>
      </c>
      <c r="E12" s="6"/>
    </row>
    <row r="13" spans="1:5" x14ac:dyDescent="0.25">
      <c r="A13" s="37"/>
      <c r="B13" s="6" t="str">
        <f>Sheet1!A10</f>
        <v>OMDisappearPig</v>
      </c>
      <c r="C13" s="6"/>
      <c r="D13" s="6">
        <f>Sheet1!B10</f>
        <v>311.34120000000001</v>
      </c>
      <c r="E13" s="6"/>
    </row>
    <row r="14" spans="1:5" x14ac:dyDescent="0.25">
      <c r="A14" s="37"/>
      <c r="B14" s="6" t="str">
        <f>Sheet1!A11</f>
        <v>OMExcretedPig</v>
      </c>
      <c r="C14" s="7"/>
      <c r="D14" s="7"/>
      <c r="E14" s="7">
        <f>Sheet1!B11</f>
        <v>52.845260000000003</v>
      </c>
    </row>
    <row r="15" spans="1:5" x14ac:dyDescent="0.25">
      <c r="A15" s="8"/>
      <c r="B15" s="5" t="str">
        <f>Sheet1!A12</f>
        <v>AshIntake</v>
      </c>
      <c r="C15" s="6">
        <f>Sheet1!B12</f>
        <v>28.109179999999999</v>
      </c>
      <c r="D15" s="6"/>
      <c r="E15" s="6"/>
    </row>
    <row r="16" spans="1:5" x14ac:dyDescent="0.25">
      <c r="A16" s="39" t="s">
        <v>26</v>
      </c>
      <c r="B16" s="6" t="str">
        <f>Sheet1!A13</f>
        <v>AshGrowth</v>
      </c>
      <c r="C16" s="6"/>
      <c r="D16" s="6">
        <f>Sheet1!B13</f>
        <v>1.862439</v>
      </c>
      <c r="E16" s="6"/>
    </row>
    <row r="17" spans="1:5" x14ac:dyDescent="0.25">
      <c r="A17" s="39"/>
      <c r="B17" s="6" t="str">
        <f>Sheet1!A14</f>
        <v>AshExcreted</v>
      </c>
      <c r="C17" s="6"/>
      <c r="D17" s="6"/>
      <c r="E17" s="6">
        <f>Sheet1!B14</f>
        <v>26.246739999999999</v>
      </c>
    </row>
    <row r="18" spans="1:5" x14ac:dyDescent="0.25">
      <c r="A18" s="37" t="s">
        <v>27</v>
      </c>
      <c r="B18" s="5" t="str">
        <f>Sheet1!A15</f>
        <v>H2OFromFeedInPig</v>
      </c>
      <c r="C18" s="5">
        <f>Sheet1!B15</f>
        <v>277.39839999999998</v>
      </c>
      <c r="D18" s="5"/>
      <c r="E18" s="5"/>
    </row>
    <row r="19" spans="1:5" x14ac:dyDescent="0.25">
      <c r="A19" s="37"/>
      <c r="B19" s="6" t="str">
        <f>Sheet1!A16</f>
        <v>DrinkingH2O</v>
      </c>
      <c r="C19" s="6">
        <f>Sheet1!B16</f>
        <v>1171.2159999999999</v>
      </c>
      <c r="D19" s="6"/>
      <c r="E19" s="6"/>
    </row>
    <row r="20" spans="1:5" x14ac:dyDescent="0.25">
      <c r="A20" s="37"/>
      <c r="B20" s="6" t="str">
        <f>Sheet1!A17</f>
        <v>H2OExhaled</v>
      </c>
      <c r="C20" s="6"/>
      <c r="D20" s="6">
        <f>Sheet1!B17</f>
        <v>434.58429999999998</v>
      </c>
      <c r="E20" s="6"/>
    </row>
    <row r="21" spans="1:5" x14ac:dyDescent="0.25">
      <c r="A21" s="37"/>
      <c r="B21" s="6" t="str">
        <f>Sheet1!A18</f>
        <v>H2OInGrowth</v>
      </c>
      <c r="C21" s="6"/>
      <c r="D21" s="6">
        <f>Sheet1!B18</f>
        <v>93.121939999999995</v>
      </c>
      <c r="E21" s="6"/>
    </row>
    <row r="22" spans="1:5" x14ac:dyDescent="0.25">
      <c r="A22" s="37"/>
      <c r="B22" s="7" t="str">
        <f>Sheet1!A19</f>
        <v>H2OExPig</v>
      </c>
      <c r="C22" s="7"/>
      <c r="D22" s="7"/>
      <c r="E22" s="7">
        <f>Sheet1!B19</f>
        <v>920.90800000000002</v>
      </c>
    </row>
    <row r="24" spans="1:5" x14ac:dyDescent="0.25">
      <c r="A24" s="9"/>
      <c r="B24" s="10" t="s">
        <v>20</v>
      </c>
      <c r="C24" s="10" t="s">
        <v>22</v>
      </c>
      <c r="D24" s="1" t="s">
        <v>21</v>
      </c>
      <c r="E24" s="1" t="s">
        <v>28</v>
      </c>
    </row>
    <row r="25" spans="1:5" x14ac:dyDescent="0.25">
      <c r="A25" s="11" t="s">
        <v>29</v>
      </c>
      <c r="B25" s="12"/>
      <c r="C25" s="12">
        <f>E6</f>
        <v>4.9803389999999998</v>
      </c>
    </row>
    <row r="26" spans="1:5" x14ac:dyDescent="0.25">
      <c r="A26" s="11" t="s">
        <v>30</v>
      </c>
      <c r="B26" s="12">
        <f>C4</f>
        <v>11.712160000000001</v>
      </c>
      <c r="C26" s="12">
        <f>E7</f>
        <v>1.9910669999999999</v>
      </c>
    </row>
    <row r="27" spans="1:5" x14ac:dyDescent="0.25">
      <c r="A27" s="11" t="s">
        <v>31</v>
      </c>
      <c r="B27" s="12">
        <f>B26</f>
        <v>11.712160000000001</v>
      </c>
      <c r="C27" s="12">
        <f>C25+C26</f>
        <v>6.971406</v>
      </c>
      <c r="D27" s="1">
        <f>D5</f>
        <v>4.7407529999999998</v>
      </c>
      <c r="E27" s="1">
        <f>B27-C27-D27</f>
        <v>1.0000000010279564E-6</v>
      </c>
    </row>
    <row r="28" spans="1:5" x14ac:dyDescent="0.25">
      <c r="A28" s="13" t="s">
        <v>25</v>
      </c>
      <c r="B28" s="14">
        <f>C11</f>
        <v>440.37720000000002</v>
      </c>
      <c r="C28" s="14">
        <f>E14</f>
        <v>52.845260000000003</v>
      </c>
      <c r="D28" s="1">
        <f>D12+D13</f>
        <v>387.53187000000003</v>
      </c>
      <c r="E28" s="1">
        <f>B28-C28-D28</f>
        <v>6.9999999993797246E-5</v>
      </c>
    </row>
    <row r="29" spans="1:5" x14ac:dyDescent="0.25">
      <c r="A29" s="13" t="s">
        <v>26</v>
      </c>
      <c r="B29" s="14">
        <f>C15</f>
        <v>28.109179999999999</v>
      </c>
      <c r="C29" s="14">
        <f>E17</f>
        <v>26.246739999999999</v>
      </c>
      <c r="D29" s="1">
        <f>D16</f>
        <v>1.862439</v>
      </c>
      <c r="E29" s="1">
        <f>B29-C29-D29</f>
        <v>9.9999999947364415E-7</v>
      </c>
    </row>
    <row r="30" spans="1:5" x14ac:dyDescent="0.25">
      <c r="A30" s="9" t="s">
        <v>27</v>
      </c>
      <c r="B30" s="15">
        <f>C18+C19</f>
        <v>1448.6143999999999</v>
      </c>
      <c r="C30" s="15">
        <f>E22</f>
        <v>920.90800000000002</v>
      </c>
      <c r="D30" s="1">
        <f>D20+D21</f>
        <v>527.70623999999998</v>
      </c>
      <c r="E30" s="1">
        <f>B30-C30-D30</f>
        <v>1.5999999993709935E-4</v>
      </c>
    </row>
    <row r="31" spans="1:5" x14ac:dyDescent="0.25">
      <c r="A31" s="13" t="s">
        <v>32</v>
      </c>
      <c r="B31" s="14">
        <f>B28+B29+B30</f>
        <v>1917.10078</v>
      </c>
      <c r="C31" s="14">
        <f>C28+C29+C30</f>
        <v>1000</v>
      </c>
      <c r="D31" s="1">
        <f>D28+D29+D30</f>
        <v>917.100549</v>
      </c>
      <c r="E31" s="1">
        <f>B31-C31-D31</f>
        <v>2.3099999998521525E-4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1" sqref="A21"/>
    </sheetView>
  </sheetViews>
  <sheetFormatPr defaultColWidth="8.7109375" defaultRowHeight="15" x14ac:dyDescent="0.2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 x14ac:dyDescent="0.25">
      <c r="A1" s="1" t="s">
        <v>2</v>
      </c>
      <c r="B1" s="1">
        <v>4.9803389999999998</v>
      </c>
      <c r="C1" s="1">
        <v>4.9803389999999998</v>
      </c>
    </row>
    <row r="2" spans="1:3" x14ac:dyDescent="0.25">
      <c r="A2" s="1" t="s">
        <v>139</v>
      </c>
      <c r="B2" s="1">
        <v>0</v>
      </c>
      <c r="C2" s="1">
        <v>0</v>
      </c>
    </row>
    <row r="3" spans="1:3" x14ac:dyDescent="0.25">
      <c r="A3" s="1" t="s">
        <v>140</v>
      </c>
      <c r="B3" s="1">
        <v>0</v>
      </c>
      <c r="C3" s="1">
        <v>0</v>
      </c>
    </row>
    <row r="4" spans="1:3" x14ac:dyDescent="0.25">
      <c r="A4" s="1" t="s">
        <v>141</v>
      </c>
      <c r="B4" s="1">
        <v>1.337172</v>
      </c>
      <c r="C4" s="1">
        <v>1.337172</v>
      </c>
    </row>
    <row r="5" spans="1:3" x14ac:dyDescent="0.25">
      <c r="A5" s="1" t="s">
        <v>33</v>
      </c>
      <c r="B5" s="1">
        <v>4.0115150000000002</v>
      </c>
      <c r="C5" s="1">
        <v>4.0115150000000002</v>
      </c>
    </row>
    <row r="6" spans="1:3" x14ac:dyDescent="0.25">
      <c r="A6" s="1" t="s">
        <v>3</v>
      </c>
      <c r="B6" s="1">
        <v>1.9910669999999999</v>
      </c>
      <c r="C6" s="1">
        <v>1.9910669999999999</v>
      </c>
    </row>
    <row r="7" spans="1:3" x14ac:dyDescent="0.25">
      <c r="A7" s="1" t="s">
        <v>34</v>
      </c>
      <c r="B7" s="1">
        <v>0.36834739999999999</v>
      </c>
      <c r="C7" s="1">
        <v>0.36834739999999999</v>
      </c>
    </row>
    <row r="8" spans="1:3" x14ac:dyDescent="0.25">
      <c r="A8" s="1" t="s">
        <v>35</v>
      </c>
      <c r="B8" s="1">
        <v>1.6227199999999999</v>
      </c>
      <c r="C8" s="1">
        <v>1.6227199999999999</v>
      </c>
    </row>
    <row r="9" spans="1:3" x14ac:dyDescent="0.25">
      <c r="A9" s="1" t="s">
        <v>6</v>
      </c>
      <c r="B9" s="1">
        <v>1.152641</v>
      </c>
      <c r="C9" s="1">
        <v>1.152641</v>
      </c>
    </row>
    <row r="10" spans="1:3" x14ac:dyDescent="0.25">
      <c r="A10" s="1" t="s">
        <v>36</v>
      </c>
      <c r="B10" s="1">
        <v>1.152641</v>
      </c>
      <c r="C10" s="1">
        <v>1.152641</v>
      </c>
    </row>
    <row r="11" spans="1:3" x14ac:dyDescent="0.25">
      <c r="A11" s="1" t="s">
        <v>10</v>
      </c>
      <c r="B11" s="1">
        <v>52.845260000000003</v>
      </c>
      <c r="C11" s="1">
        <v>52.845260000000003</v>
      </c>
    </row>
    <row r="12" spans="1:3" x14ac:dyDescent="0.25">
      <c r="A12" s="1" t="s">
        <v>37</v>
      </c>
      <c r="B12" s="1">
        <v>9.7763729999999995</v>
      </c>
      <c r="C12" s="1">
        <v>9.7763729999999995</v>
      </c>
    </row>
    <row r="13" spans="1:3" x14ac:dyDescent="0.25">
      <c r="A13" s="1" t="s">
        <v>38</v>
      </c>
      <c r="B13" s="1">
        <v>43.068890000000003</v>
      </c>
      <c r="C13" s="1">
        <v>43.068890000000003</v>
      </c>
    </row>
    <row r="14" spans="1:3" x14ac:dyDescent="0.25">
      <c r="A14" s="1" t="s">
        <v>13</v>
      </c>
      <c r="B14" s="1">
        <v>26.246739999999999</v>
      </c>
      <c r="C14" s="1">
        <v>26.246739999999999</v>
      </c>
    </row>
    <row r="15" spans="1:3" x14ac:dyDescent="0.25">
      <c r="A15" s="1" t="s">
        <v>39</v>
      </c>
      <c r="B15" s="1">
        <v>26.246739999999999</v>
      </c>
      <c r="C15" s="1">
        <v>26.246739999999999</v>
      </c>
    </row>
    <row r="16" spans="1:3" x14ac:dyDescent="0.25">
      <c r="A16" s="1" t="s">
        <v>18</v>
      </c>
      <c r="B16" s="1">
        <v>920.90800000000002</v>
      </c>
      <c r="C16" s="1">
        <v>920.90800000000002</v>
      </c>
    </row>
    <row r="17" spans="1:3" x14ac:dyDescent="0.25">
      <c r="A17" s="1" t="s">
        <v>40</v>
      </c>
      <c r="B17" s="1">
        <v>75</v>
      </c>
      <c r="C17" s="1">
        <v>75</v>
      </c>
    </row>
    <row r="18" spans="1:3" x14ac:dyDescent="0.25">
      <c r="A18" s="1" t="s">
        <v>41</v>
      </c>
      <c r="B18" s="1">
        <v>25</v>
      </c>
      <c r="C18" s="1">
        <v>25</v>
      </c>
    </row>
    <row r="19" spans="1:3" x14ac:dyDescent="0.25">
      <c r="A19" s="1" t="s">
        <v>92</v>
      </c>
      <c r="B19" s="1">
        <v>2.7960430000000001</v>
      </c>
      <c r="C19" s="1">
        <v>2.7960430000000001</v>
      </c>
    </row>
    <row r="20" spans="1:3" x14ac:dyDescent="0.25">
      <c r="A20" s="1" t="s">
        <v>42</v>
      </c>
      <c r="B20" s="1">
        <v>47.407530000000001</v>
      </c>
      <c r="C20" s="1">
        <v>47.407530000000001</v>
      </c>
    </row>
    <row r="21" spans="1:3" x14ac:dyDescent="0.25">
      <c r="A21" s="1" t="s">
        <v>43</v>
      </c>
      <c r="B21" s="1">
        <v>1096.4549999999999</v>
      </c>
      <c r="C21" s="1">
        <v>1096.4549999999999</v>
      </c>
    </row>
    <row r="22" spans="1:3" x14ac:dyDescent="0.25">
      <c r="A22" s="1" t="s">
        <v>44</v>
      </c>
      <c r="B22" s="1">
        <v>2.257501</v>
      </c>
      <c r="C22" s="1">
        <v>2.257501</v>
      </c>
    </row>
    <row r="23" spans="1:3" x14ac:dyDescent="0.25">
      <c r="A23" s="1" t="s">
        <v>132</v>
      </c>
      <c r="B23" s="1">
        <v>1.466456</v>
      </c>
      <c r="C23" s="1">
        <v>1.466456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4" workbookViewId="0">
      <selection activeCell="F33" sqref="F33"/>
    </sheetView>
  </sheetViews>
  <sheetFormatPr defaultColWidth="8.7109375" defaultRowHeight="15" x14ac:dyDescent="0.2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 x14ac:dyDescent="0.25">
      <c r="A1" s="1" t="s">
        <v>45</v>
      </c>
    </row>
    <row r="2" spans="1:12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12" x14ac:dyDescent="0.25">
      <c r="A4" s="8" t="s">
        <v>23</v>
      </c>
      <c r="B4" s="5" t="str">
        <f>Sheet2!A1</f>
        <v>TANExcreted</v>
      </c>
      <c r="C4" s="5">
        <f>Sheet2!B1</f>
        <v>4.9803389999999998</v>
      </c>
      <c r="D4" s="5"/>
      <c r="E4" s="5"/>
    </row>
    <row r="5" spans="1:12" x14ac:dyDescent="0.25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 x14ac:dyDescent="0.25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 x14ac:dyDescent="0.25">
      <c r="A7" s="16"/>
      <c r="B7" s="6" t="str">
        <f>Sheet2!A4</f>
        <v>NH3House</v>
      </c>
      <c r="C7" s="6"/>
      <c r="D7" s="6">
        <f>Sheet2!B4</f>
        <v>1.337172</v>
      </c>
      <c r="E7" s="6"/>
    </row>
    <row r="8" spans="1:12" x14ac:dyDescent="0.25">
      <c r="A8" s="16"/>
      <c r="B8" s="6" t="str">
        <f>Sheet2!A5</f>
        <v>TANExHouse</v>
      </c>
      <c r="C8" s="6"/>
      <c r="D8" s="6"/>
      <c r="E8" s="6">
        <f>Sheet2!B5</f>
        <v>4.0115150000000002</v>
      </c>
    </row>
    <row r="9" spans="1:12" x14ac:dyDescent="0.25">
      <c r="A9" s="16"/>
      <c r="B9" s="6" t="str">
        <f>Sheet2!A6</f>
        <v>ONExcreted</v>
      </c>
      <c r="C9" s="6">
        <f>Sheet2!B6</f>
        <v>1.9910669999999999</v>
      </c>
      <c r="D9" s="6"/>
      <c r="E9" s="6"/>
    </row>
    <row r="10" spans="1:12" x14ac:dyDescent="0.25">
      <c r="A10" s="16"/>
      <c r="B10" s="6" t="str">
        <f>Sheet2!A7</f>
        <v>ONMineralHouse</v>
      </c>
      <c r="C10" s="6">
        <f>Sheet2!B7</f>
        <v>0.36834739999999999</v>
      </c>
      <c r="D10" s="6">
        <f>Sheet2!B7</f>
        <v>0.36834739999999999</v>
      </c>
      <c r="E10" s="6"/>
    </row>
    <row r="11" spans="1:12" x14ac:dyDescent="0.25">
      <c r="A11" s="17"/>
      <c r="B11" s="6" t="str">
        <f>Sheet2!A8</f>
        <v>ONExHouse</v>
      </c>
      <c r="C11" s="7"/>
      <c r="D11" s="7"/>
      <c r="E11" s="7">
        <f>Sheet2!B8</f>
        <v>1.6227199999999999</v>
      </c>
    </row>
    <row r="12" spans="1:12" x14ac:dyDescent="0.25">
      <c r="A12" s="37" t="s">
        <v>24</v>
      </c>
      <c r="B12" s="5" t="str">
        <f>Sheet2!A9</f>
        <v>PExcreted</v>
      </c>
      <c r="C12" s="6">
        <f>Sheet2!B9</f>
        <v>1.152641</v>
      </c>
      <c r="D12" s="6"/>
      <c r="E12" s="6"/>
    </row>
    <row r="13" spans="1:12" x14ac:dyDescent="0.25">
      <c r="A13" s="37"/>
      <c r="B13" s="6" t="str">
        <f>Sheet2!A10</f>
        <v>PExHouse</v>
      </c>
      <c r="C13" s="6"/>
      <c r="D13" s="6"/>
      <c r="E13" s="6">
        <f>Sheet2!B10</f>
        <v>1.152641</v>
      </c>
      <c r="H13" s="18"/>
    </row>
    <row r="14" spans="1:12" x14ac:dyDescent="0.25">
      <c r="A14" s="37" t="s">
        <v>25</v>
      </c>
      <c r="B14" s="5" t="str">
        <f>Sheet2!A11</f>
        <v>OMExcretedPig</v>
      </c>
      <c r="C14" s="5">
        <f>Sheet2!B11</f>
        <v>52.845260000000003</v>
      </c>
      <c r="D14" s="5"/>
      <c r="E14" s="5"/>
      <c r="H14" s="18"/>
    </row>
    <row r="15" spans="1:12" x14ac:dyDescent="0.25">
      <c r="A15" s="37"/>
      <c r="B15" s="6" t="str">
        <f>Sheet2!A12</f>
        <v>OMDisappearHouse</v>
      </c>
      <c r="C15" s="6"/>
      <c r="D15" s="6">
        <f>Sheet2!B12</f>
        <v>9.7763729999999995</v>
      </c>
      <c r="E15" s="6"/>
      <c r="H15" s="18"/>
    </row>
    <row r="16" spans="1:12" x14ac:dyDescent="0.25">
      <c r="A16" s="37"/>
      <c r="B16" s="7" t="str">
        <f>Sheet2!A13</f>
        <v>OMExHouse</v>
      </c>
      <c r="C16" s="7"/>
      <c r="D16" s="7"/>
      <c r="E16" s="7">
        <f>Sheet2!B13</f>
        <v>43.068890000000003</v>
      </c>
      <c r="H16" s="18"/>
      <c r="I16" s="18"/>
    </row>
    <row r="17" spans="1:9" x14ac:dyDescent="0.25">
      <c r="A17" s="37" t="s">
        <v>26</v>
      </c>
      <c r="B17" s="5" t="str">
        <f>Sheet2!A14</f>
        <v>AshExcreted</v>
      </c>
      <c r="C17" s="6">
        <f>Sheet2!B14</f>
        <v>26.246739999999999</v>
      </c>
      <c r="D17" s="5"/>
      <c r="E17" s="5"/>
      <c r="H17" s="18"/>
      <c r="I17" s="18"/>
    </row>
    <row r="18" spans="1:9" x14ac:dyDescent="0.25">
      <c r="A18" s="37"/>
      <c r="B18" s="6" t="str">
        <f>Sheet2!A15</f>
        <v>AshExhouse</v>
      </c>
      <c r="C18" s="6"/>
      <c r="D18" s="7"/>
      <c r="E18" s="7">
        <f>Sheet2!B15</f>
        <v>26.246739999999999</v>
      </c>
      <c r="H18" s="18"/>
      <c r="I18" s="18"/>
    </row>
    <row r="19" spans="1:9" x14ac:dyDescent="0.25">
      <c r="A19" s="37" t="s">
        <v>27</v>
      </c>
      <c r="B19" s="5" t="str">
        <f>Sheet2!A16</f>
        <v>H2OExPig</v>
      </c>
      <c r="C19" s="5">
        <f>Sheet2!B16</f>
        <v>920.90800000000002</v>
      </c>
      <c r="D19" s="5"/>
      <c r="E19" s="5"/>
      <c r="H19" s="18"/>
      <c r="I19" s="18"/>
    </row>
    <row r="20" spans="1:9" x14ac:dyDescent="0.25">
      <c r="A20" s="37"/>
      <c r="B20" s="6" t="str">
        <f>Sheet2!A17</f>
        <v>A_DrinkingH2OSpill</v>
      </c>
      <c r="C20" s="6">
        <f>Sheet2!B17*Sheet2!B22</f>
        <v>169.31257500000001</v>
      </c>
      <c r="D20" s="6"/>
      <c r="E20" s="6"/>
    </row>
    <row r="21" spans="1:9" x14ac:dyDescent="0.25">
      <c r="A21" s="37"/>
      <c r="B21" s="6" t="str">
        <f>Sheet2!A18</f>
        <v>A_WashH2O</v>
      </c>
      <c r="C21" s="6">
        <f>Sheet2!B18*Sheet2!B22</f>
        <v>56.437525000000001</v>
      </c>
      <c r="D21" s="6"/>
      <c r="E21" s="6"/>
    </row>
    <row r="22" spans="1:9" x14ac:dyDescent="0.25">
      <c r="A22" s="37"/>
      <c r="B22" s="6" t="str">
        <f>Sheet2!A19</f>
        <v>H2ODegradationHouse</v>
      </c>
      <c r="D22" s="6">
        <f>Sheet2!C19</f>
        <v>2.7960430000000001</v>
      </c>
      <c r="E22" s="6"/>
    </row>
    <row r="23" spans="1:9" x14ac:dyDescent="0.25">
      <c r="A23" s="37"/>
      <c r="B23" s="6" t="str">
        <f>Sheet2!A20</f>
        <v>H2OEvapHouse</v>
      </c>
      <c r="C23" s="6"/>
      <c r="D23" s="6">
        <f>Sheet2!C20</f>
        <v>47.407530000000001</v>
      </c>
      <c r="E23" s="6"/>
    </row>
    <row r="24" spans="1:9" x14ac:dyDescent="0.25">
      <c r="A24" s="37"/>
      <c r="B24" s="7" t="str">
        <f>Sheet2!A21</f>
        <v>H2OExHouse</v>
      </c>
      <c r="C24" s="7"/>
      <c r="D24" s="7"/>
      <c r="E24" s="7">
        <f>Sheet2!C21</f>
        <v>1096.4549999999999</v>
      </c>
    </row>
    <row r="25" spans="1:9" x14ac:dyDescent="0.25">
      <c r="D25" s="19"/>
    </row>
    <row r="26" spans="1:9" x14ac:dyDescent="0.25">
      <c r="A26" s="9"/>
      <c r="B26" s="10" t="s">
        <v>20</v>
      </c>
      <c r="C26" s="10" t="s">
        <v>22</v>
      </c>
      <c r="D26" s="30" t="s">
        <v>21</v>
      </c>
      <c r="E26" s="30" t="s">
        <v>28</v>
      </c>
    </row>
    <row r="27" spans="1:9" x14ac:dyDescent="0.25">
      <c r="A27" s="11" t="s">
        <v>29</v>
      </c>
      <c r="B27" s="20">
        <f>C4+C10</f>
        <v>5.3486864000000001</v>
      </c>
      <c r="C27" s="20">
        <f>E8</f>
        <v>4.0115150000000002</v>
      </c>
      <c r="D27" s="30">
        <f>D5+D6+D7</f>
        <v>1.337172</v>
      </c>
      <c r="E27" s="30">
        <f>B27-C27-D27</f>
        <v>-6.000000001282757E-7</v>
      </c>
    </row>
    <row r="28" spans="1:9" x14ac:dyDescent="0.25">
      <c r="A28" s="11" t="s">
        <v>30</v>
      </c>
      <c r="B28" s="20">
        <f>C9</f>
        <v>1.9910669999999999</v>
      </c>
      <c r="C28" s="20">
        <f>E11</f>
        <v>1.6227199999999999</v>
      </c>
      <c r="D28" s="30">
        <f>D10</f>
        <v>0.36834739999999999</v>
      </c>
      <c r="E28" s="30">
        <f>B28-C28-D28</f>
        <v>-4.0000000001150227E-7</v>
      </c>
    </row>
    <row r="29" spans="1:9" x14ac:dyDescent="0.25">
      <c r="A29" s="11" t="s">
        <v>46</v>
      </c>
      <c r="B29" s="20">
        <f>B27+B28</f>
        <v>7.3397534000000002</v>
      </c>
      <c r="C29" s="20">
        <f>C27+C28</f>
        <v>5.6342350000000003</v>
      </c>
      <c r="D29" s="31">
        <f>D27+D28</f>
        <v>1.7055194</v>
      </c>
      <c r="E29" s="31">
        <f>E27+E28</f>
        <v>-1.000000000139778E-6</v>
      </c>
    </row>
    <row r="30" spans="1:9" x14ac:dyDescent="0.25">
      <c r="A30" s="11" t="s">
        <v>24</v>
      </c>
      <c r="B30" s="20">
        <f>C12</f>
        <v>1.152641</v>
      </c>
      <c r="C30" s="20">
        <f>E13</f>
        <v>1.152641</v>
      </c>
      <c r="D30" s="30">
        <v>0</v>
      </c>
      <c r="E30" s="30">
        <f>B30-C30-D30</f>
        <v>0</v>
      </c>
    </row>
    <row r="31" spans="1:9" x14ac:dyDescent="0.25">
      <c r="A31" s="13" t="s">
        <v>25</v>
      </c>
      <c r="B31" s="13">
        <f>C14</f>
        <v>52.845260000000003</v>
      </c>
      <c r="C31" s="13">
        <f>E16</f>
        <v>43.068890000000003</v>
      </c>
      <c r="D31" s="30">
        <f>D15</f>
        <v>9.7763729999999995</v>
      </c>
      <c r="E31" s="30">
        <f>B31-C31-D31</f>
        <v>-2.9999999995311555E-6</v>
      </c>
    </row>
    <row r="32" spans="1:9" x14ac:dyDescent="0.25">
      <c r="A32" s="13" t="s">
        <v>26</v>
      </c>
      <c r="B32" s="13">
        <f>C17</f>
        <v>26.246739999999999</v>
      </c>
      <c r="C32" s="13">
        <f>E18</f>
        <v>26.246739999999999</v>
      </c>
      <c r="D32" s="30">
        <v>0</v>
      </c>
      <c r="E32" s="30">
        <f>B32-C32-D32</f>
        <v>0</v>
      </c>
    </row>
    <row r="33" spans="1:5" x14ac:dyDescent="0.25">
      <c r="A33" s="9" t="s">
        <v>27</v>
      </c>
      <c r="B33" s="9">
        <f>C19+C20+C21</f>
        <v>1146.6581000000001</v>
      </c>
      <c r="C33" s="9">
        <f>E24</f>
        <v>1096.4549999999999</v>
      </c>
      <c r="D33" s="30">
        <f>D23+D22</f>
        <v>50.203572999999999</v>
      </c>
      <c r="E33" s="30">
        <f>B33-C33-D33</f>
        <v>-4.7299999982186591E-4</v>
      </c>
    </row>
    <row r="34" spans="1:5" x14ac:dyDescent="0.2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8" sqref="D18"/>
    </sheetView>
  </sheetViews>
  <sheetFormatPr defaultRowHeight="12.75" x14ac:dyDescent="0.2"/>
  <cols>
    <col min="1" max="1" width="21.85546875" bestFit="1" customWidth="1"/>
    <col min="2" max="3" width="10" bestFit="1" customWidth="1"/>
  </cols>
  <sheetData>
    <row r="1" spans="1:3" x14ac:dyDescent="0.2">
      <c r="A1" t="s">
        <v>93</v>
      </c>
      <c r="B1">
        <v>30.000520000000002</v>
      </c>
      <c r="C1">
        <v>30.000520000000002</v>
      </c>
    </row>
    <row r="2" spans="1:3" x14ac:dyDescent="0.2">
      <c r="A2" t="s">
        <v>94</v>
      </c>
      <c r="B2">
        <v>3.7537799999999999</v>
      </c>
      <c r="C2">
        <v>3.7537799999999999</v>
      </c>
    </row>
    <row r="3" spans="1:3" x14ac:dyDescent="0.2">
      <c r="A3" t="s">
        <v>39</v>
      </c>
      <c r="B3">
        <v>26.246739999999999</v>
      </c>
      <c r="C3">
        <v>26.246739999999999</v>
      </c>
    </row>
    <row r="4" spans="1:3" x14ac:dyDescent="0.2">
      <c r="A4" t="s">
        <v>95</v>
      </c>
      <c r="B4">
        <v>53.625430000000001</v>
      </c>
      <c r="C4">
        <v>53.625430000000001</v>
      </c>
    </row>
    <row r="5" spans="1:3" x14ac:dyDescent="0.2">
      <c r="A5" t="s">
        <v>96</v>
      </c>
      <c r="B5">
        <v>20.609300000000001</v>
      </c>
      <c r="C5">
        <v>20.609300000000001</v>
      </c>
    </row>
    <row r="6" spans="1:3" x14ac:dyDescent="0.2">
      <c r="A6" t="s">
        <v>97</v>
      </c>
      <c r="B6">
        <v>1080.508</v>
      </c>
      <c r="C6">
        <v>1080.508</v>
      </c>
    </row>
    <row r="7" spans="1:3" x14ac:dyDescent="0.2">
      <c r="A7" t="s">
        <v>43</v>
      </c>
      <c r="B7">
        <v>1096.4549999999999</v>
      </c>
      <c r="C7">
        <v>1096.4549999999999</v>
      </c>
    </row>
    <row r="8" spans="1:3" x14ac:dyDescent="0.2">
      <c r="A8" t="s">
        <v>98</v>
      </c>
      <c r="B8">
        <v>1101.1179999999999</v>
      </c>
      <c r="C8">
        <v>1101.1179999999999</v>
      </c>
    </row>
    <row r="9" spans="1:3" x14ac:dyDescent="0.2">
      <c r="A9" t="s">
        <v>99</v>
      </c>
      <c r="B9">
        <v>1.466602</v>
      </c>
      <c r="C9">
        <v>1.466602</v>
      </c>
    </row>
    <row r="10" spans="1:3" x14ac:dyDescent="0.2">
      <c r="A10" t="s">
        <v>100</v>
      </c>
      <c r="B10">
        <v>21.029890000000002</v>
      </c>
      <c r="C10">
        <v>21.029890000000002</v>
      </c>
    </row>
    <row r="11" spans="1:3" x14ac:dyDescent="0.2">
      <c r="A11" t="s">
        <v>101</v>
      </c>
      <c r="B11">
        <v>0.75424179999999996</v>
      </c>
      <c r="C11">
        <v>0.75424179999999996</v>
      </c>
    </row>
    <row r="12" spans="1:3" x14ac:dyDescent="0.2">
      <c r="A12" t="s">
        <v>102</v>
      </c>
      <c r="B12">
        <v>70.099639999999994</v>
      </c>
      <c r="C12">
        <v>70.099639999999994</v>
      </c>
    </row>
    <row r="13" spans="1:3" x14ac:dyDescent="0.2">
      <c r="A13" t="s">
        <v>103</v>
      </c>
      <c r="B13">
        <v>22.840900000000001</v>
      </c>
      <c r="C13">
        <v>22.840900000000001</v>
      </c>
    </row>
    <row r="14" spans="1:3" x14ac:dyDescent="0.2">
      <c r="A14" t="s">
        <v>104</v>
      </c>
      <c r="B14">
        <v>92.940539999999999</v>
      </c>
      <c r="C14">
        <v>92.940539999999999</v>
      </c>
    </row>
    <row r="15" spans="1:3" x14ac:dyDescent="0.2">
      <c r="A15" t="s">
        <v>105</v>
      </c>
      <c r="B15">
        <v>49.871650000000002</v>
      </c>
      <c r="C15">
        <v>49.871650000000002</v>
      </c>
    </row>
    <row r="16" spans="1:3" x14ac:dyDescent="0.2">
      <c r="A16" t="s">
        <v>106</v>
      </c>
      <c r="B16">
        <v>0.47786990000000001</v>
      </c>
      <c r="C16">
        <v>0.47786990000000001</v>
      </c>
    </row>
    <row r="17" spans="1:3" x14ac:dyDescent="0.2">
      <c r="A17" t="s">
        <v>107</v>
      </c>
      <c r="B17">
        <v>1.944472</v>
      </c>
      <c r="C17">
        <v>1.944472</v>
      </c>
    </row>
    <row r="18" spans="1:3" x14ac:dyDescent="0.2">
      <c r="A18" t="s">
        <v>108</v>
      </c>
      <c r="B18">
        <v>4.2900340000000002E-2</v>
      </c>
      <c r="C18">
        <v>4.2900340000000002E-2</v>
      </c>
    </row>
    <row r="19" spans="1:3" x14ac:dyDescent="0.2">
      <c r="A19" t="s">
        <v>109</v>
      </c>
      <c r="B19">
        <v>1.195541</v>
      </c>
      <c r="C19">
        <v>1.195541</v>
      </c>
    </row>
    <row r="20" spans="1:3" x14ac:dyDescent="0.2">
      <c r="A20" t="s">
        <v>110</v>
      </c>
      <c r="B20">
        <v>5.4781170000000001</v>
      </c>
      <c r="C20">
        <v>5.4781170000000001</v>
      </c>
    </row>
    <row r="21" spans="1:3" x14ac:dyDescent="0.2">
      <c r="A21" t="s">
        <v>111</v>
      </c>
      <c r="B21">
        <v>4.0115150000000002</v>
      </c>
      <c r="C21">
        <v>4.0115150000000002</v>
      </c>
    </row>
    <row r="22" spans="1:3" x14ac:dyDescent="0.2">
      <c r="A22" t="s">
        <v>113</v>
      </c>
      <c r="B22">
        <v>0.3217526</v>
      </c>
      <c r="C22">
        <v>0.3217526</v>
      </c>
    </row>
    <row r="23" spans="1:3" x14ac:dyDescent="0.2">
      <c r="A23" t="s">
        <v>36</v>
      </c>
      <c r="B23">
        <v>1.152641</v>
      </c>
      <c r="C23">
        <v>1.152641</v>
      </c>
    </row>
    <row r="24" spans="1:3" x14ac:dyDescent="0.2">
      <c r="A24" t="s">
        <v>35</v>
      </c>
      <c r="B24">
        <v>1.6227199999999999</v>
      </c>
      <c r="C24">
        <v>1.6227199999999999</v>
      </c>
    </row>
    <row r="25" spans="1:3" x14ac:dyDescent="0.2">
      <c r="A25" t="s">
        <v>114</v>
      </c>
      <c r="B25">
        <v>4.663081</v>
      </c>
      <c r="C25">
        <v>4.663081</v>
      </c>
    </row>
    <row r="26" spans="1:3" x14ac:dyDescent="0.2">
      <c r="A26" t="s">
        <v>38</v>
      </c>
      <c r="B26">
        <v>43.068890000000003</v>
      </c>
      <c r="C26">
        <v>43.068890000000003</v>
      </c>
    </row>
    <row r="27" spans="1:3" x14ac:dyDescent="0.2">
      <c r="A27" t="s">
        <v>33</v>
      </c>
      <c r="B27">
        <v>4.0115150000000002</v>
      </c>
      <c r="C27">
        <v>4.0115150000000002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23" sqref="I23"/>
    </sheetView>
  </sheetViews>
  <sheetFormatPr defaultRowHeight="12.75" x14ac:dyDescent="0.2"/>
  <cols>
    <col min="2" max="2" width="30.5703125" customWidth="1"/>
  </cols>
  <sheetData>
    <row r="1" spans="1:8" ht="15" x14ac:dyDescent="0.25">
      <c r="A1" s="1" t="s">
        <v>91</v>
      </c>
      <c r="B1" s="1"/>
      <c r="C1" s="1"/>
      <c r="D1" s="1"/>
      <c r="E1" s="1"/>
    </row>
    <row r="2" spans="1:8" ht="15" x14ac:dyDescent="0.25">
      <c r="A2" s="1"/>
      <c r="B2" s="1"/>
      <c r="C2" s="2"/>
      <c r="D2" s="2"/>
      <c r="E2" s="2"/>
    </row>
    <row r="3" spans="1:8" ht="15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8" ht="15" x14ac:dyDescent="0.25">
      <c r="A4" s="8" t="s">
        <v>23</v>
      </c>
      <c r="B4" s="5" t="str">
        <f>Sheet5!A27</f>
        <v>TANExHouse</v>
      </c>
      <c r="C4" s="5">
        <f>Sheet5!B27</f>
        <v>4.0115150000000002</v>
      </c>
      <c r="D4" s="5"/>
      <c r="E4" s="5"/>
    </row>
    <row r="5" spans="1:8" ht="15" x14ac:dyDescent="0.25">
      <c r="A5" s="16"/>
      <c r="B5" s="6" t="str">
        <f>Sheet5!A9</f>
        <v>NMineralDigester</v>
      </c>
      <c r="C5" s="6">
        <f>Sheet5!B9</f>
        <v>1.466602</v>
      </c>
      <c r="D5" s="6"/>
      <c r="E5" s="6"/>
    </row>
    <row r="6" spans="1:8" ht="15" x14ac:dyDescent="0.25">
      <c r="A6" s="16"/>
      <c r="B6" s="6" t="str">
        <f>Sheet5!A20</f>
        <v>TANExDigester</v>
      </c>
      <c r="D6" s="6"/>
      <c r="E6" s="6">
        <f>Sheet5!C20</f>
        <v>5.4781170000000001</v>
      </c>
    </row>
    <row r="7" spans="1:8" ht="15" x14ac:dyDescent="0.25">
      <c r="A7" s="16"/>
      <c r="B7" t="str">
        <f>Sheet5!A22</f>
        <v>ONInSuppl</v>
      </c>
      <c r="C7">
        <f>Sheet5!B22</f>
        <v>0.3217526</v>
      </c>
      <c r="D7" s="6"/>
      <c r="E7" s="6"/>
      <c r="H7">
        <f>C7/(C4+C10)</f>
        <v>5.7106705701838845E-2</v>
      </c>
    </row>
    <row r="8" spans="1:8" ht="15" x14ac:dyDescent="0.2">
      <c r="A8" s="16"/>
    </row>
    <row r="9" spans="1:8" ht="15" x14ac:dyDescent="0.25">
      <c r="A9" s="16"/>
      <c r="D9" s="6"/>
      <c r="E9" s="6"/>
    </row>
    <row r="10" spans="1:8" ht="15" x14ac:dyDescent="0.25">
      <c r="A10" s="16"/>
      <c r="B10" s="6" t="str">
        <f>Sheet5!A24</f>
        <v>ONExHouse</v>
      </c>
      <c r="C10" s="6">
        <f>Sheet5!B24</f>
        <v>1.6227199999999999</v>
      </c>
      <c r="D10" s="6"/>
      <c r="E10" s="6"/>
    </row>
    <row r="11" spans="1:8" ht="15" x14ac:dyDescent="0.25">
      <c r="A11" s="17"/>
      <c r="B11" s="6" t="str">
        <f>Sheet5!A16</f>
        <v>ONExDigester</v>
      </c>
      <c r="C11" s="7"/>
      <c r="D11" s="7"/>
      <c r="E11" s="6">
        <f>Sheet5!C16</f>
        <v>0.47786990000000001</v>
      </c>
    </row>
    <row r="12" spans="1:8" ht="15" x14ac:dyDescent="0.25">
      <c r="A12" s="17"/>
      <c r="B12" s="6" t="str">
        <f>Sheet5!A23</f>
        <v>PExHouse</v>
      </c>
      <c r="C12" s="6">
        <f>Sheet5!B23</f>
        <v>1.152641</v>
      </c>
      <c r="D12" s="6"/>
      <c r="E12" s="6"/>
      <c r="H12">
        <f>C13/C12</f>
        <v>3.7219168847889325E-2</v>
      </c>
    </row>
    <row r="13" spans="1:8" ht="15" x14ac:dyDescent="0.25">
      <c r="A13" s="37" t="s">
        <v>24</v>
      </c>
      <c r="B13" s="5" t="str">
        <f>Sheet5!A18</f>
        <v>PAddedSuppl</v>
      </c>
      <c r="C13" s="5">
        <f>Sheet5!B18</f>
        <v>4.2900340000000002E-2</v>
      </c>
      <c r="D13" s="6"/>
      <c r="E13" s="6"/>
      <c r="H13">
        <f>C13/(C16+C20)</f>
        <v>7.999999254085236E-4</v>
      </c>
    </row>
    <row r="14" spans="1:8" ht="15" x14ac:dyDescent="0.25">
      <c r="A14" s="37"/>
      <c r="B14" s="6" t="str">
        <f>Sheet5!A19</f>
        <v>PExDigester</v>
      </c>
      <c r="C14" s="6"/>
      <c r="E14" s="6">
        <f>Sheet5!C19</f>
        <v>1.195541</v>
      </c>
    </row>
    <row r="15" spans="1:8" ht="15" x14ac:dyDescent="0.25">
      <c r="A15" s="37" t="s">
        <v>25</v>
      </c>
      <c r="B15" s="5" t="str">
        <f>Sheet5!A26</f>
        <v>OMExHouse</v>
      </c>
      <c r="C15" s="5">
        <f>Sheet5!B26</f>
        <v>43.068890000000003</v>
      </c>
      <c r="D15" s="5"/>
      <c r="E15" s="5"/>
    </row>
    <row r="16" spans="1:8" ht="15" x14ac:dyDescent="0.25">
      <c r="A16" s="37"/>
      <c r="B16" s="6" t="str">
        <f>Sheet5!A15</f>
        <v>OMInSupplement</v>
      </c>
      <c r="C16" s="6">
        <f>Sheet5!B15</f>
        <v>49.871650000000002</v>
      </c>
      <c r="D16" s="6"/>
      <c r="E16" s="6"/>
    </row>
    <row r="17" spans="1:9" ht="15" x14ac:dyDescent="0.25">
      <c r="A17" s="37"/>
      <c r="B17" s="6" t="str">
        <f>Sheet5!A12</f>
        <v>OMDisappearDigester</v>
      </c>
      <c r="C17" s="6"/>
      <c r="D17" s="6">
        <f>Sheet5!C12</f>
        <v>70.099639999999994</v>
      </c>
      <c r="E17" s="6"/>
    </row>
    <row r="18" spans="1:9" ht="15" x14ac:dyDescent="0.25">
      <c r="A18" s="37"/>
      <c r="B18" s="7" t="str">
        <f>Sheet5!A13</f>
        <v>OMExDigester</v>
      </c>
      <c r="C18" s="7"/>
      <c r="D18" s="7"/>
      <c r="E18" s="7">
        <f>Sheet5!C13</f>
        <v>22.840900000000001</v>
      </c>
    </row>
    <row r="19" spans="1:9" ht="15" x14ac:dyDescent="0.25">
      <c r="A19" s="37" t="s">
        <v>26</v>
      </c>
      <c r="B19" s="5" t="str">
        <f>Sheet5!A3</f>
        <v>AshExhouse</v>
      </c>
      <c r="C19" s="5">
        <f>Sheet5!B3</f>
        <v>26.246739999999999</v>
      </c>
      <c r="D19" s="5"/>
      <c r="E19" s="5"/>
    </row>
    <row r="20" spans="1:9" ht="15" x14ac:dyDescent="0.25">
      <c r="A20" s="37"/>
      <c r="B20" s="6" t="str">
        <f>Sheet5!A2</f>
        <v>AshAddedSuppl</v>
      </c>
      <c r="C20" s="6">
        <f>Sheet5!B2</f>
        <v>3.7537799999999999</v>
      </c>
      <c r="D20" s="6"/>
      <c r="E20" s="6"/>
    </row>
    <row r="21" spans="1:9" ht="15" x14ac:dyDescent="0.25">
      <c r="A21" s="37"/>
      <c r="B21" s="6" t="str">
        <f>Sheet5!A1</f>
        <v>AshExDigester</v>
      </c>
      <c r="C21" s="6"/>
      <c r="D21" s="7"/>
      <c r="E21" s="6">
        <f>Sheet5!C1</f>
        <v>30.000520000000002</v>
      </c>
    </row>
    <row r="22" spans="1:9" ht="15" x14ac:dyDescent="0.25">
      <c r="A22" s="37" t="s">
        <v>27</v>
      </c>
      <c r="B22" s="5" t="str">
        <f>Sheet5!A7</f>
        <v>H2OExHouse</v>
      </c>
      <c r="C22" s="5">
        <f>Sheet5!B7</f>
        <v>1096.4549999999999</v>
      </c>
      <c r="D22" s="5"/>
      <c r="E22" s="5"/>
      <c r="I22" t="s">
        <v>143</v>
      </c>
    </row>
    <row r="23" spans="1:9" ht="15" x14ac:dyDescent="0.25">
      <c r="A23" s="37"/>
      <c r="B23" s="6" t="str">
        <f>Sheet5!A25</f>
        <v>H2OInSuppl</v>
      </c>
      <c r="C23" s="6">
        <f>Sheet5!B25</f>
        <v>4.663081</v>
      </c>
      <c r="D23" s="6"/>
      <c r="E23" s="6"/>
      <c r="I23">
        <f>(C16+C20)/Sheet2!B22</f>
        <v>23.754332777704196</v>
      </c>
    </row>
    <row r="24" spans="1:9" ht="15" x14ac:dyDescent="0.25">
      <c r="A24" s="37"/>
      <c r="B24" s="35" t="str">
        <f>Sheet5!A5</f>
        <v>H2ODegradationDigester</v>
      </c>
      <c r="C24" s="36"/>
      <c r="D24" s="6">
        <f>Sheet5!B5</f>
        <v>20.609300000000001</v>
      </c>
      <c r="E24" s="6"/>
    </row>
    <row r="25" spans="1:9" ht="15" x14ac:dyDescent="0.25">
      <c r="A25" s="37"/>
      <c r="B25" s="36"/>
      <c r="C25" s="36"/>
      <c r="D25" s="6"/>
      <c r="E25" s="6"/>
    </row>
    <row r="26" spans="1:9" ht="15" x14ac:dyDescent="0.25">
      <c r="A26" s="37"/>
      <c r="B26" s="6"/>
      <c r="C26" s="6"/>
      <c r="D26" s="6"/>
      <c r="E26" s="6"/>
    </row>
    <row r="27" spans="1:9" ht="15" x14ac:dyDescent="0.25">
      <c r="A27" s="37"/>
      <c r="B27" s="7" t="str">
        <f>Sheet5!A6</f>
        <v>H2OExDigester</v>
      </c>
      <c r="C27" s="7"/>
      <c r="D27" s="7"/>
      <c r="E27" s="7">
        <f>Sheet5!C6</f>
        <v>1080.508</v>
      </c>
      <c r="I27" t="s">
        <v>142</v>
      </c>
    </row>
    <row r="28" spans="1:9" ht="15" x14ac:dyDescent="0.25">
      <c r="A28" s="1"/>
      <c r="B28" s="1"/>
      <c r="C28" s="1"/>
      <c r="D28" s="19"/>
      <c r="E28" s="1"/>
      <c r="I28">
        <f>C15+C19+C22</f>
        <v>1165.77063</v>
      </c>
    </row>
    <row r="29" spans="1:9" ht="15" x14ac:dyDescent="0.25">
      <c r="A29" s="9"/>
      <c r="B29" s="10" t="s">
        <v>20</v>
      </c>
      <c r="C29" s="10" t="s">
        <v>22</v>
      </c>
      <c r="D29" s="30" t="s">
        <v>21</v>
      </c>
      <c r="E29" s="30" t="s">
        <v>28</v>
      </c>
    </row>
    <row r="30" spans="1:9" ht="15" x14ac:dyDescent="0.25">
      <c r="A30" s="11" t="s">
        <v>29</v>
      </c>
      <c r="B30" s="20">
        <f>C4+C5</f>
        <v>5.4781170000000001</v>
      </c>
      <c r="C30" s="20">
        <f>E6</f>
        <v>5.4781170000000001</v>
      </c>
      <c r="D30" s="30">
        <v>0</v>
      </c>
      <c r="E30" s="30">
        <f>B30-C30-D30</f>
        <v>0</v>
      </c>
    </row>
    <row r="31" spans="1:9" ht="15" x14ac:dyDescent="0.25">
      <c r="A31" s="11" t="s">
        <v>30</v>
      </c>
      <c r="B31" s="20">
        <f>C10+C7</f>
        <v>1.9444725999999999</v>
      </c>
      <c r="C31" s="20">
        <f>E11</f>
        <v>0.47786990000000001</v>
      </c>
      <c r="D31" s="30">
        <f>C5</f>
        <v>1.466602</v>
      </c>
      <c r="E31" s="30">
        <f>B31-C31-D31</f>
        <v>6.9999999996461781E-7</v>
      </c>
    </row>
    <row r="32" spans="1:9" ht="15" x14ac:dyDescent="0.25">
      <c r="A32" s="11" t="s">
        <v>46</v>
      </c>
      <c r="B32" s="20">
        <f>B30+B31</f>
        <v>7.4225896000000002</v>
      </c>
      <c r="C32" s="20">
        <f>C30+C31</f>
        <v>5.9559869000000001</v>
      </c>
      <c r="D32" s="31">
        <f>D30+D31</f>
        <v>1.466602</v>
      </c>
      <c r="E32" s="31">
        <f>E30+E31</f>
        <v>6.9999999996461781E-7</v>
      </c>
    </row>
    <row r="33" spans="1:5" ht="15" x14ac:dyDescent="0.25">
      <c r="A33" s="11" t="s">
        <v>24</v>
      </c>
      <c r="B33" s="20">
        <f>C12+C13</f>
        <v>1.1955413400000001</v>
      </c>
      <c r="C33" s="20">
        <f>E14</f>
        <v>1.195541</v>
      </c>
      <c r="D33" s="30">
        <v>0</v>
      </c>
      <c r="E33" s="30">
        <f>B33-C33-D33</f>
        <v>3.4000000015410592E-7</v>
      </c>
    </row>
    <row r="34" spans="1:5" ht="15" x14ac:dyDescent="0.25">
      <c r="A34" s="13" t="s">
        <v>25</v>
      </c>
      <c r="B34" s="13">
        <f>C15+C16</f>
        <v>92.940539999999999</v>
      </c>
      <c r="C34" s="13">
        <f>E18</f>
        <v>22.840900000000001</v>
      </c>
      <c r="D34" s="30">
        <f>D17</f>
        <v>70.099639999999994</v>
      </c>
      <c r="E34" s="30">
        <f>B34-C34-D34</f>
        <v>0</v>
      </c>
    </row>
    <row r="35" spans="1:5" ht="15" x14ac:dyDescent="0.25">
      <c r="A35" s="13" t="s">
        <v>26</v>
      </c>
      <c r="B35" s="13">
        <f>C19+C20</f>
        <v>30.000519999999998</v>
      </c>
      <c r="C35" s="13">
        <f>E21</f>
        <v>30.000520000000002</v>
      </c>
      <c r="D35" s="30">
        <v>0</v>
      </c>
      <c r="E35" s="30">
        <f>B35-C35-D35</f>
        <v>-3.5527136788005009E-15</v>
      </c>
    </row>
    <row r="36" spans="1:5" ht="15" x14ac:dyDescent="0.25">
      <c r="A36" s="9" t="s">
        <v>27</v>
      </c>
      <c r="B36" s="9">
        <f>C22+C23</f>
        <v>1101.1180809999998</v>
      </c>
      <c r="C36" s="9">
        <f>E27</f>
        <v>1080.508</v>
      </c>
      <c r="D36" s="30">
        <f>D24</f>
        <v>20.609300000000001</v>
      </c>
      <c r="E36" s="30">
        <f>B36-C36-D36</f>
        <v>7.8099999980807411E-4</v>
      </c>
    </row>
    <row r="37" spans="1:5" ht="15" x14ac:dyDescent="0.25">
      <c r="A37" s="13"/>
      <c r="B37" s="13"/>
      <c r="C37" s="13"/>
      <c r="D37" s="1"/>
      <c r="E37" s="1"/>
    </row>
  </sheetData>
  <mergeCells count="4">
    <mergeCell ref="A13:A14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9" sqref="B9:C9"/>
    </sheetView>
  </sheetViews>
  <sheetFormatPr defaultColWidth="8.7109375" defaultRowHeight="15" x14ac:dyDescent="0.25"/>
  <cols>
    <col min="1" max="1" width="20.5703125" style="1" customWidth="1"/>
    <col min="2" max="3" width="11" style="1" customWidth="1"/>
    <col min="4" max="16384" width="8.7109375" style="1"/>
  </cols>
  <sheetData>
    <row r="1" spans="1:3" x14ac:dyDescent="0.25">
      <c r="A1" s="1" t="s">
        <v>47</v>
      </c>
      <c r="B1" s="1">
        <v>5.4781170000000001</v>
      </c>
      <c r="C1" s="1">
        <v>5.4781170000000001</v>
      </c>
    </row>
    <row r="2" spans="1:3" x14ac:dyDescent="0.25">
      <c r="A2" s="1" t="s">
        <v>48</v>
      </c>
      <c r="B2" s="1">
        <v>0</v>
      </c>
      <c r="C2" s="1">
        <v>0</v>
      </c>
    </row>
    <row r="3" spans="1:3" x14ac:dyDescent="0.25">
      <c r="A3" s="1" t="s">
        <v>49</v>
      </c>
      <c r="B3" s="1">
        <v>0</v>
      </c>
      <c r="C3" s="1">
        <v>0</v>
      </c>
    </row>
    <row r="4" spans="1:3" x14ac:dyDescent="0.25">
      <c r="A4" s="1" t="s">
        <v>50</v>
      </c>
      <c r="B4" s="1">
        <v>5.6453709999999997E-2</v>
      </c>
      <c r="C4" s="1">
        <v>5.6453709999999997E-2</v>
      </c>
    </row>
    <row r="5" spans="1:3" x14ac:dyDescent="0.25">
      <c r="A5" s="1" t="s">
        <v>51</v>
      </c>
      <c r="B5" s="1">
        <v>5.5889179999999996</v>
      </c>
      <c r="C5" s="1">
        <v>5.5889179999999996</v>
      </c>
    </row>
    <row r="6" spans="1:3" x14ac:dyDescent="0.25">
      <c r="A6" s="1" t="s">
        <v>52</v>
      </c>
      <c r="B6" s="1">
        <v>0.47786990000000001</v>
      </c>
      <c r="C6" s="1">
        <v>0.47786990000000001</v>
      </c>
    </row>
    <row r="7" spans="1:3" x14ac:dyDescent="0.25">
      <c r="A7" s="1" t="s">
        <v>53</v>
      </c>
      <c r="B7" s="1">
        <v>0.1672545</v>
      </c>
      <c r="C7" s="1">
        <v>0.1672545</v>
      </c>
    </row>
    <row r="8" spans="1:3" x14ac:dyDescent="0.25">
      <c r="A8" s="1" t="s">
        <v>54</v>
      </c>
      <c r="B8" s="1">
        <v>0.31061539999999999</v>
      </c>
      <c r="C8" s="1">
        <v>0.31061539999999999</v>
      </c>
    </row>
    <row r="9" spans="1:3" x14ac:dyDescent="0.25">
      <c r="A9" s="1" t="s">
        <v>55</v>
      </c>
      <c r="B9" s="1">
        <v>1.195541</v>
      </c>
      <c r="C9" s="1">
        <v>1.195541</v>
      </c>
    </row>
    <row r="10" spans="1:3" x14ac:dyDescent="0.25">
      <c r="A10" s="1" t="s">
        <v>56</v>
      </c>
      <c r="B10" s="1">
        <v>22.840900000000001</v>
      </c>
      <c r="C10" s="1">
        <v>22.840900000000001</v>
      </c>
    </row>
    <row r="11" spans="1:3" x14ac:dyDescent="0.25">
      <c r="A11" s="1" t="s">
        <v>57</v>
      </c>
      <c r="B11" s="1">
        <v>7.994313</v>
      </c>
      <c r="C11" s="1">
        <v>7.994313</v>
      </c>
    </row>
    <row r="12" spans="1:3" x14ac:dyDescent="0.25">
      <c r="A12" s="1" t="s">
        <v>58</v>
      </c>
      <c r="B12" s="1">
        <v>2.3982939999999999</v>
      </c>
      <c r="C12" s="1">
        <v>2.3982939999999999</v>
      </c>
    </row>
    <row r="13" spans="1:3" x14ac:dyDescent="0.25">
      <c r="A13" s="1" t="s">
        <v>59</v>
      </c>
      <c r="B13" s="1">
        <v>14.846579999999999</v>
      </c>
      <c r="C13" s="1">
        <v>14.846579999999999</v>
      </c>
    </row>
    <row r="14" spans="1:3" x14ac:dyDescent="0.25">
      <c r="A14" s="1" t="s">
        <v>60</v>
      </c>
      <c r="B14" s="1">
        <v>30.000520000000002</v>
      </c>
      <c r="C14" s="1">
        <v>30.000520000000002</v>
      </c>
    </row>
    <row r="15" spans="1:3" x14ac:dyDescent="0.25">
      <c r="A15" s="1" t="s">
        <v>61</v>
      </c>
      <c r="B15" s="1">
        <v>0</v>
      </c>
      <c r="C15" s="1">
        <v>0</v>
      </c>
    </row>
    <row r="16" spans="1:3" x14ac:dyDescent="0.25">
      <c r="A16" s="1" t="s">
        <v>112</v>
      </c>
      <c r="B16" s="1">
        <v>2.3503280000000002</v>
      </c>
      <c r="C16" s="1">
        <v>2.3503280000000002</v>
      </c>
    </row>
    <row r="17" spans="1:3" x14ac:dyDescent="0.25">
      <c r="A17" s="1" t="s">
        <v>62</v>
      </c>
      <c r="B17" s="1">
        <v>0</v>
      </c>
      <c r="C17" s="1">
        <v>0</v>
      </c>
    </row>
    <row r="18" spans="1:3" x14ac:dyDescent="0.25">
      <c r="A18" s="1" t="s">
        <v>63</v>
      </c>
      <c r="B18" s="1">
        <v>1078.1579999999999</v>
      </c>
      <c r="C18" s="1">
        <v>1078.1579999999999</v>
      </c>
    </row>
    <row r="19" spans="1:3" x14ac:dyDescent="0.25">
      <c r="A19" s="1" t="s">
        <v>93</v>
      </c>
      <c r="B19" s="1">
        <v>30.000520000000002</v>
      </c>
      <c r="C19" s="1">
        <v>30.000520000000002</v>
      </c>
    </row>
    <row r="20" spans="1:3" x14ac:dyDescent="0.25">
      <c r="A20" s="1" t="s">
        <v>115</v>
      </c>
      <c r="B20" s="1">
        <v>1078.1579999999999</v>
      </c>
      <c r="C20" s="1">
        <v>1078.1579999999999</v>
      </c>
    </row>
    <row r="21" spans="1:3" x14ac:dyDescent="0.25">
      <c r="A21" s="1" t="s">
        <v>109</v>
      </c>
      <c r="B21" s="1">
        <v>1.581644</v>
      </c>
      <c r="C21" s="1">
        <v>1.581644</v>
      </c>
    </row>
    <row r="22" spans="1:3" x14ac:dyDescent="0.25">
      <c r="A22" s="1" t="s">
        <v>97</v>
      </c>
      <c r="B22" s="1">
        <v>1080.508</v>
      </c>
      <c r="C22" s="1">
        <v>1080.508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12" sqref="A12:E13"/>
    </sheetView>
  </sheetViews>
  <sheetFormatPr defaultColWidth="8.7109375" defaultRowHeight="15" x14ac:dyDescent="0.2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 x14ac:dyDescent="0.25">
      <c r="A1" s="1" t="s">
        <v>64</v>
      </c>
    </row>
    <row r="3" spans="1:7" x14ac:dyDescent="0.25">
      <c r="A3" s="7"/>
      <c r="B3" s="7"/>
      <c r="C3" s="6" t="s">
        <v>65</v>
      </c>
      <c r="D3" s="6" t="s">
        <v>66</v>
      </c>
      <c r="E3" s="6" t="s">
        <v>22</v>
      </c>
    </row>
    <row r="4" spans="1:7" x14ac:dyDescent="0.25">
      <c r="A4" s="37" t="s">
        <v>23</v>
      </c>
      <c r="B4" s="5" t="str">
        <f>Sheet3!A1</f>
        <v>TANInStore</v>
      </c>
      <c r="C4" s="5">
        <f>Sheet3!B1</f>
        <v>5.4781170000000001</v>
      </c>
      <c r="D4" s="5"/>
      <c r="E4" s="5"/>
    </row>
    <row r="5" spans="1:7" x14ac:dyDescent="0.25">
      <c r="A5" s="37"/>
      <c r="B5" s="6" t="str">
        <f>Sheet3!A2</f>
        <v>N2Store</v>
      </c>
      <c r="C5" s="6"/>
      <c r="D5" s="6">
        <f>Sheet3!B2</f>
        <v>0</v>
      </c>
      <c r="E5" s="6"/>
    </row>
    <row r="6" spans="1:7" x14ac:dyDescent="0.25">
      <c r="A6" s="37"/>
      <c r="B6" s="6" t="str">
        <f>Sheet3!A3</f>
        <v>N2OStore</v>
      </c>
      <c r="C6" s="6"/>
      <c r="D6" s="6">
        <f>Sheet3!B3</f>
        <v>0</v>
      </c>
      <c r="E6" s="6"/>
    </row>
    <row r="7" spans="1:7" x14ac:dyDescent="0.25">
      <c r="A7" s="37"/>
      <c r="B7" s="6" t="str">
        <f>Sheet3!A4</f>
        <v>NH3Store</v>
      </c>
      <c r="C7" s="6"/>
      <c r="D7" s="6">
        <f>Sheet3!B4</f>
        <v>5.6453709999999997E-2</v>
      </c>
      <c r="E7" s="6"/>
    </row>
    <row r="8" spans="1:7" x14ac:dyDescent="0.25">
      <c r="A8" s="37"/>
      <c r="B8" s="6" t="str">
        <f>Sheet3!A5</f>
        <v>TANExStore</v>
      </c>
      <c r="C8" s="6"/>
      <c r="D8" s="6"/>
      <c r="E8" s="6">
        <f>Sheet3!B5</f>
        <v>5.5889179999999996</v>
      </c>
    </row>
    <row r="9" spans="1:7" x14ac:dyDescent="0.25">
      <c r="A9" s="37"/>
      <c r="B9" s="6" t="str">
        <f>Sheet3!A6</f>
        <v>ONInStore</v>
      </c>
      <c r="C9" s="6">
        <f>Sheet3!B6</f>
        <v>0.47786990000000001</v>
      </c>
      <c r="D9" s="6"/>
      <c r="E9" s="6"/>
    </row>
    <row r="10" spans="1:7" x14ac:dyDescent="0.25">
      <c r="A10" s="37"/>
      <c r="B10" s="6" t="str">
        <f>Sheet3!A7</f>
        <v>NMineralStore</v>
      </c>
      <c r="C10" s="6">
        <f>Sheet3!B7</f>
        <v>0.1672545</v>
      </c>
      <c r="D10" s="6">
        <f>Sheet3!B7</f>
        <v>0.1672545</v>
      </c>
      <c r="E10" s="6"/>
      <c r="G10" s="1" t="s">
        <v>90</v>
      </c>
    </row>
    <row r="11" spans="1:7" x14ac:dyDescent="0.25">
      <c r="A11" s="37"/>
      <c r="B11" s="7" t="str">
        <f>Sheet3!A8</f>
        <v>ONExStore</v>
      </c>
      <c r="C11" s="7"/>
      <c r="D11" s="7"/>
      <c r="E11" s="7">
        <f>Sheet3!B8</f>
        <v>0.31061539999999999</v>
      </c>
      <c r="G11" s="1">
        <f>(E8+E11)/(Pig!E6+Pig!E7)</f>
        <v>0.84624728498096358</v>
      </c>
    </row>
    <row r="12" spans="1:7" x14ac:dyDescent="0.25">
      <c r="A12" s="39" t="s">
        <v>24</v>
      </c>
      <c r="B12" s="6" t="str">
        <f>Sheet3!A21</f>
        <v>PExDigester</v>
      </c>
      <c r="C12" s="6">
        <f>Sheet3!B21</f>
        <v>1.581644</v>
      </c>
      <c r="D12" s="6"/>
      <c r="E12" s="6"/>
    </row>
    <row r="13" spans="1:7" x14ac:dyDescent="0.25">
      <c r="A13" s="39"/>
      <c r="B13" s="6" t="str">
        <f>Sheet3!A9</f>
        <v>PExStore</v>
      </c>
      <c r="C13" s="6"/>
      <c r="D13" s="6"/>
      <c r="E13" s="6">
        <f>Sheet3!C9</f>
        <v>1.195541</v>
      </c>
    </row>
    <row r="14" spans="1:7" x14ac:dyDescent="0.25">
      <c r="A14" s="37" t="s">
        <v>25</v>
      </c>
      <c r="B14" s="5" t="str">
        <f>Sheet3!A10</f>
        <v>OMInStore</v>
      </c>
      <c r="C14" s="5">
        <f>Sheet3!B10</f>
        <v>22.840900000000001</v>
      </c>
      <c r="D14" s="5"/>
      <c r="E14" s="5"/>
    </row>
    <row r="15" spans="1:7" x14ac:dyDescent="0.25">
      <c r="A15" s="37"/>
      <c r="B15" s="6" t="str">
        <f>Sheet3!A11</f>
        <v>OMDisappearStore</v>
      </c>
      <c r="C15" s="6"/>
      <c r="D15" s="6">
        <f>Sheet3!C11</f>
        <v>7.994313</v>
      </c>
      <c r="E15" s="6"/>
    </row>
    <row r="16" spans="1:7" x14ac:dyDescent="0.25">
      <c r="A16" s="37"/>
      <c r="B16" s="21" t="str">
        <f>Sheet3!A13</f>
        <v>OMExStore</v>
      </c>
      <c r="C16" s="6"/>
      <c r="D16" s="6"/>
      <c r="E16" s="21">
        <f>Sheet3!C13</f>
        <v>14.846579999999999</v>
      </c>
    </row>
    <row r="17" spans="1:5" x14ac:dyDescent="0.25">
      <c r="A17" s="37"/>
      <c r="B17" s="7"/>
      <c r="C17" s="7"/>
      <c r="D17" s="7"/>
      <c r="E17" s="7"/>
    </row>
    <row r="18" spans="1:5" x14ac:dyDescent="0.25">
      <c r="A18" s="16"/>
      <c r="B18" s="6" t="str">
        <f>Sheet3!A19</f>
        <v>AshExDigester</v>
      </c>
      <c r="C18" s="6">
        <f>Sheet3!B19</f>
        <v>30.000520000000002</v>
      </c>
      <c r="D18" s="6"/>
      <c r="E18" s="6"/>
    </row>
    <row r="19" spans="1:5" x14ac:dyDescent="0.25">
      <c r="A19" s="16" t="s">
        <v>26</v>
      </c>
      <c r="B19" s="6" t="str">
        <f>Sheet3!A14</f>
        <v>AshExStore</v>
      </c>
      <c r="C19" s="6"/>
      <c r="D19" s="6"/>
      <c r="E19" s="6">
        <f>Sheet3!C14</f>
        <v>30.000520000000002</v>
      </c>
    </row>
    <row r="20" spans="1:5" x14ac:dyDescent="0.25">
      <c r="A20" s="37" t="s">
        <v>27</v>
      </c>
      <c r="B20" s="1" t="str">
        <f>Sheet3!A22</f>
        <v>H2OExDigester</v>
      </c>
      <c r="C20" s="1">
        <f>Sheet3!B22</f>
        <v>1080.508</v>
      </c>
      <c r="E20" s="5"/>
    </row>
    <row r="21" spans="1:5" x14ac:dyDescent="0.25">
      <c r="A21" s="37"/>
      <c r="B21" s="6" t="str">
        <f>Sheet3!A16</f>
        <v>H2ODegradationStore</v>
      </c>
      <c r="C21" s="6"/>
      <c r="D21" s="6">
        <f>Sheet3!C16</f>
        <v>2.3503280000000002</v>
      </c>
      <c r="E21" s="6"/>
    </row>
    <row r="22" spans="1:5" x14ac:dyDescent="0.25">
      <c r="A22" s="37"/>
      <c r="B22" s="5" t="str">
        <f>Sheet3!A17</f>
        <v>H2OEvapStore</v>
      </c>
      <c r="C22" s="5"/>
      <c r="D22" s="5">
        <f>Sheet3!C17</f>
        <v>0</v>
      </c>
      <c r="E22" s="6"/>
    </row>
    <row r="23" spans="1:5" x14ac:dyDescent="0.25">
      <c r="A23" s="37"/>
      <c r="B23" s="6" t="str">
        <f>Sheet3!A18</f>
        <v>H2OExStore</v>
      </c>
      <c r="C23" s="6"/>
      <c r="D23" s="6"/>
      <c r="E23" s="6">
        <f>Sheet3!C18</f>
        <v>1078.1579999999999</v>
      </c>
    </row>
    <row r="24" spans="1:5" x14ac:dyDescent="0.25">
      <c r="A24" s="37"/>
      <c r="B24" s="7"/>
      <c r="C24" s="7"/>
      <c r="D24" s="7"/>
      <c r="E24" s="7"/>
    </row>
    <row r="27" spans="1:5" x14ac:dyDescent="0.25">
      <c r="A27" s="9"/>
      <c r="B27" s="10" t="s">
        <v>20</v>
      </c>
      <c r="C27" s="10" t="s">
        <v>22</v>
      </c>
      <c r="D27" s="1" t="s">
        <v>66</v>
      </c>
      <c r="E27" s="1" t="s">
        <v>28</v>
      </c>
    </row>
    <row r="28" spans="1:5" x14ac:dyDescent="0.25">
      <c r="A28" s="11" t="s">
        <v>29</v>
      </c>
      <c r="B28" s="20">
        <f>C4+C10</f>
        <v>5.6453715000000004</v>
      </c>
      <c r="C28" s="20">
        <f>E8</f>
        <v>5.5889179999999996</v>
      </c>
      <c r="D28" s="1">
        <f>D5+D6+D7</f>
        <v>5.6453709999999997E-2</v>
      </c>
      <c r="E28" s="1">
        <f t="shared" ref="E28:E33" si="0">B28-C28-D28</f>
        <v>-2.099999991747592E-7</v>
      </c>
    </row>
    <row r="29" spans="1:5" x14ac:dyDescent="0.25">
      <c r="A29" s="11" t="s">
        <v>30</v>
      </c>
      <c r="B29" s="20">
        <f>C9</f>
        <v>0.47786990000000001</v>
      </c>
      <c r="C29" s="20">
        <f>E11</f>
        <v>0.31061539999999999</v>
      </c>
      <c r="D29" s="1">
        <f>D10</f>
        <v>0.1672545</v>
      </c>
      <c r="E29" s="1">
        <f t="shared" si="0"/>
        <v>0</v>
      </c>
    </row>
    <row r="30" spans="1:5" x14ac:dyDescent="0.25">
      <c r="A30" s="11" t="s">
        <v>24</v>
      </c>
      <c r="B30" s="20">
        <f>C12</f>
        <v>1.581644</v>
      </c>
      <c r="C30" s="20">
        <f>E13</f>
        <v>1.195541</v>
      </c>
      <c r="D30" s="1">
        <v>0</v>
      </c>
      <c r="E30" s="1">
        <f t="shared" si="0"/>
        <v>0.38610300000000009</v>
      </c>
    </row>
    <row r="31" spans="1:5" x14ac:dyDescent="0.25">
      <c r="A31" s="13" t="s">
        <v>25</v>
      </c>
      <c r="B31" s="13">
        <f>C14</f>
        <v>22.840900000000001</v>
      </c>
      <c r="C31" s="13">
        <f>E16</f>
        <v>14.846579999999999</v>
      </c>
      <c r="D31" s="1">
        <f>D15</f>
        <v>7.994313</v>
      </c>
      <c r="E31" s="1">
        <f t="shared" si="0"/>
        <v>7.0000000018666242E-6</v>
      </c>
    </row>
    <row r="32" spans="1:5" x14ac:dyDescent="0.25">
      <c r="A32" s="13" t="s">
        <v>26</v>
      </c>
      <c r="B32" s="13">
        <f>C18</f>
        <v>30.000520000000002</v>
      </c>
      <c r="C32" s="13">
        <f>E19</f>
        <v>30.000520000000002</v>
      </c>
      <c r="D32" s="1">
        <v>0</v>
      </c>
      <c r="E32" s="1">
        <f t="shared" si="0"/>
        <v>0</v>
      </c>
    </row>
    <row r="33" spans="1:5" x14ac:dyDescent="0.25">
      <c r="A33" s="9" t="s">
        <v>27</v>
      </c>
      <c r="B33" s="9">
        <f>C20</f>
        <v>1080.508</v>
      </c>
      <c r="C33" s="9">
        <f>E23</f>
        <v>1078.1579999999999</v>
      </c>
      <c r="D33" s="1">
        <f>D21</f>
        <v>2.3503280000000002</v>
      </c>
      <c r="E33" s="1">
        <f t="shared" si="0"/>
        <v>-3.279999998637706E-4</v>
      </c>
    </row>
    <row r="34" spans="1:5" x14ac:dyDescent="0.25">
      <c r="A34" s="13" t="s">
        <v>32</v>
      </c>
      <c r="B34" s="13">
        <f>B28+B31+B32+B33</f>
        <v>1138.9947915</v>
      </c>
      <c r="C34" s="13">
        <f>C28+C31+C32+C33</f>
        <v>1128.594018</v>
      </c>
      <c r="D34" s="1">
        <f>D28+D31+D33</f>
        <v>10.401094709999999</v>
      </c>
      <c r="E34" s="1">
        <f>B34-C34-D34</f>
        <v>-3.2120999998497268E-4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13" sqref="D12:D13"/>
    </sheetView>
  </sheetViews>
  <sheetFormatPr defaultColWidth="8.7109375" defaultRowHeight="15" x14ac:dyDescent="0.25"/>
  <cols>
    <col min="1" max="1" width="17.85546875" style="1" bestFit="1" customWidth="1"/>
    <col min="2" max="3" width="12" style="1" bestFit="1" customWidth="1"/>
    <col min="4" max="16384" width="8.7109375" style="1"/>
  </cols>
  <sheetData>
    <row r="1" spans="1:3" x14ac:dyDescent="0.25">
      <c r="A1" s="1" t="s">
        <v>51</v>
      </c>
      <c r="B1" s="1">
        <v>5.5889179999999996</v>
      </c>
      <c r="C1" s="1">
        <v>5.5889179999999996</v>
      </c>
    </row>
    <row r="2" spans="1:3" x14ac:dyDescent="0.25">
      <c r="A2" s="1" t="s">
        <v>54</v>
      </c>
      <c r="B2" s="1">
        <v>0.31061539999999999</v>
      </c>
      <c r="C2" s="1">
        <v>0.31061539999999999</v>
      </c>
    </row>
    <row r="3" spans="1:3" x14ac:dyDescent="0.25">
      <c r="A3" s="1" t="s">
        <v>116</v>
      </c>
      <c r="B3" s="1">
        <v>0.1902016</v>
      </c>
      <c r="C3" s="1">
        <v>0.1902016</v>
      </c>
    </row>
    <row r="4" spans="1:3" x14ac:dyDescent="0.25">
      <c r="A4" s="1" t="s">
        <v>117</v>
      </c>
      <c r="B4" s="1">
        <v>0.1001061</v>
      </c>
      <c r="C4" s="1">
        <v>0.1001061</v>
      </c>
    </row>
    <row r="5" spans="1:3" x14ac:dyDescent="0.25">
      <c r="A5" s="1" t="s">
        <v>118</v>
      </c>
      <c r="B5" s="1">
        <v>0.89422679999999999</v>
      </c>
      <c r="C5" s="1">
        <v>0.89422679999999999</v>
      </c>
    </row>
    <row r="6" spans="1:3" x14ac:dyDescent="0.25">
      <c r="A6" s="1" t="s">
        <v>119</v>
      </c>
      <c r="B6" s="1">
        <v>2.3524940000000001</v>
      </c>
      <c r="C6" s="1">
        <v>2.3524940000000001</v>
      </c>
    </row>
    <row r="7" spans="1:3" x14ac:dyDescent="0.25">
      <c r="A7" s="1" t="s">
        <v>120</v>
      </c>
      <c r="B7" s="1">
        <v>2.4025470000000002</v>
      </c>
      <c r="C7" s="1">
        <v>2.4025470000000002</v>
      </c>
    </row>
    <row r="8" spans="1:3" x14ac:dyDescent="0.25">
      <c r="A8" s="1" t="s">
        <v>121</v>
      </c>
      <c r="B8" s="1">
        <v>-4.004245E-2</v>
      </c>
      <c r="C8" s="1">
        <v>-4.004245E-2</v>
      </c>
    </row>
    <row r="9" spans="1:3" x14ac:dyDescent="0.25">
      <c r="A9" s="1" t="s">
        <v>55</v>
      </c>
      <c r="B9" s="1">
        <v>1.195541</v>
      </c>
      <c r="C9" s="1">
        <v>1.195541</v>
      </c>
    </row>
    <row r="10" spans="1:3" x14ac:dyDescent="0.25">
      <c r="A10" s="1" t="s">
        <v>122</v>
      </c>
      <c r="B10" s="1">
        <v>2.6965420000000001E-3</v>
      </c>
      <c r="C10" s="1">
        <v>2.6965420000000001E-3</v>
      </c>
    </row>
    <row r="11" spans="1:3" x14ac:dyDescent="0.25">
      <c r="A11" s="1" t="s">
        <v>123</v>
      </c>
      <c r="B11" s="1">
        <v>0.74611740000000004</v>
      </c>
      <c r="C11" s="1">
        <v>0.74611740000000004</v>
      </c>
    </row>
    <row r="12" spans="1:3" x14ac:dyDescent="0.25">
      <c r="A12" s="1" t="s">
        <v>124</v>
      </c>
      <c r="B12" s="1">
        <v>0.44672719999999999</v>
      </c>
      <c r="C12" s="1">
        <v>0.44672719999999999</v>
      </c>
    </row>
    <row r="13" spans="1:3" x14ac:dyDescent="0.25">
      <c r="A13" s="1" t="s">
        <v>59</v>
      </c>
      <c r="B13" s="1">
        <v>14.846579999999999</v>
      </c>
      <c r="C13" s="1">
        <v>14.846579999999999</v>
      </c>
    </row>
    <row r="14" spans="1:3" x14ac:dyDescent="0.25">
      <c r="A14" s="1" t="s">
        <v>125</v>
      </c>
      <c r="B14" s="1">
        <v>15.561629999999999</v>
      </c>
      <c r="C14" s="1">
        <v>15.561629999999999</v>
      </c>
    </row>
    <row r="15" spans="1:3" x14ac:dyDescent="0.25">
      <c r="A15" s="1" t="s">
        <v>126</v>
      </c>
      <c r="B15" s="1">
        <v>-0.71504369999999995</v>
      </c>
      <c r="C15" s="1">
        <v>-0.71504369999999995</v>
      </c>
    </row>
    <row r="16" spans="1:3" x14ac:dyDescent="0.25">
      <c r="A16" s="1" t="s">
        <v>60</v>
      </c>
      <c r="B16" s="1">
        <v>30.000520000000002</v>
      </c>
      <c r="C16" s="1">
        <v>30.000520000000002</v>
      </c>
    </row>
    <row r="17" spans="1:3" x14ac:dyDescent="0.25">
      <c r="A17" s="1" t="s">
        <v>127</v>
      </c>
      <c r="B17" s="1">
        <v>30.000520000000002</v>
      </c>
      <c r="C17" s="1">
        <v>30.000520000000002</v>
      </c>
    </row>
    <row r="18" spans="1:3" x14ac:dyDescent="0.25">
      <c r="A18" s="1" t="s">
        <v>128</v>
      </c>
      <c r="B18" s="1">
        <v>0</v>
      </c>
      <c r="C18" s="1">
        <v>0</v>
      </c>
    </row>
    <row r="19" spans="1:3" x14ac:dyDescent="0.25">
      <c r="A19" s="1" t="s">
        <v>129</v>
      </c>
      <c r="B19" s="1">
        <v>1078.1579999999999</v>
      </c>
      <c r="C19" s="1">
        <v>1078.1579999999999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Sheet1</vt:lpstr>
      <vt:lpstr>Pig</vt:lpstr>
      <vt:lpstr>Sheet2</vt:lpstr>
      <vt:lpstr>House</vt:lpstr>
      <vt:lpstr>Sheet5</vt:lpstr>
      <vt:lpstr>Digester</vt:lpstr>
      <vt:lpstr>Sheet3</vt:lpstr>
      <vt:lpstr>Storage</vt:lpstr>
      <vt:lpstr>Sheet4</vt:lpstr>
      <vt:lpstr>Field</vt:lpstr>
      <vt:lpstr>Summary</vt:lpstr>
      <vt:lpstr>Sheet5!DIGESTER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NJH</cp:lastModifiedBy>
  <dcterms:created xsi:type="dcterms:W3CDTF">2011-10-07T06:32:10Z</dcterms:created>
  <dcterms:modified xsi:type="dcterms:W3CDTF">2013-02-12T14:32:33Z</dcterms:modified>
</cp:coreProperties>
</file>