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activeTab="10"/>
  </bookViews>
  <sheets>
    <sheet name="Sheet1" sheetId="1" r:id="rId1"/>
    <sheet name="Pig" sheetId="2" r:id="rId2"/>
    <sheet name="Sheet2" sheetId="3" r:id="rId3"/>
    <sheet name="House" sheetId="4" r:id="rId4"/>
    <sheet name="Sheet5" sheetId="10" r:id="rId5"/>
    <sheet name="Digester" sheetId="11" r:id="rId6"/>
    <sheet name="Sheet3" sheetId="5" r:id="rId7"/>
    <sheet name="Storage" sheetId="6" r:id="rId8"/>
    <sheet name="Sheet4" sheetId="7" r:id="rId9"/>
    <sheet name="Field" sheetId="8" r:id="rId10"/>
    <sheet name="Summary" sheetId="9" r:id="rId11"/>
  </sheets>
  <definedNames>
    <definedName name="DIGESTER" localSheetId="4">Sheet5!$A$1:$C$27</definedName>
    <definedName name="Field">Sheet4!$A$1:$C$19</definedName>
    <definedName name="Field_1">Field!$B$5:$Q$7</definedName>
    <definedName name="FIELD_2" localSheetId="8">Sheet4!$A$1:$C$19</definedName>
    <definedName name="House">Sheet2!$D$1:$F$22</definedName>
    <definedName name="House_1">#N/A</definedName>
    <definedName name="HOUSE_2" localSheetId="2">Sheet2!$A$1:$C$23</definedName>
    <definedName name="House_3">House!$B$4:$Q$6</definedName>
    <definedName name="Pig">Sheet1!$A$1:$C$19</definedName>
    <definedName name="PIG_1" localSheetId="0">Sheet1!$A$1:$C$19</definedName>
    <definedName name="Store">Sheet3!$A$1:$C$22</definedName>
    <definedName name="STORE_1" localSheetId="6">Sheet3!$A$1:$C$22</definedName>
    <definedName name="Store_2">Storage!$B$4:$V$6</definedName>
  </definedNames>
  <calcPr calcId="125725"/>
</workbook>
</file>

<file path=xl/calcChain.xml><?xml version="1.0" encoding="utf-8"?>
<calcChain xmlns="http://schemas.openxmlformats.org/spreadsheetml/2006/main">
  <c r="C20" i="4"/>
  <c r="C21"/>
  <c r="E24"/>
  <c r="B24"/>
  <c r="D23"/>
  <c r="B23"/>
  <c r="D22"/>
  <c r="B22"/>
  <c r="C10" i="11"/>
  <c r="B31" s="1"/>
  <c r="B10"/>
  <c r="C7"/>
  <c r="C3" i="9" s="1"/>
  <c r="B7" i="11"/>
  <c r="M11" i="9"/>
  <c r="K21"/>
  <c r="K23"/>
  <c r="K25"/>
  <c r="C12" i="6"/>
  <c r="B12"/>
  <c r="B13"/>
  <c r="C20" l="1"/>
  <c r="B33" s="1"/>
  <c r="B20"/>
  <c r="E23"/>
  <c r="C33" s="1"/>
  <c r="B23"/>
  <c r="D21"/>
  <c r="B21"/>
  <c r="D22"/>
  <c r="E19"/>
  <c r="C32" s="1"/>
  <c r="B19"/>
  <c r="C18"/>
  <c r="B32" s="1"/>
  <c r="B18"/>
  <c r="E16"/>
  <c r="C31" s="1"/>
  <c r="B16"/>
  <c r="D15"/>
  <c r="D31" s="1"/>
  <c r="C25" i="9" s="1"/>
  <c r="B15" i="6"/>
  <c r="C14"/>
  <c r="B31" s="1"/>
  <c r="B14"/>
  <c r="E13"/>
  <c r="B30"/>
  <c r="C15" i="11"/>
  <c r="B15"/>
  <c r="C4"/>
  <c r="E27"/>
  <c r="C36" s="1"/>
  <c r="B27"/>
  <c r="D24"/>
  <c r="I23" i="9" s="1"/>
  <c r="B24" i="11"/>
  <c r="C23"/>
  <c r="H22" i="9" s="1"/>
  <c r="B23" i="11"/>
  <c r="E18"/>
  <c r="C34" s="1"/>
  <c r="B18"/>
  <c r="C16"/>
  <c r="B22" i="9" s="1"/>
  <c r="B16" i="11"/>
  <c r="D17"/>
  <c r="D34" s="1"/>
  <c r="C23" i="9" s="1"/>
  <c r="B17" i="11"/>
  <c r="C22"/>
  <c r="B36" s="1"/>
  <c r="B22"/>
  <c r="E21"/>
  <c r="C35" s="1"/>
  <c r="B21"/>
  <c r="C20"/>
  <c r="B20"/>
  <c r="C19"/>
  <c r="B19"/>
  <c r="E14"/>
  <c r="C33" s="1"/>
  <c r="B14"/>
  <c r="C13"/>
  <c r="B13"/>
  <c r="C12"/>
  <c r="B12"/>
  <c r="E11"/>
  <c r="C31" s="1"/>
  <c r="B6"/>
  <c r="B11"/>
  <c r="C5"/>
  <c r="D31" s="1"/>
  <c r="B5"/>
  <c r="E6"/>
  <c r="C30" s="1"/>
  <c r="B4"/>
  <c r="C33" i="4"/>
  <c r="E18"/>
  <c r="C32" s="1"/>
  <c r="E16"/>
  <c r="C31" s="1"/>
  <c r="E13"/>
  <c r="C30" s="1"/>
  <c r="E11"/>
  <c r="C28" s="1"/>
  <c r="E8"/>
  <c r="C27" s="1"/>
  <c r="D10"/>
  <c r="D28" s="1"/>
  <c r="D15"/>
  <c r="D31" s="1"/>
  <c r="C21" i="9" s="1"/>
  <c r="C19" i="4"/>
  <c r="C17"/>
  <c r="B32" s="1"/>
  <c r="C14"/>
  <c r="B31" s="1"/>
  <c r="C12"/>
  <c r="B30" s="1"/>
  <c r="E30" s="1"/>
  <c r="C10"/>
  <c r="C9"/>
  <c r="B28" s="1"/>
  <c r="D7"/>
  <c r="C5" i="9" s="1"/>
  <c r="D6" i="4"/>
  <c r="D5"/>
  <c r="C4"/>
  <c r="B21"/>
  <c r="B20"/>
  <c r="B19"/>
  <c r="B18"/>
  <c r="B17"/>
  <c r="B16"/>
  <c r="B15"/>
  <c r="B14"/>
  <c r="B13"/>
  <c r="B12"/>
  <c r="B11"/>
  <c r="B10"/>
  <c r="B9"/>
  <c r="B8"/>
  <c r="B7"/>
  <c r="B6"/>
  <c r="B5"/>
  <c r="B4"/>
  <c r="B5" i="8"/>
  <c r="C5"/>
  <c r="B27" s="1"/>
  <c r="B6"/>
  <c r="C6"/>
  <c r="B28" s="1"/>
  <c r="B7"/>
  <c r="D7"/>
  <c r="E9" i="9" s="1"/>
  <c r="B8" i="8"/>
  <c r="D8"/>
  <c r="D9" i="9" s="1"/>
  <c r="B9" i="8"/>
  <c r="D9"/>
  <c r="C9" i="9" s="1"/>
  <c r="B10" i="8"/>
  <c r="D10"/>
  <c r="F9" i="9" s="1"/>
  <c r="F12" s="1"/>
  <c r="B11" i="8"/>
  <c r="E11"/>
  <c r="G9" i="9" s="1"/>
  <c r="G12" s="1"/>
  <c r="B12" i="8"/>
  <c r="E12"/>
  <c r="H9" i="9" s="1"/>
  <c r="H12" s="1"/>
  <c r="B13" i="8"/>
  <c r="C13"/>
  <c r="B30" s="1"/>
  <c r="B14"/>
  <c r="D14"/>
  <c r="D30" s="1"/>
  <c r="B15"/>
  <c r="E15"/>
  <c r="B16"/>
  <c r="E16"/>
  <c r="B17"/>
  <c r="C17"/>
  <c r="B31" s="1"/>
  <c r="B18"/>
  <c r="D18"/>
  <c r="C27" i="9" s="1"/>
  <c r="B19" i="8"/>
  <c r="E19"/>
  <c r="C31" s="1"/>
  <c r="B20"/>
  <c r="C20"/>
  <c r="B32" s="1"/>
  <c r="B21"/>
  <c r="D21"/>
  <c r="D32" s="1"/>
  <c r="B22"/>
  <c r="E22"/>
  <c r="C32" s="1"/>
  <c r="B23"/>
  <c r="C23"/>
  <c r="B33" s="1"/>
  <c r="B4" i="6"/>
  <c r="C4"/>
  <c r="B5"/>
  <c r="D5"/>
  <c r="E7" i="9" s="1"/>
  <c r="B6" i="6"/>
  <c r="D6"/>
  <c r="D7" i="9" s="1"/>
  <c r="B7" i="6"/>
  <c r="D7"/>
  <c r="C7" i="9" s="1"/>
  <c r="B8" i="6"/>
  <c r="E8"/>
  <c r="B9"/>
  <c r="C9"/>
  <c r="B29" s="1"/>
  <c r="B10"/>
  <c r="C10"/>
  <c r="B28" s="1"/>
  <c r="D10"/>
  <c r="D29" s="1"/>
  <c r="B11"/>
  <c r="E11"/>
  <c r="C29" s="1"/>
  <c r="B22"/>
  <c r="B4" i="2"/>
  <c r="C4"/>
  <c r="B2" i="9" s="1"/>
  <c r="B5" i="2"/>
  <c r="D5"/>
  <c r="D27" s="1"/>
  <c r="B6"/>
  <c r="E6"/>
  <c r="B7"/>
  <c r="E7"/>
  <c r="B8"/>
  <c r="C8"/>
  <c r="B9"/>
  <c r="D9"/>
  <c r="B10"/>
  <c r="E10"/>
  <c r="B11"/>
  <c r="C11"/>
  <c r="B28" s="1"/>
  <c r="B12"/>
  <c r="D12"/>
  <c r="B13"/>
  <c r="D13"/>
  <c r="B14"/>
  <c r="E14"/>
  <c r="C28" s="1"/>
  <c r="B19" i="9" s="1"/>
  <c r="B15" i="2"/>
  <c r="C15"/>
  <c r="B29" s="1"/>
  <c r="B16"/>
  <c r="D16"/>
  <c r="D29" s="1"/>
  <c r="B17"/>
  <c r="E17"/>
  <c r="C29" s="1"/>
  <c r="B18"/>
  <c r="C18"/>
  <c r="B19"/>
  <c r="C19"/>
  <c r="B20"/>
  <c r="D20"/>
  <c r="B21"/>
  <c r="D21"/>
  <c r="B22"/>
  <c r="E22"/>
  <c r="C30" s="1"/>
  <c r="H19" i="9" s="1"/>
  <c r="C26" i="2"/>
  <c r="C25"/>
  <c r="B35" i="11" l="1"/>
  <c r="C29" i="8"/>
  <c r="C27" i="2"/>
  <c r="B5" i="9"/>
  <c r="B12" s="1"/>
  <c r="H21"/>
  <c r="D33" i="4"/>
  <c r="B34" i="11"/>
  <c r="E34" s="1"/>
  <c r="B33"/>
  <c r="E33" s="1"/>
  <c r="B27" i="4"/>
  <c r="B29" s="1"/>
  <c r="B33"/>
  <c r="E29" i="2"/>
  <c r="B29" i="9"/>
  <c r="D27" s="1"/>
  <c r="B3"/>
  <c r="D3" s="1"/>
  <c r="F13" s="1"/>
  <c r="D30" i="2"/>
  <c r="B30"/>
  <c r="B31" s="1"/>
  <c r="D33" i="6"/>
  <c r="E33" s="1"/>
  <c r="I25" i="9"/>
  <c r="C28" i="6"/>
  <c r="M10" i="9"/>
  <c r="C30" i="6"/>
  <c r="E30" s="1"/>
  <c r="N10" i="9"/>
  <c r="B30" i="11"/>
  <c r="E30" s="1"/>
  <c r="D36"/>
  <c r="E36" s="1"/>
  <c r="C30" i="8"/>
  <c r="E30" s="1"/>
  <c r="E32"/>
  <c r="E32" i="6"/>
  <c r="D28"/>
  <c r="D34" s="1"/>
  <c r="D31" i="8"/>
  <c r="E31" s="1"/>
  <c r="J9" i="9"/>
  <c r="E12"/>
  <c r="E29" i="6"/>
  <c r="E31"/>
  <c r="E35" i="11"/>
  <c r="D32"/>
  <c r="E31"/>
  <c r="B26" i="2"/>
  <c r="B27" s="1"/>
  <c r="D28"/>
  <c r="D31" s="1"/>
  <c r="J5" i="9"/>
  <c r="C12"/>
  <c r="E31" i="4"/>
  <c r="E32"/>
  <c r="D27"/>
  <c r="D29" s="1"/>
  <c r="C29"/>
  <c r="I21" i="9"/>
  <c r="E28" i="4"/>
  <c r="C32" i="11"/>
  <c r="B34" i="6"/>
  <c r="B29" i="8"/>
  <c r="B34" s="1"/>
  <c r="C31" i="2"/>
  <c r="J7" i="9"/>
  <c r="D12"/>
  <c r="C29"/>
  <c r="D29" i="8"/>
  <c r="C33" i="9"/>
  <c r="G11" i="6"/>
  <c r="E33" i="4" l="1"/>
  <c r="E30" i="2"/>
  <c r="E27"/>
  <c r="E28"/>
  <c r="D21" i="9"/>
  <c r="E28" i="6"/>
  <c r="D23" i="9"/>
  <c r="D25"/>
  <c r="H13"/>
  <c r="C13"/>
  <c r="G13"/>
  <c r="D13"/>
  <c r="E13"/>
  <c r="C34" i="6"/>
  <c r="E34" s="1"/>
  <c r="C34" i="8"/>
  <c r="B32" i="11"/>
  <c r="J12" i="9"/>
  <c r="K5" s="1"/>
  <c r="E27" i="4"/>
  <c r="E29" s="1"/>
  <c r="E32" i="11"/>
  <c r="E31" i="2"/>
  <c r="E29" i="8"/>
  <c r="D29" i="9" l="1"/>
  <c r="I13"/>
  <c r="K7"/>
  <c r="K9"/>
</calcChain>
</file>

<file path=xl/connections.xml><?xml version="1.0" encoding="utf-8"?>
<connections xmlns="http://schemas.openxmlformats.org/spreadsheetml/2006/main">
  <connection id="1" name="DIGESTER" type="6" refreshedVersion="3" background="1" saveData="1">
    <textPr codePage="850" sourceFile="C:\Users\njh\workspace\Cleanwaste\trunk\Biogas\Text_B\DIGESTER.TXT">
      <textFields count="3">
        <textField/>
        <textField/>
        <textField/>
      </textFields>
    </textPr>
  </connection>
  <connection id="2" name="FIELD" type="6" refreshedVersion="3" background="1" saveData="1">
    <textPr codePage="850" sourceFile="C:\Users\njh\workspace\Cleanwaste\trunk\Biogas\Text_B\FIELD.TXT">
      <textFields>
        <textField/>
      </textFields>
    </textPr>
  </connection>
  <connection id="3" name="HOUSE" type="6" refreshedVersion="3" background="1" saveData="1">
    <textPr codePage="850" sourceFile="C:\Users\njh\workspace\Cleanwaste\trunk\Biogas\Text_B\HOUSE.TXT">
      <textFields>
        <textField/>
      </textFields>
    </textPr>
  </connection>
  <connection id="4" name="PIG" type="6" refreshedVersion="3" background="1" saveData="1">
    <textPr codePage="850" sourceFile="C:\Users\njh\workspace\Cleanwaste\trunk\Biogas\Text_B\PIG.TXT">
      <textFields count="3">
        <textField/>
        <textField/>
        <textField/>
      </textFields>
    </textPr>
  </connection>
  <connection id="5" name="STORE" type="6" refreshedVersion="3" background="1" saveData="1">
    <textPr codePage="850" sourceFile="C:\Users\njh\workspace\Cleanwaste\trunk\Biogas\Text_B\STORE.TXT">
      <textFields>
        <textField/>
      </textFields>
    </textPr>
  </connection>
</connections>
</file>

<file path=xl/sharedStrings.xml><?xml version="1.0" encoding="utf-8"?>
<sst xmlns="http://schemas.openxmlformats.org/spreadsheetml/2006/main" count="253" uniqueCount="142">
  <si>
    <t>NIntake</t>
  </si>
  <si>
    <t>NGrowth</t>
  </si>
  <si>
    <t>TANExcreted</t>
  </si>
  <si>
    <t>ONExcreted</t>
  </si>
  <si>
    <t>PIntake</t>
  </si>
  <si>
    <t>PGrowth</t>
  </si>
  <si>
    <t>PExcreted</t>
  </si>
  <si>
    <t>OMIntakePig</t>
  </si>
  <si>
    <t>OMInWeightGain</t>
  </si>
  <si>
    <t>OMDisappearPig</t>
  </si>
  <si>
    <t>OMExcretedPig</t>
  </si>
  <si>
    <t>AshIntake</t>
  </si>
  <si>
    <t>AshGrowth</t>
  </si>
  <si>
    <t>AshExcreted</t>
  </si>
  <si>
    <t>H2OFromFeedInPig</t>
  </si>
  <si>
    <t>DrinkingH2O</t>
  </si>
  <si>
    <t>H2OExhaled</t>
  </si>
  <si>
    <t>H2OInGrowth</t>
  </si>
  <si>
    <t>H2OExPig</t>
  </si>
  <si>
    <t>Input/Output Pig</t>
  </si>
  <si>
    <t>Input</t>
  </si>
  <si>
    <t>losses</t>
  </si>
  <si>
    <t>Output</t>
  </si>
  <si>
    <t>N</t>
  </si>
  <si>
    <t>P</t>
  </si>
  <si>
    <t>OM</t>
  </si>
  <si>
    <t>Ash</t>
  </si>
  <si>
    <t>H2O</t>
  </si>
  <si>
    <t>Balance</t>
  </si>
  <si>
    <t>TAN</t>
  </si>
  <si>
    <t>ON</t>
  </si>
  <si>
    <t>total N</t>
  </si>
  <si>
    <t>Total mass</t>
  </si>
  <si>
    <t>N2House</t>
  </si>
  <si>
    <t>N2OHouse</t>
  </si>
  <si>
    <t>NH3House</t>
  </si>
  <si>
    <t>TANExHouse</t>
  </si>
  <si>
    <t>ONMineralHouse</t>
  </si>
  <si>
    <t>ONExHouse</t>
  </si>
  <si>
    <t>PExHouse</t>
  </si>
  <si>
    <t>OMDisappearHouse</t>
  </si>
  <si>
    <t>OMExHouse</t>
  </si>
  <si>
    <t>AshExhouse</t>
  </si>
  <si>
    <t>A_DrinkingH2OSpill</t>
  </si>
  <si>
    <t>A_WashH2O</t>
  </si>
  <si>
    <t>H2OEvapHouse</t>
  </si>
  <si>
    <t>H2OExHouse</t>
  </si>
  <si>
    <t>A_NumPigs</t>
  </si>
  <si>
    <t>Input/Output Housing</t>
  </si>
  <si>
    <t>Total N</t>
  </si>
  <si>
    <t>TANInStore</t>
  </si>
  <si>
    <t>N2Store</t>
  </si>
  <si>
    <t>N2OStore</t>
  </si>
  <si>
    <t>NH3Store</t>
  </si>
  <si>
    <t>TANExStore</t>
  </si>
  <si>
    <t>ONInStore</t>
  </si>
  <si>
    <t>NMineralStore</t>
  </si>
  <si>
    <t>ONExStore</t>
  </si>
  <si>
    <t>PExStore</t>
  </si>
  <si>
    <t>OMInStore</t>
  </si>
  <si>
    <t>OMDisappearStore</t>
  </si>
  <si>
    <t>OMCH4Store</t>
  </si>
  <si>
    <t>OMExStore</t>
  </si>
  <si>
    <t>AshExStore</t>
  </si>
  <si>
    <t>PricipStore</t>
  </si>
  <si>
    <t>H2OEvapStore</t>
  </si>
  <si>
    <t>H2OExStore</t>
  </si>
  <si>
    <t>Input/Output Storage</t>
  </si>
  <si>
    <t xml:space="preserve">Input </t>
  </si>
  <si>
    <t>Losses</t>
  </si>
  <si>
    <t>Input/Output Field</t>
  </si>
  <si>
    <t>Pig feed N</t>
  </si>
  <si>
    <t>Pig excretion</t>
  </si>
  <si>
    <t>Growth N</t>
  </si>
  <si>
    <t>NH3</t>
  </si>
  <si>
    <t>N2O</t>
  </si>
  <si>
    <t>N2</t>
  </si>
  <si>
    <t>NO3</t>
  </si>
  <si>
    <t>Crop</t>
  </si>
  <si>
    <t>Soil</t>
  </si>
  <si>
    <t>Housing</t>
  </si>
  <si>
    <t>Storage</t>
  </si>
  <si>
    <t>Field</t>
  </si>
  <si>
    <t>Totals</t>
  </si>
  <si>
    <t>% of N input</t>
  </si>
  <si>
    <t>% of losses</t>
  </si>
  <si>
    <t>Organic matter</t>
  </si>
  <si>
    <t>Water</t>
  </si>
  <si>
    <t>In</t>
  </si>
  <si>
    <t>Out</t>
  </si>
  <si>
    <t>Change in soil</t>
  </si>
  <si>
    <t>Nitrogen</t>
  </si>
  <si>
    <t>CH4</t>
  </si>
  <si>
    <t>kg N ex store per kg N excreted</t>
  </si>
  <si>
    <t>Input/Output Digester</t>
  </si>
  <si>
    <t>H2ODegradationHouse</t>
  </si>
  <si>
    <t>AshExDigester</t>
  </si>
  <si>
    <t>AshAddedSuppl</t>
  </si>
  <si>
    <t>DMAddedSuppl</t>
  </si>
  <si>
    <t>H2ODegradationDigester</t>
  </si>
  <si>
    <t>H2OExDigester</t>
  </si>
  <si>
    <t>H2OInDigester</t>
  </si>
  <si>
    <t>NMineralDigester</t>
  </si>
  <si>
    <t>OMCH4Digester</t>
  </si>
  <si>
    <t>OMDegDigesterRate</t>
  </si>
  <si>
    <t>OMDisappearDigester</t>
  </si>
  <si>
    <t>OMExDigester</t>
  </si>
  <si>
    <t>OMInDigester</t>
  </si>
  <si>
    <t>OMInSupplement</t>
  </si>
  <si>
    <t>ONExDigester</t>
  </si>
  <si>
    <t>ONInDigester</t>
  </si>
  <si>
    <t>PAddedSuppl</t>
  </si>
  <si>
    <t>PExDigester</t>
  </si>
  <si>
    <t>TANExDigester</t>
  </si>
  <si>
    <t>TANInDigester</t>
  </si>
  <si>
    <t>H2ODegradationStore</t>
  </si>
  <si>
    <t>ONInSuppl</t>
  </si>
  <si>
    <t>H2OInSuppl</t>
  </si>
  <si>
    <t>H2OInStore</t>
  </si>
  <si>
    <t>N2Field</t>
  </si>
  <si>
    <t>N2OField</t>
  </si>
  <si>
    <t>NH3Field</t>
  </si>
  <si>
    <t>NO3lossField</t>
  </si>
  <si>
    <t>CropNUptake</t>
  </si>
  <si>
    <t>NStayInField</t>
  </si>
  <si>
    <t>Ploss</t>
  </si>
  <si>
    <t>CropPUptake</t>
  </si>
  <si>
    <t>PField</t>
  </si>
  <si>
    <t>OMDisappearField</t>
  </si>
  <si>
    <t>OMChangeField</t>
  </si>
  <si>
    <t>AshDisappearField</t>
  </si>
  <si>
    <t>AshField</t>
  </si>
  <si>
    <t>H2OToField</t>
  </si>
  <si>
    <t>Digester</t>
  </si>
  <si>
    <t>Suppl feedstock</t>
  </si>
  <si>
    <t>OMCH4House</t>
  </si>
  <si>
    <t>Ex storage</t>
  </si>
  <si>
    <t>Liq</t>
  </si>
  <si>
    <t>Solid</t>
  </si>
  <si>
    <t>Suppl N</t>
  </si>
  <si>
    <t>Total N in</t>
  </si>
  <si>
    <t>%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</si>
</sst>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0"/>
      <name val="Arial"/>
      <family val="2"/>
    </font>
    <font>
      <sz val="11"/>
      <color indexed="8"/>
      <name val="Calibri"/>
      <family val="2"/>
      <charset val="1"/>
    </font>
    <font>
      <sz val="10"/>
      <name val="Arial"/>
      <family val="2"/>
      <charset val="1"/>
    </font>
    <font>
      <sz val="11"/>
      <color indexed="13"/>
      <name val="Calibri"/>
      <family val="2"/>
      <charset val="1"/>
    </font>
    <font>
      <sz val="8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22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34"/>
      </patternFill>
    </fill>
    <fill>
      <patternFill patternType="solid">
        <fgColor rgb="FF00CCFF"/>
        <bgColor indexed="22"/>
      </patternFill>
    </fill>
    <fill>
      <patternFill patternType="solid">
        <fgColor rgb="FF00CCFF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1" fillId="2" borderId="0" xfId="1" applyFill="1"/>
    <xf numFmtId="0" fontId="1" fillId="2" borderId="0" xfId="1" applyFont="1" applyFill="1" applyAlignment="1">
      <alignment horizontal="center"/>
    </xf>
    <xf numFmtId="0" fontId="1" fillId="2" borderId="1" xfId="1" applyFill="1" applyBorder="1"/>
    <xf numFmtId="0" fontId="1" fillId="2" borderId="0" xfId="1" applyFill="1" applyBorder="1"/>
    <xf numFmtId="0" fontId="1" fillId="2" borderId="2" xfId="1" applyFill="1" applyBorder="1"/>
    <xf numFmtId="0" fontId="1" fillId="2" borderId="1" xfId="1" applyFill="1" applyBorder="1" applyAlignment="1">
      <alignment horizontal="center" vertical="center"/>
    </xf>
    <xf numFmtId="0" fontId="1" fillId="3" borderId="2" xfId="1" applyFill="1" applyBorder="1"/>
    <xf numFmtId="0" fontId="1" fillId="3" borderId="2" xfId="1" applyFont="1" applyFill="1" applyBorder="1" applyAlignment="1">
      <alignment horizontal="center"/>
    </xf>
    <xf numFmtId="0" fontId="1" fillId="3" borderId="0" xfId="1" applyFont="1" applyFill="1" applyBorder="1"/>
    <xf numFmtId="0" fontId="1" fillId="3" borderId="0" xfId="1" applyFill="1" applyBorder="1" applyAlignment="1">
      <alignment horizontal="center"/>
    </xf>
    <xf numFmtId="0" fontId="1" fillId="3" borderId="0" xfId="1" applyFont="1" applyFill="1"/>
    <xf numFmtId="0" fontId="1" fillId="3" borderId="0" xfId="1" applyFill="1" applyAlignment="1">
      <alignment horizontal="right"/>
    </xf>
    <xf numFmtId="0" fontId="1" fillId="3" borderId="2" xfId="1" applyFill="1" applyBorder="1" applyAlignment="1">
      <alignment horizontal="right"/>
    </xf>
    <xf numFmtId="0" fontId="1" fillId="2" borderId="0" xfId="1" applyFill="1" applyBorder="1" applyAlignment="1">
      <alignment horizontal="center" vertical="center"/>
    </xf>
    <xf numFmtId="0" fontId="1" fillId="2" borderId="2" xfId="1" applyFill="1" applyBorder="1" applyAlignment="1">
      <alignment horizontal="center" vertical="center"/>
    </xf>
    <xf numFmtId="0" fontId="2" fillId="0" borderId="0" xfId="1" applyFont="1"/>
    <xf numFmtId="0" fontId="1" fillId="0" borderId="0" xfId="1" applyFill="1" applyBorder="1"/>
    <xf numFmtId="0" fontId="1" fillId="3" borderId="0" xfId="1" applyFill="1" applyBorder="1" applyAlignment="1">
      <alignment horizontal="right"/>
    </xf>
    <xf numFmtId="0" fontId="3" fillId="2" borderId="0" xfId="1" applyFont="1" applyFill="1" applyBorder="1"/>
    <xf numFmtId="0" fontId="1" fillId="2" borderId="3" xfId="1" applyFill="1" applyBorder="1"/>
    <xf numFmtId="0" fontId="1" fillId="0" borderId="0" xfId="1" applyFill="1" applyBorder="1" applyAlignment="1">
      <alignment horizontal="center"/>
    </xf>
    <xf numFmtId="0" fontId="1" fillId="2" borderId="1" xfId="1" applyFill="1" applyBorder="1" applyAlignment="1"/>
    <xf numFmtId="0" fontId="1" fillId="2" borderId="0" xfId="1" applyFill="1" applyBorder="1" applyAlignment="1"/>
    <xf numFmtId="0" fontId="1" fillId="2" borderId="2" xfId="1" applyFill="1" applyBorder="1" applyAlignment="1"/>
    <xf numFmtId="0" fontId="1" fillId="2" borderId="3" xfId="1" applyFill="1" applyBorder="1" applyAlignment="1"/>
    <xf numFmtId="4" fontId="1" fillId="0" borderId="0" xfId="1" applyNumberFormat="1"/>
    <xf numFmtId="164" fontId="0" fillId="0" borderId="0" xfId="0" applyNumberFormat="1"/>
    <xf numFmtId="0" fontId="1" fillId="4" borderId="0" xfId="1" applyFill="1"/>
    <xf numFmtId="0" fontId="1" fillId="5" borderId="0" xfId="1" applyFill="1" applyBorder="1" applyAlignment="1">
      <alignment horizontal="right"/>
    </xf>
    <xf numFmtId="0" fontId="5" fillId="0" borderId="0" xfId="0" applyFont="1"/>
    <xf numFmtId="0" fontId="6" fillId="0" borderId="0" xfId="0" applyFont="1"/>
    <xf numFmtId="2" fontId="0" fillId="0" borderId="0" xfId="0" applyNumberFormat="1"/>
    <xf numFmtId="0" fontId="1" fillId="6" borderId="0" xfId="1" applyFill="1" applyBorder="1"/>
    <xf numFmtId="0" fontId="0" fillId="7" borderId="0" xfId="0" applyFill="1"/>
    <xf numFmtId="0" fontId="1" fillId="2" borderId="3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2" borderId="0" xfId="1" applyFont="1" applyFill="1" applyBorder="1" applyAlignment="1">
      <alignment horizontal="center" vertical="center"/>
    </xf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3CDDD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IG_1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OUSE_2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IGESTER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TORE_1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FIELD_2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9"/>
  <sheetViews>
    <sheetView workbookViewId="0"/>
  </sheetViews>
  <sheetFormatPr defaultColWidth="8.7109375" defaultRowHeight="15"/>
  <cols>
    <col min="1" max="1" width="18.42578125" style="1" bestFit="1" customWidth="1"/>
    <col min="2" max="3" width="9" style="1" bestFit="1" customWidth="1"/>
    <col min="4" max="4" width="8.7109375" style="1" customWidth="1"/>
    <col min="5" max="5" width="20.42578125" style="1" customWidth="1"/>
    <col min="6" max="7" width="10" style="1" customWidth="1"/>
    <col min="8" max="8" width="9" style="1" customWidth="1"/>
    <col min="9" max="16384" width="8.7109375" style="1"/>
  </cols>
  <sheetData>
    <row r="1" spans="1:3">
      <c r="A1" s="1" t="s">
        <v>0</v>
      </c>
      <c r="B1" s="1">
        <v>19.05903</v>
      </c>
      <c r="C1" s="1">
        <v>19.05903</v>
      </c>
    </row>
    <row r="2" spans="1:3">
      <c r="A2" s="1" t="s">
        <v>1</v>
      </c>
      <c r="B2" s="1">
        <v>6.0270000000000001</v>
      </c>
      <c r="C2" s="1">
        <v>6.0270000000000001</v>
      </c>
    </row>
    <row r="3" spans="1:3">
      <c r="A3" s="1" t="s">
        <v>2</v>
      </c>
      <c r="B3" s="1">
        <v>9.7919940000000008</v>
      </c>
      <c r="C3" s="1">
        <v>9.7919940000000008</v>
      </c>
    </row>
    <row r="4" spans="1:3">
      <c r="A4" s="1" t="s">
        <v>3</v>
      </c>
      <c r="B4" s="1">
        <v>3.2400350000000002</v>
      </c>
      <c r="C4" s="1">
        <v>3.2400350000000002</v>
      </c>
    </row>
    <row r="5" spans="1:3">
      <c r="A5" s="1" t="s">
        <v>4</v>
      </c>
      <c r="B5" s="1">
        <v>2.6384840000000001</v>
      </c>
      <c r="C5" s="1">
        <v>2.6384840000000001</v>
      </c>
    </row>
    <row r="6" spans="1:3">
      <c r="A6" s="1" t="s">
        <v>5</v>
      </c>
      <c r="B6" s="1">
        <v>1.1731130000000001</v>
      </c>
      <c r="C6" s="1">
        <v>1.1731130000000001</v>
      </c>
    </row>
    <row r="7" spans="1:3">
      <c r="A7" s="1" t="s">
        <v>6</v>
      </c>
      <c r="B7" s="1">
        <v>1.4653719999999999</v>
      </c>
      <c r="C7" s="1">
        <v>1.4653719999999999</v>
      </c>
    </row>
    <row r="8" spans="1:3">
      <c r="A8" s="1" t="s">
        <v>7</v>
      </c>
      <c r="B8" s="1">
        <v>559.85900000000004</v>
      </c>
      <c r="C8" s="1">
        <v>559.85900000000004</v>
      </c>
    </row>
    <row r="9" spans="1:3">
      <c r="A9" s="1" t="s">
        <v>8</v>
      </c>
      <c r="B9" s="1">
        <v>96.862499999999997</v>
      </c>
      <c r="C9" s="1">
        <v>96.862499999999997</v>
      </c>
    </row>
    <row r="10" spans="1:3">
      <c r="A10" s="1" t="s">
        <v>9</v>
      </c>
      <c r="B10" s="1">
        <v>395.8134</v>
      </c>
      <c r="C10" s="1">
        <v>395.8134</v>
      </c>
    </row>
    <row r="11" spans="1:3">
      <c r="A11" s="1" t="s">
        <v>10</v>
      </c>
      <c r="B11" s="1">
        <v>67.183080000000004</v>
      </c>
      <c r="C11" s="1">
        <v>67.183080000000004</v>
      </c>
    </row>
    <row r="12" spans="1:3">
      <c r="A12" s="1" t="s">
        <v>11</v>
      </c>
      <c r="B12" s="1">
        <v>35.735680000000002</v>
      </c>
      <c r="C12" s="1">
        <v>35.735680000000002</v>
      </c>
    </row>
    <row r="13" spans="1:3">
      <c r="A13" s="1" t="s">
        <v>12</v>
      </c>
      <c r="B13" s="1">
        <v>2.36775</v>
      </c>
      <c r="C13" s="1">
        <v>2.36775</v>
      </c>
    </row>
    <row r="14" spans="1:3">
      <c r="A14" s="1" t="s">
        <v>13</v>
      </c>
      <c r="B14" s="1">
        <v>33.367930000000001</v>
      </c>
      <c r="C14" s="1">
        <v>33.367930000000001</v>
      </c>
    </row>
    <row r="15" spans="1:3">
      <c r="A15" s="1" t="s">
        <v>14</v>
      </c>
      <c r="B15" s="1">
        <v>352.66129999999998</v>
      </c>
      <c r="C15" s="1">
        <v>352.66129999999998</v>
      </c>
    </row>
    <row r="16" spans="1:3">
      <c r="A16" s="1" t="s">
        <v>15</v>
      </c>
      <c r="B16" s="28">
        <v>1488.9870000000001</v>
      </c>
      <c r="C16" s="28">
        <v>1488.9870000000001</v>
      </c>
    </row>
    <row r="17" spans="1:3">
      <c r="A17" s="1" t="s">
        <v>16</v>
      </c>
      <c r="B17" s="1">
        <v>552.49440000000004</v>
      </c>
      <c r="C17" s="1">
        <v>552.49440000000004</v>
      </c>
    </row>
    <row r="18" spans="1:3">
      <c r="A18" s="1" t="s">
        <v>17</v>
      </c>
      <c r="B18" s="1">
        <v>118.3875</v>
      </c>
      <c r="C18" s="1">
        <v>118.3875</v>
      </c>
    </row>
    <row r="19" spans="1:3">
      <c r="A19" s="1" t="s">
        <v>18</v>
      </c>
      <c r="B19" s="28">
        <v>1170.7660000000001</v>
      </c>
      <c r="C19" s="28">
        <v>1170.7660000000001</v>
      </c>
    </row>
  </sheetData>
  <sheetProtection selectLockedCells="1" selectUnlockedCells="1"/>
  <phoneticPr fontId="4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34"/>
  <sheetViews>
    <sheetView topLeftCell="A4" workbookViewId="0">
      <selection activeCell="B5" sqref="B5"/>
    </sheetView>
  </sheetViews>
  <sheetFormatPr defaultColWidth="8.7109375" defaultRowHeight="15"/>
  <cols>
    <col min="1" max="1" width="11" style="1" customWidth="1"/>
    <col min="2" max="2" width="23.42578125" style="1" customWidth="1"/>
    <col min="3" max="3" width="11.5703125" style="1" customWidth="1"/>
    <col min="4" max="4" width="9" style="1" customWidth="1"/>
    <col min="5" max="5" width="10.5703125" style="1" customWidth="1"/>
    <col min="6" max="6" width="11.5703125" style="1" customWidth="1"/>
    <col min="7" max="7" width="11.42578125" style="1" customWidth="1"/>
    <col min="8" max="8" width="16.7109375" style="1" customWidth="1"/>
    <col min="9" max="9" width="9" style="1" customWidth="1"/>
    <col min="10" max="10" width="10.5703125" style="1" customWidth="1"/>
    <col min="11" max="11" width="11.5703125" style="1" customWidth="1"/>
    <col min="12" max="12" width="21.140625" style="1" customWidth="1"/>
    <col min="13" max="13" width="11.140625" style="1" customWidth="1"/>
    <col min="14" max="14" width="10" style="1" customWidth="1"/>
    <col min="15" max="15" width="13.7109375" style="1" customWidth="1"/>
    <col min="16" max="16" width="10" style="1" customWidth="1"/>
    <col min="17" max="17" width="11" style="1" customWidth="1"/>
    <col min="18" max="18" width="16.5703125" style="1" customWidth="1"/>
    <col min="19" max="19" width="14.28515625" style="1" customWidth="1"/>
    <col min="20" max="20" width="11" style="1" customWidth="1"/>
    <col min="21" max="21" width="15.85546875" style="1" customWidth="1"/>
    <col min="22" max="22" width="7.5703125" style="1" customWidth="1"/>
    <col min="23" max="23" width="11.42578125" style="1" customWidth="1"/>
    <col min="24" max="24" width="10.140625" style="1" customWidth="1"/>
    <col min="25" max="25" width="13" style="1" customWidth="1"/>
    <col min="26" max="26" width="10" style="1" customWidth="1"/>
    <col min="27" max="27" width="11" style="1" customWidth="1"/>
    <col min="28" max="28" width="10" style="1" customWidth="1"/>
    <col min="29" max="16384" width="8.7109375" style="1"/>
  </cols>
  <sheetData>
    <row r="1" spans="1:9">
      <c r="A1" s="1" t="s">
        <v>70</v>
      </c>
    </row>
    <row r="4" spans="1:9">
      <c r="A4" s="22"/>
      <c r="B4" s="22"/>
      <c r="C4" s="22" t="s">
        <v>68</v>
      </c>
      <c r="D4" s="22" t="s">
        <v>69</v>
      </c>
      <c r="E4" s="22" t="s">
        <v>22</v>
      </c>
      <c r="G4" s="23"/>
    </row>
    <row r="5" spans="1:9">
      <c r="A5" s="38" t="s">
        <v>23</v>
      </c>
      <c r="B5" s="3" t="str">
        <f>Sheet4!A1</f>
        <v>TANExStore</v>
      </c>
      <c r="C5" s="24">
        <f>Sheet4!B1</f>
        <v>10.37936</v>
      </c>
      <c r="D5" s="5"/>
      <c r="E5" s="5"/>
      <c r="G5" s="19"/>
    </row>
    <row r="6" spans="1:9">
      <c r="A6" s="38"/>
      <c r="B6" s="3" t="str">
        <f>Sheet4!A2</f>
        <v>ONExStore</v>
      </c>
      <c r="C6" s="25">
        <f>Sheet4!B2</f>
        <v>1.470577</v>
      </c>
      <c r="D6" s="6"/>
      <c r="E6" s="6"/>
      <c r="G6" s="19"/>
    </row>
    <row r="7" spans="1:9">
      <c r="A7" s="38"/>
      <c r="B7" s="3" t="str">
        <f>Sheet4!A3</f>
        <v>N2Field</v>
      </c>
      <c r="C7" s="6"/>
      <c r="D7" s="25">
        <f>Sheet4!B3</f>
        <v>0.35662329999999998</v>
      </c>
      <c r="E7" s="6"/>
      <c r="H7" s="23"/>
      <c r="I7" s="19"/>
    </row>
    <row r="8" spans="1:9">
      <c r="A8" s="38"/>
      <c r="B8" s="3" t="str">
        <f>Sheet4!A4</f>
        <v>N2OField</v>
      </c>
      <c r="C8" s="6"/>
      <c r="D8" s="25">
        <f>Sheet4!B4</f>
        <v>0.20378470000000001</v>
      </c>
      <c r="E8" s="6"/>
    </row>
    <row r="9" spans="1:9">
      <c r="A9" s="38"/>
      <c r="B9" s="3" t="str">
        <f>Sheet4!A5</f>
        <v>NH3Field</v>
      </c>
      <c r="C9" s="6"/>
      <c r="D9" s="25">
        <f>Sheet4!B5</f>
        <v>1.6606970000000001</v>
      </c>
      <c r="E9" s="6"/>
    </row>
    <row r="10" spans="1:9">
      <c r="A10" s="38"/>
      <c r="B10" s="3" t="str">
        <f>Sheet4!A6</f>
        <v>NO3lossField</v>
      </c>
      <c r="C10" s="6"/>
      <c r="D10" s="25">
        <f>Sheet4!B6</f>
        <v>4.9315910000000001</v>
      </c>
      <c r="E10" s="6"/>
    </row>
    <row r="11" spans="1:9">
      <c r="A11" s="38"/>
      <c r="B11" s="3" t="str">
        <f>Sheet4!A7</f>
        <v>CropNUptake</v>
      </c>
      <c r="C11" s="6"/>
      <c r="D11" s="6"/>
      <c r="E11" s="25">
        <f>Sheet4!B7</f>
        <v>4.9825369999999998</v>
      </c>
    </row>
    <row r="12" spans="1:9">
      <c r="A12" s="38"/>
      <c r="B12" s="3" t="str">
        <f>Sheet4!A8</f>
        <v>NStayInField</v>
      </c>
      <c r="C12" s="7"/>
      <c r="D12" s="7"/>
      <c r="E12" s="26">
        <f>Sheet4!B8</f>
        <v>-0.28529860000000001</v>
      </c>
    </row>
    <row r="13" spans="1:9">
      <c r="A13" s="37" t="s">
        <v>24</v>
      </c>
      <c r="B13" s="5" t="str">
        <f>Sheet4!A9</f>
        <v>PExStore</v>
      </c>
      <c r="C13" s="25">
        <f>Sheet4!B9</f>
        <v>1.5031049999999999</v>
      </c>
      <c r="D13" s="3"/>
      <c r="E13" s="3"/>
    </row>
    <row r="14" spans="1:9">
      <c r="A14" s="37"/>
      <c r="B14" s="6" t="str">
        <f>Sheet4!A10</f>
        <v>Ploss</v>
      </c>
      <c r="C14" s="25"/>
      <c r="D14" s="25">
        <f>Sheet4!B10</f>
        <v>2.6622229999999999E-5</v>
      </c>
      <c r="E14" s="25"/>
    </row>
    <row r="15" spans="1:9">
      <c r="A15" s="37"/>
      <c r="B15" s="6" t="str">
        <f>Sheet4!A11</f>
        <v>CropPUptake</v>
      </c>
      <c r="C15" s="25"/>
      <c r="D15" s="25"/>
      <c r="E15" s="25">
        <f>Sheet4!B11</f>
        <v>1.4986679999999999</v>
      </c>
    </row>
    <row r="16" spans="1:9">
      <c r="A16" s="37"/>
      <c r="B16" s="7" t="str">
        <f>Sheet4!A12</f>
        <v>PField</v>
      </c>
      <c r="C16" s="25"/>
      <c r="D16" s="25"/>
      <c r="E16" s="25">
        <f>Sheet4!B12</f>
        <v>4.4104169999999998E-3</v>
      </c>
    </row>
    <row r="17" spans="1:5">
      <c r="A17" s="37" t="s">
        <v>25</v>
      </c>
      <c r="B17" s="3" t="str">
        <f>Sheet4!A13</f>
        <v>OMExStore</v>
      </c>
      <c r="C17" s="24">
        <f>Sheet4!B13</f>
        <v>38.556460000000001</v>
      </c>
      <c r="D17" s="5"/>
      <c r="E17" s="5"/>
    </row>
    <row r="18" spans="1:5">
      <c r="A18" s="37"/>
      <c r="B18" s="3" t="str">
        <f>Sheet4!A14</f>
        <v>OMDisappearField</v>
      </c>
      <c r="C18" s="6"/>
      <c r="D18" s="25">
        <f>Sheet4!B14</f>
        <v>43.65108</v>
      </c>
      <c r="E18" s="6"/>
    </row>
    <row r="19" spans="1:5">
      <c r="A19" s="37"/>
      <c r="B19" s="3" t="str">
        <f>Sheet4!A15</f>
        <v>OMChangeField</v>
      </c>
      <c r="C19" s="7"/>
      <c r="D19" s="7"/>
      <c r="E19" s="26">
        <f>Sheet4!B15</f>
        <v>-5.0946189999999998</v>
      </c>
    </row>
    <row r="20" spans="1:5">
      <c r="A20" s="37" t="s">
        <v>26</v>
      </c>
      <c r="B20" s="5" t="str">
        <f>Sheet4!A16</f>
        <v>AshExStore</v>
      </c>
      <c r="C20" s="24">
        <f>Sheet4!B16</f>
        <v>35.33907</v>
      </c>
      <c r="D20" s="5"/>
      <c r="E20" s="5"/>
    </row>
    <row r="21" spans="1:5">
      <c r="A21" s="37"/>
      <c r="B21" s="6" t="str">
        <f>Sheet4!A17</f>
        <v>AshDisappearField</v>
      </c>
      <c r="C21" s="6"/>
      <c r="D21" s="25">
        <f>Sheet4!B17</f>
        <v>35.33907</v>
      </c>
      <c r="E21" s="6"/>
    </row>
    <row r="22" spans="1:5">
      <c r="A22" s="37"/>
      <c r="B22" s="7" t="str">
        <f>Sheet4!A18</f>
        <v>AshField</v>
      </c>
      <c r="C22" s="7"/>
      <c r="D22" s="7"/>
      <c r="E22" s="26">
        <f>Sheet4!B18</f>
        <v>0</v>
      </c>
    </row>
    <row r="23" spans="1:5">
      <c r="A23" s="17" t="s">
        <v>27</v>
      </c>
      <c r="B23" s="22" t="str">
        <f>Sheet4!A19</f>
        <v>H2OToField</v>
      </c>
      <c r="C23" s="27">
        <f>Sheet4!B19</f>
        <v>1613.86</v>
      </c>
      <c r="D23" s="7"/>
      <c r="E23" s="7"/>
    </row>
    <row r="26" spans="1:5">
      <c r="A26" s="9"/>
      <c r="B26" s="10" t="s">
        <v>20</v>
      </c>
      <c r="C26" s="10" t="s">
        <v>22</v>
      </c>
      <c r="D26" s="1" t="s">
        <v>69</v>
      </c>
      <c r="E26" s="1" t="s">
        <v>28</v>
      </c>
    </row>
    <row r="27" spans="1:5">
      <c r="A27" s="11" t="s">
        <v>29</v>
      </c>
      <c r="B27" s="20">
        <f>C5</f>
        <v>10.37936</v>
      </c>
      <c r="C27" s="12"/>
    </row>
    <row r="28" spans="1:5">
      <c r="A28" s="11" t="s">
        <v>30</v>
      </c>
      <c r="B28" s="20">
        <f>C6</f>
        <v>1.470577</v>
      </c>
      <c r="C28" s="12"/>
    </row>
    <row r="29" spans="1:5">
      <c r="A29" s="11" t="s">
        <v>31</v>
      </c>
      <c r="B29" s="20">
        <f>B27+B28</f>
        <v>11.849937000000001</v>
      </c>
      <c r="C29" s="12">
        <f>E11+E12</f>
        <v>4.6972383999999998</v>
      </c>
      <c r="D29" s="1">
        <f>SUM(D7:D10)</f>
        <v>7.1526960000000006</v>
      </c>
      <c r="E29" s="1">
        <f>B29-C29-D29</f>
        <v>2.600000000185787E-6</v>
      </c>
    </row>
    <row r="30" spans="1:5">
      <c r="A30" s="11" t="s">
        <v>24</v>
      </c>
      <c r="B30" s="20">
        <f>C13</f>
        <v>1.5031049999999999</v>
      </c>
      <c r="C30" s="12">
        <f>E15+E16</f>
        <v>1.5030784169999998</v>
      </c>
      <c r="D30" s="1">
        <f>D14</f>
        <v>2.6622229999999999E-5</v>
      </c>
      <c r="E30" s="1">
        <f>B30-C30-D30</f>
        <v>-3.92299998645289E-8</v>
      </c>
    </row>
    <row r="31" spans="1:5">
      <c r="A31" s="13" t="s">
        <v>25</v>
      </c>
      <c r="B31" s="13">
        <f>C17</f>
        <v>38.556460000000001</v>
      </c>
      <c r="C31" s="13">
        <f>E19</f>
        <v>-5.0946189999999998</v>
      </c>
      <c r="D31" s="1">
        <f>D18</f>
        <v>43.65108</v>
      </c>
      <c r="E31" s="1">
        <f>B31-C31-D31</f>
        <v>-9.9999999747524271E-7</v>
      </c>
    </row>
    <row r="32" spans="1:5">
      <c r="A32" s="13" t="s">
        <v>26</v>
      </c>
      <c r="B32" s="13">
        <f>C20</f>
        <v>35.33907</v>
      </c>
      <c r="C32" s="13">
        <f>E22</f>
        <v>0</v>
      </c>
      <c r="D32" s="1">
        <f>D21</f>
        <v>35.33907</v>
      </c>
      <c r="E32" s="1">
        <f>B32-C32-D32</f>
        <v>0</v>
      </c>
    </row>
    <row r="33" spans="1:3">
      <c r="A33" s="9" t="s">
        <v>27</v>
      </c>
      <c r="B33" s="9">
        <f>C23</f>
        <v>1613.86</v>
      </c>
      <c r="C33" s="9"/>
    </row>
    <row r="34" spans="1:3">
      <c r="A34" s="13" t="s">
        <v>32</v>
      </c>
      <c r="B34" s="13">
        <f>SUM(B27:B33)</f>
        <v>1712.9585089999998</v>
      </c>
      <c r="C34" s="13">
        <f>SUM(C27:C33)</f>
        <v>1.1056978169999994</v>
      </c>
    </row>
  </sheetData>
  <sheetProtection selectLockedCells="1" selectUnlockedCells="1"/>
  <mergeCells count="4">
    <mergeCell ref="A5:A12"/>
    <mergeCell ref="A13:A16"/>
    <mergeCell ref="A17:A19"/>
    <mergeCell ref="A20:A22"/>
  </mergeCells>
  <phoneticPr fontId="4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35"/>
  <sheetViews>
    <sheetView tabSelected="1" topLeftCell="A14" workbookViewId="0">
      <selection activeCell="K23" sqref="K23"/>
    </sheetView>
  </sheetViews>
  <sheetFormatPr defaultRowHeight="12.75"/>
  <cols>
    <col min="1" max="1" width="17.140625" customWidth="1"/>
  </cols>
  <sheetData>
    <row r="1" spans="1:14">
      <c r="A1" s="32" t="s">
        <v>91</v>
      </c>
    </row>
    <row r="2" spans="1:14">
      <c r="A2" t="s">
        <v>71</v>
      </c>
      <c r="B2">
        <f>Pig!C4</f>
        <v>19.05903</v>
      </c>
      <c r="C2" t="s">
        <v>139</v>
      </c>
      <c r="D2" t="s">
        <v>140</v>
      </c>
    </row>
    <row r="3" spans="1:14">
      <c r="A3" t="s">
        <v>72</v>
      </c>
      <c r="B3">
        <f>Pig!E6+Pig!E7</f>
        <v>13.032029000000001</v>
      </c>
      <c r="C3">
        <f>Digester!C7</f>
        <v>1.520597</v>
      </c>
      <c r="D3">
        <f>B3+C3</f>
        <v>14.552626000000002</v>
      </c>
      <c r="J3" t="s">
        <v>69</v>
      </c>
      <c r="K3" t="s">
        <v>85</v>
      </c>
    </row>
    <row r="4" spans="1:14">
      <c r="B4" t="s">
        <v>73</v>
      </c>
      <c r="C4" t="s">
        <v>74</v>
      </c>
      <c r="D4" t="s">
        <v>75</v>
      </c>
      <c r="E4" t="s">
        <v>76</v>
      </c>
      <c r="F4" t="s">
        <v>77</v>
      </c>
      <c r="G4" t="s">
        <v>78</v>
      </c>
      <c r="H4" t="s">
        <v>79</v>
      </c>
    </row>
    <row r="5" spans="1:14">
      <c r="A5" t="s">
        <v>80</v>
      </c>
      <c r="B5">
        <f>Pig!D5</f>
        <v>6.0270000000000001</v>
      </c>
      <c r="C5">
        <f>House!D7</f>
        <v>2.5978500000000002</v>
      </c>
      <c r="J5">
        <f>C5</f>
        <v>2.5978500000000002</v>
      </c>
      <c r="K5">
        <f>100*J5/$J$12</f>
        <v>26.359692789365571</v>
      </c>
    </row>
    <row r="7" spans="1:14">
      <c r="A7" t="s">
        <v>81</v>
      </c>
      <c r="C7">
        <f>Storage!D7</f>
        <v>0.104842</v>
      </c>
      <c r="D7">
        <f>Storage!D6</f>
        <v>0</v>
      </c>
      <c r="E7">
        <f>Storage!D5</f>
        <v>0</v>
      </c>
      <c r="J7">
        <f>C7+D7+E7</f>
        <v>0.104842</v>
      </c>
      <c r="K7">
        <f>100*J7/$J$12</f>
        <v>1.0638038806792791</v>
      </c>
    </row>
    <row r="8" spans="1:14">
      <c r="M8" t="s">
        <v>31</v>
      </c>
      <c r="N8" t="s">
        <v>24</v>
      </c>
    </row>
    <row r="9" spans="1:14">
      <c r="A9" t="s">
        <v>82</v>
      </c>
      <c r="C9">
        <f>Field!D9</f>
        <v>1.6606970000000001</v>
      </c>
      <c r="D9">
        <f>Field!D8</f>
        <v>0.20378470000000001</v>
      </c>
      <c r="E9">
        <f>Field!D7</f>
        <v>0.35662329999999998</v>
      </c>
      <c r="F9">
        <f>Field!D10</f>
        <v>4.9315910000000001</v>
      </c>
      <c r="G9">
        <f>Field!E11</f>
        <v>4.9825369999999998</v>
      </c>
      <c r="H9">
        <f>Field!E12</f>
        <v>-0.28529860000000001</v>
      </c>
      <c r="J9">
        <f>SUM(C9:F9)</f>
        <v>7.1526960000000006</v>
      </c>
      <c r="K9">
        <f>100*J9/$J$12</f>
        <v>72.576503329955145</v>
      </c>
      <c r="M9" t="s">
        <v>136</v>
      </c>
    </row>
    <row r="10" spans="1:14">
      <c r="L10" t="s">
        <v>137</v>
      </c>
      <c r="M10">
        <f>Storage!E8+Storage!E11</f>
        <v>11.849937000000001</v>
      </c>
      <c r="N10">
        <f>Storage!E13</f>
        <v>1.5031049999999999</v>
      </c>
    </row>
    <row r="11" spans="1:14">
      <c r="L11" t="s">
        <v>138</v>
      </c>
      <c r="M11">
        <f>Storage!K9+Storage!K11</f>
        <v>0</v>
      </c>
      <c r="N11">
        <v>0</v>
      </c>
    </row>
    <row r="12" spans="1:14">
      <c r="A12" t="s">
        <v>83</v>
      </c>
      <c r="B12">
        <f>SUM(B5:B10)</f>
        <v>6.0270000000000001</v>
      </c>
      <c r="C12">
        <f t="shared" ref="C12:H12" si="0">SUM(C5:C10)</f>
        <v>4.3633890000000006</v>
      </c>
      <c r="D12">
        <f t="shared" si="0"/>
        <v>0.20378470000000001</v>
      </c>
      <c r="E12">
        <f t="shared" si="0"/>
        <v>0.35662329999999998</v>
      </c>
      <c r="F12">
        <f t="shared" si="0"/>
        <v>4.9315910000000001</v>
      </c>
      <c r="G12">
        <f t="shared" si="0"/>
        <v>4.9825369999999998</v>
      </c>
      <c r="H12">
        <f t="shared" si="0"/>
        <v>-0.28529860000000001</v>
      </c>
      <c r="J12">
        <f>J5+J7+J9</f>
        <v>9.8553880000000014</v>
      </c>
    </row>
    <row r="13" spans="1:14">
      <c r="A13" t="s">
        <v>84</v>
      </c>
      <c r="B13" s="29"/>
      <c r="C13" s="29">
        <f t="shared" ref="C13:H13" si="1">100*C12/$D$3</f>
        <v>29.983516377044253</v>
      </c>
      <c r="D13" s="29">
        <f t="shared" si="1"/>
        <v>1.4003293975946334</v>
      </c>
      <c r="E13" s="29">
        <f t="shared" si="1"/>
        <v>2.4505769611615107</v>
      </c>
      <c r="F13" s="29">
        <f t="shared" si="1"/>
        <v>33.887980080021293</v>
      </c>
      <c r="G13" s="29">
        <f t="shared" si="1"/>
        <v>34.238061226887844</v>
      </c>
      <c r="H13" s="29">
        <f t="shared" si="1"/>
        <v>-1.9604612940647275</v>
      </c>
      <c r="I13" s="29">
        <f>SUM(B13:H13)</f>
        <v>100.0000027486448</v>
      </c>
    </row>
    <row r="17" spans="1:12" ht="15">
      <c r="A17" s="32" t="s">
        <v>86</v>
      </c>
      <c r="H17" s="32" t="s">
        <v>87</v>
      </c>
      <c r="K17" s="33" t="s">
        <v>92</v>
      </c>
    </row>
    <row r="18" spans="1:12">
      <c r="B18" t="s">
        <v>88</v>
      </c>
      <c r="C18" t="s">
        <v>89</v>
      </c>
      <c r="D18" t="s">
        <v>141</v>
      </c>
      <c r="H18" t="s">
        <v>88</v>
      </c>
      <c r="I18" t="s">
        <v>89</v>
      </c>
    </row>
    <row r="19" spans="1:12">
      <c r="A19" s="29" t="s">
        <v>72</v>
      </c>
      <c r="B19" s="29">
        <f>Pig!C28</f>
        <v>67.183080000000004</v>
      </c>
      <c r="C19" s="29"/>
      <c r="D19" s="29"/>
      <c r="E19" s="29"/>
      <c r="F19" s="29"/>
      <c r="G19" s="29"/>
      <c r="H19" s="29">
        <f>Pig!C30</f>
        <v>1170.7660000000001</v>
      </c>
      <c r="I19" s="29"/>
    </row>
    <row r="20" spans="1:12">
      <c r="A20" s="29"/>
      <c r="B20" s="29"/>
      <c r="C20" s="29"/>
      <c r="D20" s="29"/>
      <c r="E20" s="29"/>
      <c r="F20" s="29"/>
      <c r="G20" s="29"/>
      <c r="H20" s="29"/>
      <c r="I20" s="29"/>
    </row>
    <row r="21" spans="1:12">
      <c r="A21" s="29" t="s">
        <v>80</v>
      </c>
      <c r="B21" s="29"/>
      <c r="C21" s="29">
        <f>House!D31</f>
        <v>12.42887</v>
      </c>
      <c r="D21" s="29">
        <f>C21*100/$B$29</f>
        <v>10.226967996060242</v>
      </c>
      <c r="E21" s="29"/>
      <c r="F21" s="29"/>
      <c r="G21" s="29"/>
      <c r="H21" s="29">
        <f>SUM(House!C20:C22)</f>
        <v>287</v>
      </c>
      <c r="I21" s="29">
        <f>House!D23</f>
        <v>60.27</v>
      </c>
      <c r="K21">
        <f>Sheet2!C23</f>
        <v>1.86433</v>
      </c>
    </row>
    <row r="22" spans="1:12">
      <c r="A22" s="29" t="s">
        <v>134</v>
      </c>
      <c r="B22" s="29">
        <f>Digester!C16</f>
        <v>54.347270000000002</v>
      </c>
      <c r="C22" s="29"/>
      <c r="D22" s="29"/>
      <c r="E22" s="29"/>
      <c r="F22" s="29"/>
      <c r="G22" s="29"/>
      <c r="H22" s="29">
        <f>Digester!C23</f>
        <v>240.0943</v>
      </c>
      <c r="I22" s="29"/>
    </row>
    <row r="23" spans="1:12">
      <c r="A23" t="s">
        <v>133</v>
      </c>
      <c r="C23">
        <f>Digester!D34</f>
        <v>67.642920000000004</v>
      </c>
      <c r="D23" s="29">
        <f>C23*100/$B$29</f>
        <v>55.659281817257998</v>
      </c>
      <c r="E23" s="29"/>
      <c r="F23" s="29"/>
      <c r="G23" s="29"/>
      <c r="H23" s="29"/>
      <c r="I23" s="29">
        <f>Digester!D24</f>
        <v>19.345870000000001</v>
      </c>
      <c r="K23">
        <f>Sheet5!B10</f>
        <v>20.292870000000001</v>
      </c>
    </row>
    <row r="24" spans="1:12" ht="12" customHeight="1">
      <c r="E24" s="29"/>
      <c r="F24" s="29"/>
      <c r="G24" s="29"/>
      <c r="H24" s="29"/>
      <c r="I24" s="29"/>
    </row>
    <row r="25" spans="1:12">
      <c r="A25" s="29" t="s">
        <v>81</v>
      </c>
      <c r="B25" s="29"/>
      <c r="C25" s="29">
        <f>Storage!D31</f>
        <v>2.9020990000000002</v>
      </c>
      <c r="D25" s="29">
        <f>C25*100/$B$29</f>
        <v>2.3879623484997783</v>
      </c>
      <c r="E25" s="29"/>
      <c r="F25" s="29"/>
      <c r="G25" s="29"/>
      <c r="H25" s="29"/>
      <c r="I25" s="29">
        <f>Storage!D21</f>
        <v>0.83000039999999997</v>
      </c>
      <c r="K25">
        <f>Sheet3!C12</f>
        <v>0.87062980000000001</v>
      </c>
      <c r="L25" s="34"/>
    </row>
    <row r="26" spans="1:12">
      <c r="A26" s="29"/>
      <c r="B26" s="29"/>
      <c r="C26" s="29"/>
      <c r="D26" s="29"/>
      <c r="E26" s="29"/>
      <c r="F26" s="29"/>
      <c r="G26" s="29"/>
      <c r="H26" s="29"/>
      <c r="I26" s="29"/>
    </row>
    <row r="27" spans="1:12">
      <c r="A27" s="29" t="s">
        <v>82</v>
      </c>
      <c r="B27" s="29"/>
      <c r="C27" s="29">
        <f>Field!D18</f>
        <v>43.65108</v>
      </c>
      <c r="D27" s="29">
        <f>C27*100/$B$29</f>
        <v>35.91784274463128</v>
      </c>
      <c r="E27" s="29"/>
      <c r="F27" s="29"/>
      <c r="G27" s="29"/>
      <c r="H27" s="29"/>
      <c r="I27" s="29"/>
    </row>
    <row r="28" spans="1:12">
      <c r="A28" s="29"/>
      <c r="B28" s="29"/>
      <c r="C28" s="29"/>
      <c r="D28" s="29"/>
      <c r="E28" s="29"/>
      <c r="F28" s="29"/>
      <c r="G28" s="29"/>
      <c r="H28" s="29"/>
      <c r="I28" s="29"/>
    </row>
    <row r="29" spans="1:12">
      <c r="A29" s="29" t="s">
        <v>83</v>
      </c>
      <c r="B29" s="29">
        <f>B19+B22</f>
        <v>121.53035</v>
      </c>
      <c r="C29" s="29">
        <f>SUM(C19:C27)</f>
        <v>126.62496900000002</v>
      </c>
      <c r="D29" s="29">
        <f>SUM(D21:D27)</f>
        <v>104.1920549064493</v>
      </c>
      <c r="E29" s="29"/>
      <c r="F29" s="29"/>
      <c r="G29" s="29"/>
      <c r="H29" s="29"/>
      <c r="I29" s="29"/>
    </row>
    <row r="30" spans="1:12">
      <c r="A30" s="29"/>
      <c r="B30" s="29"/>
      <c r="C30" s="29"/>
      <c r="D30" s="29"/>
      <c r="E30" s="29"/>
      <c r="F30" s="29"/>
      <c r="G30" s="29"/>
      <c r="H30" s="29"/>
      <c r="I30" s="29"/>
    </row>
    <row r="31" spans="1:12">
      <c r="A31" s="29"/>
      <c r="B31" s="29"/>
      <c r="C31" s="29"/>
      <c r="D31" s="29"/>
      <c r="E31" s="29"/>
      <c r="F31" s="29"/>
      <c r="G31" s="29"/>
      <c r="H31" s="29"/>
      <c r="I31" s="29"/>
    </row>
    <row r="32" spans="1:12">
      <c r="A32" s="29" t="s">
        <v>79</v>
      </c>
      <c r="B32" s="29"/>
      <c r="C32" s="29"/>
      <c r="D32" s="29"/>
      <c r="E32" s="29"/>
      <c r="F32" s="29"/>
      <c r="G32" s="29"/>
      <c r="H32" s="29"/>
      <c r="I32" s="29"/>
    </row>
    <row r="33" spans="1:9">
      <c r="A33" s="29" t="s">
        <v>90</v>
      </c>
      <c r="B33" s="29"/>
      <c r="C33" s="29">
        <f>Field!E19</f>
        <v>-5.0946189999999998</v>
      </c>
      <c r="D33" s="29"/>
      <c r="E33" s="29"/>
      <c r="F33" s="29"/>
      <c r="G33" s="29"/>
      <c r="H33" s="29"/>
      <c r="I33" s="29"/>
    </row>
    <row r="34" spans="1:9">
      <c r="A34" s="29"/>
      <c r="B34" s="29"/>
      <c r="C34" s="29"/>
      <c r="D34" s="29"/>
    </row>
    <row r="35" spans="1:9">
      <c r="A35" s="29"/>
      <c r="B35" s="29"/>
      <c r="C35" s="29"/>
      <c r="D35" s="29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1"/>
  <sheetViews>
    <sheetView topLeftCell="A7" workbookViewId="0"/>
  </sheetViews>
  <sheetFormatPr defaultColWidth="8.7109375" defaultRowHeight="15"/>
  <cols>
    <col min="1" max="1" width="16.140625" style="1" customWidth="1"/>
    <col min="2" max="2" width="18.85546875" style="1" customWidth="1"/>
    <col min="3" max="6" width="8.7109375" style="1" customWidth="1"/>
    <col min="7" max="7" width="21.42578125" style="1" customWidth="1"/>
    <col min="8" max="16384" width="8.7109375" style="1"/>
  </cols>
  <sheetData>
    <row r="1" spans="1:5">
      <c r="A1" s="1" t="s">
        <v>19</v>
      </c>
    </row>
    <row r="2" spans="1:5">
      <c r="C2" s="2"/>
      <c r="D2" s="2"/>
      <c r="E2" s="2"/>
    </row>
    <row r="3" spans="1:5">
      <c r="A3" s="3"/>
      <c r="B3" s="3"/>
      <c r="C3" s="4" t="s">
        <v>20</v>
      </c>
      <c r="D3" s="4" t="s">
        <v>21</v>
      </c>
      <c r="E3" s="4" t="s">
        <v>22</v>
      </c>
    </row>
    <row r="4" spans="1:5">
      <c r="A4" s="37" t="s">
        <v>23</v>
      </c>
      <c r="B4" s="5" t="str">
        <f>Sheet1!A1</f>
        <v>NIntake</v>
      </c>
      <c r="C4" s="5">
        <f>Sheet1!B1</f>
        <v>19.05903</v>
      </c>
      <c r="D4" s="5"/>
      <c r="E4" s="5"/>
    </row>
    <row r="5" spans="1:5">
      <c r="A5" s="37"/>
      <c r="B5" s="6" t="str">
        <f>Sheet1!A2</f>
        <v>NGrowth</v>
      </c>
      <c r="C5" s="6"/>
      <c r="D5" s="6">
        <f>Sheet1!B2</f>
        <v>6.0270000000000001</v>
      </c>
      <c r="E5" s="6"/>
    </row>
    <row r="6" spans="1:5">
      <c r="A6" s="37"/>
      <c r="B6" s="6" t="str">
        <f>Sheet1!A3</f>
        <v>TANExcreted</v>
      </c>
      <c r="C6" s="6"/>
      <c r="D6" s="6"/>
      <c r="E6" s="6">
        <f>Sheet1!B3</f>
        <v>9.7919940000000008</v>
      </c>
    </row>
    <row r="7" spans="1:5">
      <c r="A7" s="37"/>
      <c r="B7" s="6" t="str">
        <f>Sheet1!A4</f>
        <v>ONExcreted</v>
      </c>
      <c r="C7" s="7"/>
      <c r="D7" s="7"/>
      <c r="E7" s="7">
        <f>Sheet1!B4</f>
        <v>3.2400350000000002</v>
      </c>
    </row>
    <row r="8" spans="1:5">
      <c r="A8" s="8"/>
      <c r="B8" s="5" t="str">
        <f>Sheet1!A5</f>
        <v>PIntake</v>
      </c>
      <c r="C8" s="6">
        <f>Sheet1!B5</f>
        <v>2.6384840000000001</v>
      </c>
      <c r="D8" s="6"/>
      <c r="E8" s="6"/>
    </row>
    <row r="9" spans="1:5">
      <c r="A9" s="38" t="s">
        <v>24</v>
      </c>
      <c r="B9" s="6" t="str">
        <f>Sheet1!A6</f>
        <v>PGrowth</v>
      </c>
      <c r="C9" s="6"/>
      <c r="D9" s="6">
        <f>Sheet1!B6</f>
        <v>1.1731130000000001</v>
      </c>
      <c r="E9" s="6"/>
    </row>
    <row r="10" spans="1:5">
      <c r="A10" s="38"/>
      <c r="B10" s="6" t="str">
        <f>Sheet1!A7</f>
        <v>PExcreted</v>
      </c>
      <c r="C10" s="6"/>
      <c r="D10" s="6"/>
      <c r="E10" s="6">
        <f>Sheet1!B7</f>
        <v>1.4653719999999999</v>
      </c>
    </row>
    <row r="11" spans="1:5">
      <c r="A11" s="37" t="s">
        <v>25</v>
      </c>
      <c r="B11" s="5" t="str">
        <f>Sheet1!A8</f>
        <v>OMIntakePig</v>
      </c>
      <c r="C11" s="5">
        <f>Sheet1!B8</f>
        <v>559.85900000000004</v>
      </c>
      <c r="D11" s="5"/>
      <c r="E11" s="5"/>
    </row>
    <row r="12" spans="1:5">
      <c r="A12" s="37"/>
      <c r="B12" s="6" t="str">
        <f>Sheet1!A9</f>
        <v>OMInWeightGain</v>
      </c>
      <c r="C12" s="6"/>
      <c r="D12" s="6">
        <f>Sheet1!B9</f>
        <v>96.862499999999997</v>
      </c>
      <c r="E12" s="6"/>
    </row>
    <row r="13" spans="1:5">
      <c r="A13" s="37"/>
      <c r="B13" s="6" t="str">
        <f>Sheet1!A10</f>
        <v>OMDisappearPig</v>
      </c>
      <c r="C13" s="6"/>
      <c r="D13" s="6">
        <f>Sheet1!B10</f>
        <v>395.8134</v>
      </c>
      <c r="E13" s="6"/>
    </row>
    <row r="14" spans="1:5">
      <c r="A14" s="37"/>
      <c r="B14" s="6" t="str">
        <f>Sheet1!A11</f>
        <v>OMExcretedPig</v>
      </c>
      <c r="C14" s="7"/>
      <c r="D14" s="7"/>
      <c r="E14" s="7">
        <f>Sheet1!B11</f>
        <v>67.183080000000004</v>
      </c>
    </row>
    <row r="15" spans="1:5">
      <c r="A15" s="8"/>
      <c r="B15" s="5" t="str">
        <f>Sheet1!A12</f>
        <v>AshIntake</v>
      </c>
      <c r="C15" s="6">
        <f>Sheet1!B12</f>
        <v>35.735680000000002</v>
      </c>
      <c r="D15" s="6"/>
      <c r="E15" s="6"/>
    </row>
    <row r="16" spans="1:5">
      <c r="A16" s="39" t="s">
        <v>26</v>
      </c>
      <c r="B16" s="6" t="str">
        <f>Sheet1!A13</f>
        <v>AshGrowth</v>
      </c>
      <c r="C16" s="6"/>
      <c r="D16" s="6">
        <f>Sheet1!B13</f>
        <v>2.36775</v>
      </c>
      <c r="E16" s="6"/>
    </row>
    <row r="17" spans="1:5">
      <c r="A17" s="39"/>
      <c r="B17" s="6" t="str">
        <f>Sheet1!A14</f>
        <v>AshExcreted</v>
      </c>
      <c r="C17" s="6"/>
      <c r="D17" s="6"/>
      <c r="E17" s="6">
        <f>Sheet1!B14</f>
        <v>33.367930000000001</v>
      </c>
    </row>
    <row r="18" spans="1:5">
      <c r="A18" s="37" t="s">
        <v>27</v>
      </c>
      <c r="B18" s="5" t="str">
        <f>Sheet1!A15</f>
        <v>H2OFromFeedInPig</v>
      </c>
      <c r="C18" s="5">
        <f>Sheet1!B15</f>
        <v>352.66129999999998</v>
      </c>
      <c r="D18" s="5"/>
      <c r="E18" s="5"/>
    </row>
    <row r="19" spans="1:5">
      <c r="A19" s="37"/>
      <c r="B19" s="6" t="str">
        <f>Sheet1!A16</f>
        <v>DrinkingH2O</v>
      </c>
      <c r="C19" s="6">
        <f>Sheet1!B16</f>
        <v>1488.9870000000001</v>
      </c>
      <c r="D19" s="6"/>
      <c r="E19" s="6"/>
    </row>
    <row r="20" spans="1:5">
      <c r="A20" s="37"/>
      <c r="B20" s="6" t="str">
        <f>Sheet1!A17</f>
        <v>H2OExhaled</v>
      </c>
      <c r="C20" s="6"/>
      <c r="D20" s="6">
        <f>Sheet1!B17</f>
        <v>552.49440000000004</v>
      </c>
      <c r="E20" s="6"/>
    </row>
    <row r="21" spans="1:5">
      <c r="A21" s="37"/>
      <c r="B21" s="6" t="str">
        <f>Sheet1!A18</f>
        <v>H2OInGrowth</v>
      </c>
      <c r="C21" s="6"/>
      <c r="D21" s="6">
        <f>Sheet1!B18</f>
        <v>118.3875</v>
      </c>
      <c r="E21" s="6"/>
    </row>
    <row r="22" spans="1:5">
      <c r="A22" s="37"/>
      <c r="B22" s="7" t="str">
        <f>Sheet1!A19</f>
        <v>H2OExPig</v>
      </c>
      <c r="C22" s="7"/>
      <c r="D22" s="7"/>
      <c r="E22" s="7">
        <f>Sheet1!B19</f>
        <v>1170.7660000000001</v>
      </c>
    </row>
    <row r="24" spans="1:5">
      <c r="A24" s="9"/>
      <c r="B24" s="10" t="s">
        <v>20</v>
      </c>
      <c r="C24" s="10" t="s">
        <v>22</v>
      </c>
      <c r="D24" s="1" t="s">
        <v>21</v>
      </c>
      <c r="E24" s="1" t="s">
        <v>28</v>
      </c>
    </row>
    <row r="25" spans="1:5">
      <c r="A25" s="11" t="s">
        <v>29</v>
      </c>
      <c r="B25" s="12"/>
      <c r="C25" s="12">
        <f>E6</f>
        <v>9.7919940000000008</v>
      </c>
    </row>
    <row r="26" spans="1:5">
      <c r="A26" s="11" t="s">
        <v>30</v>
      </c>
      <c r="B26" s="12">
        <f>C4</f>
        <v>19.05903</v>
      </c>
      <c r="C26" s="12">
        <f>E7</f>
        <v>3.2400350000000002</v>
      </c>
    </row>
    <row r="27" spans="1:5">
      <c r="A27" s="11" t="s">
        <v>31</v>
      </c>
      <c r="B27" s="12">
        <f>B26</f>
        <v>19.05903</v>
      </c>
      <c r="C27" s="12">
        <f>C25+C26</f>
        <v>13.032029000000001</v>
      </c>
      <c r="D27" s="1">
        <f>D5</f>
        <v>6.0270000000000001</v>
      </c>
      <c r="E27" s="1">
        <f>B27-C27-D27</f>
        <v>9.9999999836342113E-7</v>
      </c>
    </row>
    <row r="28" spans="1:5">
      <c r="A28" s="13" t="s">
        <v>25</v>
      </c>
      <c r="B28" s="14">
        <f>C11</f>
        <v>559.85900000000004</v>
      </c>
      <c r="C28" s="14">
        <f>E14</f>
        <v>67.183080000000004</v>
      </c>
      <c r="D28" s="1">
        <f>D12+D13</f>
        <v>492.67590000000001</v>
      </c>
      <c r="E28" s="1">
        <f>B28-C28-D28</f>
        <v>2.0000000006348273E-5</v>
      </c>
    </row>
    <row r="29" spans="1:5">
      <c r="A29" s="13" t="s">
        <v>26</v>
      </c>
      <c r="B29" s="14">
        <f>C15</f>
        <v>35.735680000000002</v>
      </c>
      <c r="C29" s="14">
        <f>E17</f>
        <v>33.367930000000001</v>
      </c>
      <c r="D29" s="1">
        <f>D16</f>
        <v>2.36775</v>
      </c>
      <c r="E29" s="1">
        <f>B29-C29-D29</f>
        <v>0</v>
      </c>
    </row>
    <row r="30" spans="1:5">
      <c r="A30" s="9" t="s">
        <v>27</v>
      </c>
      <c r="B30" s="15">
        <f>C18+C19</f>
        <v>1841.6483000000001</v>
      </c>
      <c r="C30" s="15">
        <f>E22</f>
        <v>1170.7660000000001</v>
      </c>
      <c r="D30" s="1">
        <f>D20+D21</f>
        <v>670.88190000000009</v>
      </c>
      <c r="E30" s="1">
        <f>B30-C30-D30</f>
        <v>3.9999999989959178E-4</v>
      </c>
    </row>
    <row r="31" spans="1:5">
      <c r="A31" s="13" t="s">
        <v>32</v>
      </c>
      <c r="B31" s="14">
        <f>B28+B29+B30</f>
        <v>2437.24298</v>
      </c>
      <c r="C31" s="14">
        <f>C28+C29+C30</f>
        <v>1271.31701</v>
      </c>
      <c r="D31" s="1">
        <f>D28+D29+D30</f>
        <v>1165.9255500000002</v>
      </c>
      <c r="E31" s="1">
        <f>B31-C31-D31</f>
        <v>4.1999999984909664E-4</v>
      </c>
    </row>
  </sheetData>
  <sheetProtection selectLockedCells="1" selectUnlockedCells="1"/>
  <mergeCells count="5">
    <mergeCell ref="A18:A22"/>
    <mergeCell ref="A4:A7"/>
    <mergeCell ref="A9:A10"/>
    <mergeCell ref="A11:A14"/>
    <mergeCell ref="A16:A17"/>
  </mergeCells>
  <phoneticPr fontId="4" type="noConversion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3"/>
  <sheetViews>
    <sheetView workbookViewId="0"/>
  </sheetViews>
  <sheetFormatPr defaultColWidth="8.7109375" defaultRowHeight="15"/>
  <cols>
    <col min="1" max="1" width="21.5703125" style="1" bestFit="1" customWidth="1"/>
    <col min="2" max="3" width="10" style="1" bestFit="1" customWidth="1"/>
    <col min="4" max="4" width="19.42578125" style="1" customWidth="1"/>
    <col min="5" max="6" width="10" style="1" customWidth="1"/>
    <col min="7" max="7" width="8.7109375" style="1" customWidth="1"/>
    <col min="8" max="8" width="20.42578125" style="1" customWidth="1"/>
    <col min="9" max="10" width="10" style="1" customWidth="1"/>
    <col min="11" max="11" width="9" style="1" customWidth="1"/>
    <col min="12" max="16384" width="8.7109375" style="1"/>
  </cols>
  <sheetData>
    <row r="1" spans="1:3">
      <c r="A1" s="1" t="s">
        <v>2</v>
      </c>
      <c r="B1" s="1">
        <v>9.7919940000000008</v>
      </c>
      <c r="C1" s="1">
        <v>9.7919940000000008</v>
      </c>
    </row>
    <row r="2" spans="1:3">
      <c r="A2" s="1" t="s">
        <v>33</v>
      </c>
      <c r="B2" s="1">
        <v>0</v>
      </c>
      <c r="C2" s="1">
        <v>0</v>
      </c>
    </row>
    <row r="3" spans="1:3">
      <c r="A3" s="1" t="s">
        <v>34</v>
      </c>
      <c r="B3" s="1">
        <v>0</v>
      </c>
      <c r="C3" s="1">
        <v>0</v>
      </c>
    </row>
    <row r="4" spans="1:3">
      <c r="A4" s="1" t="s">
        <v>35</v>
      </c>
      <c r="B4" s="1">
        <v>2.5978500000000002</v>
      </c>
      <c r="C4" s="1">
        <v>2.5978500000000002</v>
      </c>
    </row>
    <row r="5" spans="1:3">
      <c r="A5" s="1" t="s">
        <v>36</v>
      </c>
      <c r="B5" s="1">
        <v>7.7935499999999998</v>
      </c>
      <c r="C5" s="1">
        <v>7.7935499999999998</v>
      </c>
    </row>
    <row r="6" spans="1:3">
      <c r="A6" s="1" t="s">
        <v>3</v>
      </c>
      <c r="B6" s="1">
        <v>3.2400350000000002</v>
      </c>
      <c r="C6" s="1">
        <v>3.2400350000000002</v>
      </c>
    </row>
    <row r="7" spans="1:3">
      <c r="A7" s="1" t="s">
        <v>37</v>
      </c>
      <c r="B7" s="1">
        <v>0.59940649999999995</v>
      </c>
      <c r="C7" s="1">
        <v>0.59940649999999995</v>
      </c>
    </row>
    <row r="8" spans="1:3">
      <c r="A8" s="1" t="s">
        <v>38</v>
      </c>
      <c r="B8" s="1">
        <v>2.640628</v>
      </c>
      <c r="C8" s="1">
        <v>2.640628</v>
      </c>
    </row>
    <row r="9" spans="1:3">
      <c r="A9" s="1" t="s">
        <v>6</v>
      </c>
      <c r="B9" s="1">
        <v>1.4653719999999999</v>
      </c>
      <c r="C9" s="1">
        <v>1.4653719999999999</v>
      </c>
    </row>
    <row r="10" spans="1:3">
      <c r="A10" s="1" t="s">
        <v>39</v>
      </c>
      <c r="B10" s="1">
        <v>1.4653719999999999</v>
      </c>
      <c r="C10" s="1">
        <v>1.4653719999999999</v>
      </c>
    </row>
    <row r="11" spans="1:3">
      <c r="A11" s="1" t="s">
        <v>10</v>
      </c>
      <c r="B11" s="1">
        <v>67.183080000000004</v>
      </c>
      <c r="C11" s="1">
        <v>67.183080000000004</v>
      </c>
    </row>
    <row r="12" spans="1:3">
      <c r="A12" s="1" t="s">
        <v>40</v>
      </c>
      <c r="B12" s="1">
        <v>12.42887</v>
      </c>
      <c r="C12" s="1">
        <v>12.42887</v>
      </c>
    </row>
    <row r="13" spans="1:3">
      <c r="A13" s="1" t="s">
        <v>41</v>
      </c>
      <c r="B13" s="1">
        <v>54.75421</v>
      </c>
      <c r="C13" s="1">
        <v>54.75421</v>
      </c>
    </row>
    <row r="14" spans="1:3">
      <c r="A14" s="1" t="s">
        <v>13</v>
      </c>
      <c r="B14" s="1">
        <v>33.367930000000001</v>
      </c>
      <c r="C14" s="1">
        <v>33.367930000000001</v>
      </c>
    </row>
    <row r="15" spans="1:3">
      <c r="A15" s="1" t="s">
        <v>42</v>
      </c>
      <c r="B15" s="1">
        <v>33.367930000000001</v>
      </c>
      <c r="C15" s="1">
        <v>33.367930000000001</v>
      </c>
    </row>
    <row r="16" spans="1:3">
      <c r="A16" s="1" t="s">
        <v>18</v>
      </c>
      <c r="B16" s="1">
        <v>1170.7660000000001</v>
      </c>
      <c r="C16" s="1">
        <v>1170.7660000000001</v>
      </c>
    </row>
    <row r="17" spans="1:3">
      <c r="A17" s="1" t="s">
        <v>43</v>
      </c>
      <c r="B17" s="1">
        <v>75</v>
      </c>
      <c r="C17" s="1">
        <v>75</v>
      </c>
    </row>
    <row r="18" spans="1:3">
      <c r="A18" s="1" t="s">
        <v>44</v>
      </c>
      <c r="B18" s="1">
        <v>25</v>
      </c>
      <c r="C18" s="1">
        <v>25</v>
      </c>
    </row>
    <row r="19" spans="1:3">
      <c r="A19" s="1" t="s">
        <v>95</v>
      </c>
      <c r="B19" s="1">
        <v>3.5546570000000002</v>
      </c>
      <c r="C19" s="1">
        <v>3.5546570000000002</v>
      </c>
    </row>
    <row r="20" spans="1:3">
      <c r="A20" s="1" t="s">
        <v>45</v>
      </c>
      <c r="B20" s="1">
        <v>60.27</v>
      </c>
      <c r="C20" s="1">
        <v>60.27</v>
      </c>
    </row>
    <row r="21" spans="1:3">
      <c r="A21" s="1" t="s">
        <v>46</v>
      </c>
      <c r="B21" s="1">
        <v>1393.941</v>
      </c>
      <c r="C21" s="1">
        <v>1393.941</v>
      </c>
    </row>
    <row r="22" spans="1:3">
      <c r="A22" s="1" t="s">
        <v>47</v>
      </c>
      <c r="B22" s="1">
        <v>2.87</v>
      </c>
      <c r="C22" s="1">
        <v>2.87</v>
      </c>
    </row>
    <row r="23" spans="1:3">
      <c r="A23" s="1" t="s">
        <v>135</v>
      </c>
      <c r="B23" s="1">
        <v>1.86433</v>
      </c>
      <c r="C23" s="1">
        <v>1.86433</v>
      </c>
    </row>
  </sheetData>
  <sheetProtection selectLockedCells="1" selectUnlockedCells="1"/>
  <phoneticPr fontId="4" type="noConversion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4"/>
  <sheetViews>
    <sheetView workbookViewId="0">
      <selection activeCell="C21" sqref="C21"/>
    </sheetView>
  </sheetViews>
  <sheetFormatPr defaultColWidth="8.7109375" defaultRowHeight="15"/>
  <cols>
    <col min="1" max="1" width="13.28515625" style="1" customWidth="1"/>
    <col min="2" max="2" width="19.85546875" style="1" customWidth="1"/>
    <col min="3" max="3" width="10.28515625" style="1" customWidth="1"/>
    <col min="4" max="4" width="12.42578125" style="1" customWidth="1"/>
    <col min="5" max="5" width="11.5703125" style="1" customWidth="1"/>
    <col min="6" max="6" width="20.42578125" style="1" customWidth="1"/>
    <col min="7" max="7" width="11.42578125" style="1" customWidth="1"/>
    <col min="8" max="9" width="10" style="1" customWidth="1"/>
    <col min="10" max="10" width="14.85546875" style="1" customWidth="1"/>
    <col min="11" max="11" width="19" style="1" customWidth="1"/>
    <col min="12" max="12" width="11.7109375" style="1" customWidth="1"/>
    <col min="13" max="13" width="12" style="1" customWidth="1"/>
    <col min="14" max="14" width="11.7109375" style="1" customWidth="1"/>
    <col min="15" max="15" width="12" style="1" customWidth="1"/>
    <col min="16" max="16" width="14.7109375" style="1" customWidth="1"/>
    <col min="17" max="17" width="12.42578125" style="1" customWidth="1"/>
    <col min="18" max="16384" width="8.7109375" style="1"/>
  </cols>
  <sheetData>
    <row r="1" spans="1:12">
      <c r="A1" s="1" t="s">
        <v>48</v>
      </c>
    </row>
    <row r="2" spans="1:12"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3"/>
      <c r="B3" s="3"/>
      <c r="C3" s="4" t="s">
        <v>20</v>
      </c>
      <c r="D3" s="4" t="s">
        <v>21</v>
      </c>
      <c r="E3" s="4" t="s">
        <v>22</v>
      </c>
    </row>
    <row r="4" spans="1:12">
      <c r="A4" s="8" t="s">
        <v>23</v>
      </c>
      <c r="B4" s="5" t="str">
        <f>Sheet2!A1</f>
        <v>TANExcreted</v>
      </c>
      <c r="C4" s="5">
        <f>Sheet2!B1</f>
        <v>9.7919940000000008</v>
      </c>
      <c r="D4" s="5"/>
      <c r="E4" s="5"/>
    </row>
    <row r="5" spans="1:12">
      <c r="A5" s="16"/>
      <c r="B5" s="6" t="str">
        <f>Sheet2!A2</f>
        <v>N2House</v>
      </c>
      <c r="C5" s="6"/>
      <c r="D5" s="6">
        <f>Sheet2!B2</f>
        <v>0</v>
      </c>
      <c r="E5" s="6"/>
    </row>
    <row r="6" spans="1:12">
      <c r="A6" s="16"/>
      <c r="B6" s="6" t="str">
        <f>Sheet2!A3</f>
        <v>N2OHouse</v>
      </c>
      <c r="C6" s="6"/>
      <c r="D6" s="6">
        <f>Sheet2!B3</f>
        <v>0</v>
      </c>
      <c r="E6" s="6"/>
    </row>
    <row r="7" spans="1:12">
      <c r="A7" s="16"/>
      <c r="B7" s="6" t="str">
        <f>Sheet2!A4</f>
        <v>NH3House</v>
      </c>
      <c r="C7" s="6"/>
      <c r="D7" s="6">
        <f>Sheet2!B4</f>
        <v>2.5978500000000002</v>
      </c>
      <c r="E7" s="6"/>
    </row>
    <row r="8" spans="1:12">
      <c r="A8" s="16"/>
      <c r="B8" s="6" t="str">
        <f>Sheet2!A5</f>
        <v>TANExHouse</v>
      </c>
      <c r="C8" s="6"/>
      <c r="D8" s="6"/>
      <c r="E8" s="6">
        <f>Sheet2!B5</f>
        <v>7.7935499999999998</v>
      </c>
    </row>
    <row r="9" spans="1:12">
      <c r="A9" s="16"/>
      <c r="B9" s="6" t="str">
        <f>Sheet2!A6</f>
        <v>ONExcreted</v>
      </c>
      <c r="C9" s="6">
        <f>Sheet2!B6</f>
        <v>3.2400350000000002</v>
      </c>
      <c r="D9" s="6"/>
      <c r="E9" s="6"/>
    </row>
    <row r="10" spans="1:12">
      <c r="A10" s="16"/>
      <c r="B10" s="6" t="str">
        <f>Sheet2!A7</f>
        <v>ONMineralHouse</v>
      </c>
      <c r="C10" s="6">
        <f>Sheet2!B7</f>
        <v>0.59940649999999995</v>
      </c>
      <c r="D10" s="6">
        <f>Sheet2!B7</f>
        <v>0.59940649999999995</v>
      </c>
      <c r="E10" s="6"/>
    </row>
    <row r="11" spans="1:12">
      <c r="A11" s="17"/>
      <c r="B11" s="6" t="str">
        <f>Sheet2!A8</f>
        <v>ONExHouse</v>
      </c>
      <c r="C11" s="7"/>
      <c r="D11" s="7"/>
      <c r="E11" s="7">
        <f>Sheet2!B8</f>
        <v>2.640628</v>
      </c>
    </row>
    <row r="12" spans="1:12">
      <c r="A12" s="37" t="s">
        <v>24</v>
      </c>
      <c r="B12" s="5" t="str">
        <f>Sheet2!A9</f>
        <v>PExcreted</v>
      </c>
      <c r="C12" s="6">
        <f>Sheet2!B9</f>
        <v>1.4653719999999999</v>
      </c>
      <c r="D12" s="6"/>
      <c r="E12" s="6"/>
    </row>
    <row r="13" spans="1:12">
      <c r="A13" s="37"/>
      <c r="B13" s="6" t="str">
        <f>Sheet2!A10</f>
        <v>PExHouse</v>
      </c>
      <c r="C13" s="6"/>
      <c r="D13" s="6"/>
      <c r="E13" s="6">
        <f>Sheet2!B10</f>
        <v>1.4653719999999999</v>
      </c>
      <c r="H13" s="18"/>
    </row>
    <row r="14" spans="1:12">
      <c r="A14" s="37" t="s">
        <v>25</v>
      </c>
      <c r="B14" s="5" t="str">
        <f>Sheet2!A11</f>
        <v>OMExcretedPig</v>
      </c>
      <c r="C14" s="5">
        <f>Sheet2!B11</f>
        <v>67.183080000000004</v>
      </c>
      <c r="D14" s="5"/>
      <c r="E14" s="5"/>
      <c r="H14" s="18"/>
    </row>
    <row r="15" spans="1:12">
      <c r="A15" s="37"/>
      <c r="B15" s="6" t="str">
        <f>Sheet2!A12</f>
        <v>OMDisappearHouse</v>
      </c>
      <c r="C15" s="6"/>
      <c r="D15" s="6">
        <f>Sheet2!B12</f>
        <v>12.42887</v>
      </c>
      <c r="E15" s="6"/>
      <c r="H15" s="18"/>
    </row>
    <row r="16" spans="1:12">
      <c r="A16" s="37"/>
      <c r="B16" s="7" t="str">
        <f>Sheet2!A13</f>
        <v>OMExHouse</v>
      </c>
      <c r="C16" s="7"/>
      <c r="D16" s="7"/>
      <c r="E16" s="7">
        <f>Sheet2!B13</f>
        <v>54.75421</v>
      </c>
      <c r="H16" s="18"/>
      <c r="I16" s="18"/>
    </row>
    <row r="17" spans="1:9">
      <c r="A17" s="37" t="s">
        <v>26</v>
      </c>
      <c r="B17" s="5" t="str">
        <f>Sheet2!A14</f>
        <v>AshExcreted</v>
      </c>
      <c r="C17" s="6">
        <f>Sheet2!B14</f>
        <v>33.367930000000001</v>
      </c>
      <c r="D17" s="5"/>
      <c r="E17" s="5"/>
      <c r="H17" s="18"/>
      <c r="I17" s="18"/>
    </row>
    <row r="18" spans="1:9">
      <c r="A18" s="37"/>
      <c r="B18" s="6" t="str">
        <f>Sheet2!A15</f>
        <v>AshExhouse</v>
      </c>
      <c r="C18" s="6"/>
      <c r="D18" s="7"/>
      <c r="E18" s="7">
        <f>Sheet2!B15</f>
        <v>33.367930000000001</v>
      </c>
      <c r="H18" s="18"/>
      <c r="I18" s="18"/>
    </row>
    <row r="19" spans="1:9">
      <c r="A19" s="37" t="s">
        <v>27</v>
      </c>
      <c r="B19" s="5" t="str">
        <f>Sheet2!A16</f>
        <v>H2OExPig</v>
      </c>
      <c r="C19" s="5">
        <f>Sheet2!B16</f>
        <v>1170.7660000000001</v>
      </c>
      <c r="D19" s="5"/>
      <c r="E19" s="5"/>
      <c r="H19" s="18"/>
      <c r="I19" s="18"/>
    </row>
    <row r="20" spans="1:9">
      <c r="A20" s="37"/>
      <c r="B20" s="6" t="str">
        <f>Sheet2!A17</f>
        <v>A_DrinkingH2OSpill</v>
      </c>
      <c r="C20" s="6">
        <f>Sheet2!B17*Sheet2!B22</f>
        <v>215.25</v>
      </c>
      <c r="D20" s="6"/>
      <c r="E20" s="6"/>
    </row>
    <row r="21" spans="1:9">
      <c r="A21" s="37"/>
      <c r="B21" s="6" t="str">
        <f>Sheet2!A18</f>
        <v>A_WashH2O</v>
      </c>
      <c r="C21" s="6">
        <f>Sheet2!B18*Sheet2!B22</f>
        <v>71.75</v>
      </c>
      <c r="D21" s="6"/>
      <c r="E21" s="6"/>
    </row>
    <row r="22" spans="1:9">
      <c r="A22" s="37"/>
      <c r="B22" s="6" t="str">
        <f>Sheet2!A19</f>
        <v>H2ODegradationHouse</v>
      </c>
      <c r="C22" s="6"/>
      <c r="D22" s="6">
        <f>Sheet2!C19</f>
        <v>3.5546570000000002</v>
      </c>
      <c r="E22" s="6"/>
    </row>
    <row r="23" spans="1:9">
      <c r="A23" s="37"/>
      <c r="B23" s="6" t="str">
        <f>Sheet2!A20</f>
        <v>H2OEvapHouse</v>
      </c>
      <c r="C23" s="6"/>
      <c r="D23" s="6">
        <f>Sheet2!C20</f>
        <v>60.27</v>
      </c>
      <c r="E23" s="6"/>
    </row>
    <row r="24" spans="1:9">
      <c r="A24" s="37"/>
      <c r="B24" s="7" t="str">
        <f>Sheet2!A21</f>
        <v>H2OExHouse</v>
      </c>
      <c r="C24" s="7"/>
      <c r="D24" s="7"/>
      <c r="E24" s="7">
        <f>Sheet2!C21</f>
        <v>1393.941</v>
      </c>
    </row>
    <row r="25" spans="1:9">
      <c r="D25" s="19"/>
    </row>
    <row r="26" spans="1:9">
      <c r="A26" s="9"/>
      <c r="B26" s="10" t="s">
        <v>20</v>
      </c>
      <c r="C26" s="10" t="s">
        <v>22</v>
      </c>
      <c r="D26" s="30" t="s">
        <v>21</v>
      </c>
      <c r="E26" s="30" t="s">
        <v>28</v>
      </c>
    </row>
    <row r="27" spans="1:9">
      <c r="A27" s="11" t="s">
        <v>29</v>
      </c>
      <c r="B27" s="20">
        <f>C4+C10</f>
        <v>10.391400500000001</v>
      </c>
      <c r="C27" s="20">
        <f>E8</f>
        <v>7.7935499999999998</v>
      </c>
      <c r="D27" s="30">
        <f>D5+D6+D7</f>
        <v>2.5978500000000002</v>
      </c>
      <c r="E27" s="30">
        <f>B27-C27-D27</f>
        <v>5.0000000140215661E-7</v>
      </c>
    </row>
    <row r="28" spans="1:9">
      <c r="A28" s="11" t="s">
        <v>30</v>
      </c>
      <c r="B28" s="20">
        <f>C9</f>
        <v>3.2400350000000002</v>
      </c>
      <c r="C28" s="20">
        <f>E11</f>
        <v>2.640628</v>
      </c>
      <c r="D28" s="30">
        <f>D10</f>
        <v>0.59940649999999995</v>
      </c>
      <c r="E28" s="30">
        <f>B28-C28-D28</f>
        <v>5.0000000029193359E-7</v>
      </c>
    </row>
    <row r="29" spans="1:9">
      <c r="A29" s="11" t="s">
        <v>49</v>
      </c>
      <c r="B29" s="20">
        <f>B27+B28</f>
        <v>13.631435500000002</v>
      </c>
      <c r="C29" s="20">
        <f>C27+C28</f>
        <v>10.434177999999999</v>
      </c>
      <c r="D29" s="31">
        <f>D27+D28</f>
        <v>3.1972564999999999</v>
      </c>
      <c r="E29" s="31">
        <f>E27+E28</f>
        <v>1.0000000016940902E-6</v>
      </c>
    </row>
    <row r="30" spans="1:9">
      <c r="A30" s="11" t="s">
        <v>24</v>
      </c>
      <c r="B30" s="20">
        <f>C12</f>
        <v>1.4653719999999999</v>
      </c>
      <c r="C30" s="20">
        <f>E13</f>
        <v>1.4653719999999999</v>
      </c>
      <c r="D30" s="30">
        <v>0</v>
      </c>
      <c r="E30" s="30">
        <f>B30-C30-D30</f>
        <v>0</v>
      </c>
    </row>
    <row r="31" spans="1:9">
      <c r="A31" s="13" t="s">
        <v>25</v>
      </c>
      <c r="B31" s="13">
        <f>C14</f>
        <v>67.183080000000004</v>
      </c>
      <c r="C31" s="13">
        <f>E16</f>
        <v>54.75421</v>
      </c>
      <c r="D31" s="30">
        <f>D15</f>
        <v>12.42887</v>
      </c>
      <c r="E31" s="30">
        <f>B31-C31-D31</f>
        <v>0</v>
      </c>
    </row>
    <row r="32" spans="1:9">
      <c r="A32" s="13" t="s">
        <v>26</v>
      </c>
      <c r="B32" s="13">
        <f>C17</f>
        <v>33.367930000000001</v>
      </c>
      <c r="C32" s="13">
        <f>E18</f>
        <v>33.367930000000001</v>
      </c>
      <c r="D32" s="30">
        <v>0</v>
      </c>
      <c r="E32" s="30">
        <f>B32-C32-D32</f>
        <v>0</v>
      </c>
    </row>
    <row r="33" spans="1:5">
      <c r="A33" s="9" t="s">
        <v>27</v>
      </c>
      <c r="B33" s="9">
        <f>C19+C20+C21</f>
        <v>1457.7660000000001</v>
      </c>
      <c r="C33" s="9">
        <f>E24</f>
        <v>1393.941</v>
      </c>
      <c r="D33" s="30">
        <f>D23+D22</f>
        <v>63.824657000000002</v>
      </c>
      <c r="E33" s="30">
        <f>B33-C33-D33</f>
        <v>3.4300000004350295E-4</v>
      </c>
    </row>
    <row r="34" spans="1:5">
      <c r="A34" s="13"/>
      <c r="B34" s="13"/>
      <c r="C34" s="13"/>
    </row>
  </sheetData>
  <sheetProtection selectLockedCells="1" selectUnlockedCells="1"/>
  <mergeCells count="4">
    <mergeCell ref="A12:A13"/>
    <mergeCell ref="A14:A16"/>
    <mergeCell ref="A17:A18"/>
    <mergeCell ref="A19:A24"/>
  </mergeCells>
  <phoneticPr fontId="4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7"/>
  <sheetViews>
    <sheetView workbookViewId="0"/>
  </sheetViews>
  <sheetFormatPr defaultRowHeight="12.75"/>
  <cols>
    <col min="1" max="1" width="21.85546875" bestFit="1" customWidth="1"/>
    <col min="2" max="3" width="11" bestFit="1" customWidth="1"/>
  </cols>
  <sheetData>
    <row r="1" spans="1:3">
      <c r="A1" t="s">
        <v>96</v>
      </c>
      <c r="B1">
        <v>35.33907</v>
      </c>
      <c r="C1">
        <v>35.33907</v>
      </c>
    </row>
    <row r="2" spans="1:3">
      <c r="A2" t="s">
        <v>97</v>
      </c>
      <c r="B2">
        <v>1.971144</v>
      </c>
      <c r="C2">
        <v>1.971144</v>
      </c>
    </row>
    <row r="3" spans="1:3">
      <c r="A3" t="s">
        <v>42</v>
      </c>
      <c r="B3">
        <v>33.367930000000001</v>
      </c>
      <c r="C3">
        <v>33.367930000000001</v>
      </c>
    </row>
    <row r="4" spans="1:3">
      <c r="A4" t="s">
        <v>98</v>
      </c>
      <c r="B4">
        <v>56.31841</v>
      </c>
      <c r="C4">
        <v>56.31841</v>
      </c>
    </row>
    <row r="5" spans="1:3">
      <c r="A5" t="s">
        <v>99</v>
      </c>
      <c r="B5">
        <v>19.345870000000001</v>
      </c>
      <c r="C5">
        <v>19.345870000000001</v>
      </c>
    </row>
    <row r="6" spans="1:3">
      <c r="A6" t="s">
        <v>100</v>
      </c>
      <c r="B6">
        <v>1614.69</v>
      </c>
      <c r="C6">
        <v>1614.69</v>
      </c>
    </row>
    <row r="7" spans="1:3">
      <c r="A7" t="s">
        <v>46</v>
      </c>
      <c r="B7">
        <v>1393.941</v>
      </c>
      <c r="C7">
        <v>1393.941</v>
      </c>
    </row>
    <row r="8" spans="1:3">
      <c r="A8" t="s">
        <v>101</v>
      </c>
      <c r="B8">
        <v>1634.0360000000001</v>
      </c>
      <c r="C8">
        <v>1634.0360000000001</v>
      </c>
    </row>
    <row r="9" spans="1:3">
      <c r="A9" t="s">
        <v>102</v>
      </c>
      <c r="B9">
        <v>2.5799599999999998</v>
      </c>
      <c r="C9">
        <v>2.5799599999999998</v>
      </c>
    </row>
    <row r="10" spans="1:3">
      <c r="A10" t="s">
        <v>103</v>
      </c>
      <c r="B10">
        <v>20.292870000000001</v>
      </c>
      <c r="C10">
        <v>20.292870000000001</v>
      </c>
    </row>
    <row r="11" spans="1:3">
      <c r="A11" t="s">
        <v>104</v>
      </c>
      <c r="B11">
        <v>0.62</v>
      </c>
      <c r="C11">
        <v>0.62</v>
      </c>
    </row>
    <row r="12" spans="1:3">
      <c r="A12" t="s">
        <v>105</v>
      </c>
      <c r="B12">
        <v>67.642920000000004</v>
      </c>
      <c r="C12">
        <v>67.642920000000004</v>
      </c>
    </row>
    <row r="13" spans="1:3">
      <c r="A13" t="s">
        <v>106</v>
      </c>
      <c r="B13">
        <v>41.458559999999999</v>
      </c>
      <c r="C13">
        <v>41.458559999999999</v>
      </c>
    </row>
    <row r="14" spans="1:3">
      <c r="A14" t="s">
        <v>107</v>
      </c>
      <c r="B14">
        <v>109.1015</v>
      </c>
      <c r="C14">
        <v>109.1015</v>
      </c>
    </row>
    <row r="15" spans="1:3">
      <c r="A15" t="s">
        <v>108</v>
      </c>
      <c r="B15">
        <v>54.347270000000002</v>
      </c>
      <c r="C15">
        <v>54.347270000000002</v>
      </c>
    </row>
    <row r="16" spans="1:3">
      <c r="A16" t="s">
        <v>109</v>
      </c>
      <c r="B16">
        <v>1.5812660000000001</v>
      </c>
      <c r="C16">
        <v>1.5812660000000001</v>
      </c>
    </row>
    <row r="17" spans="1:3">
      <c r="A17" t="s">
        <v>110</v>
      </c>
      <c r="B17">
        <v>4.1612260000000001</v>
      </c>
      <c r="C17">
        <v>4.1612260000000001</v>
      </c>
    </row>
    <row r="18" spans="1:3">
      <c r="A18" t="s">
        <v>111</v>
      </c>
      <c r="B18">
        <v>3.7733339999999997E-2</v>
      </c>
      <c r="C18">
        <v>3.7733339999999997E-2</v>
      </c>
    </row>
    <row r="19" spans="1:3">
      <c r="A19" t="s">
        <v>112</v>
      </c>
      <c r="B19">
        <v>1.5031049999999999</v>
      </c>
      <c r="C19">
        <v>1.5031049999999999</v>
      </c>
    </row>
    <row r="20" spans="1:3">
      <c r="A20" t="s">
        <v>113</v>
      </c>
      <c r="B20">
        <v>10.37351</v>
      </c>
      <c r="C20">
        <v>10.37351</v>
      </c>
    </row>
    <row r="21" spans="1:3">
      <c r="A21" t="s">
        <v>114</v>
      </c>
      <c r="B21">
        <v>7.7935499999999998</v>
      </c>
      <c r="C21">
        <v>7.7935499999999998</v>
      </c>
    </row>
    <row r="22" spans="1:3">
      <c r="A22" t="s">
        <v>116</v>
      </c>
      <c r="B22">
        <v>1.520597</v>
      </c>
      <c r="C22">
        <v>1.520597</v>
      </c>
    </row>
    <row r="23" spans="1:3">
      <c r="A23" t="s">
        <v>39</v>
      </c>
      <c r="B23">
        <v>1.4653719999999999</v>
      </c>
      <c r="C23">
        <v>1.4653719999999999</v>
      </c>
    </row>
    <row r="24" spans="1:3">
      <c r="A24" t="s">
        <v>38</v>
      </c>
      <c r="B24">
        <v>2.640628</v>
      </c>
      <c r="C24">
        <v>2.640628</v>
      </c>
    </row>
    <row r="25" spans="1:3">
      <c r="A25" t="s">
        <v>117</v>
      </c>
      <c r="B25">
        <v>240.0943</v>
      </c>
      <c r="C25">
        <v>240.0943</v>
      </c>
    </row>
    <row r="26" spans="1:3">
      <c r="A26" t="s">
        <v>41</v>
      </c>
      <c r="B26">
        <v>54.75421</v>
      </c>
      <c r="C26">
        <v>54.75421</v>
      </c>
    </row>
    <row r="27" spans="1:3">
      <c r="A27" t="s">
        <v>36</v>
      </c>
      <c r="B27">
        <v>7.7935499999999998</v>
      </c>
      <c r="C27">
        <v>7.7935499999999998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7"/>
  <sheetViews>
    <sheetView workbookViewId="0">
      <selection activeCell="B32" sqref="B32"/>
    </sheetView>
  </sheetViews>
  <sheetFormatPr defaultRowHeight="12.75"/>
  <cols>
    <col min="2" max="2" width="30.5703125" customWidth="1"/>
  </cols>
  <sheetData>
    <row r="1" spans="1:5" ht="15">
      <c r="A1" s="1" t="s">
        <v>94</v>
      </c>
      <c r="B1" s="1"/>
      <c r="C1" s="1"/>
      <c r="D1" s="1"/>
      <c r="E1" s="1"/>
    </row>
    <row r="2" spans="1:5" ht="15">
      <c r="A2" s="1"/>
      <c r="B2" s="1"/>
      <c r="C2" s="2"/>
      <c r="D2" s="2"/>
      <c r="E2" s="2"/>
    </row>
    <row r="3" spans="1:5" ht="15">
      <c r="A3" s="3"/>
      <c r="B3" s="3"/>
      <c r="C3" s="4" t="s">
        <v>20</v>
      </c>
      <c r="D3" s="4" t="s">
        <v>21</v>
      </c>
      <c r="E3" s="4" t="s">
        <v>22</v>
      </c>
    </row>
    <row r="4" spans="1:5" ht="15">
      <c r="A4" s="8" t="s">
        <v>23</v>
      </c>
      <c r="B4" s="5" t="str">
        <f>Sheet5!A27</f>
        <v>TANExHouse</v>
      </c>
      <c r="C4" s="5">
        <f>Sheet5!B27</f>
        <v>7.7935499999999998</v>
      </c>
      <c r="D4" s="5"/>
      <c r="E4" s="5"/>
    </row>
    <row r="5" spans="1:5" ht="15">
      <c r="A5" s="16"/>
      <c r="B5" s="6" t="str">
        <f>Sheet5!A9</f>
        <v>NMineralDigester</v>
      </c>
      <c r="C5" s="6">
        <f>Sheet5!B9</f>
        <v>2.5799599999999998</v>
      </c>
      <c r="D5" s="6"/>
      <c r="E5" s="6"/>
    </row>
    <row r="6" spans="1:5" ht="15">
      <c r="A6" s="16"/>
      <c r="B6" s="6" t="str">
        <f>Sheet5!A20</f>
        <v>TANExDigester</v>
      </c>
      <c r="D6" s="6"/>
      <c r="E6" s="6">
        <f>Sheet5!C20</f>
        <v>10.37351</v>
      </c>
    </row>
    <row r="7" spans="1:5" ht="15">
      <c r="A7" s="16"/>
      <c r="B7" t="str">
        <f>Sheet5!A22</f>
        <v>ONInSuppl</v>
      </c>
      <c r="C7">
        <f>Sheet5!B22</f>
        <v>1.520597</v>
      </c>
      <c r="D7" s="6"/>
      <c r="E7" s="6"/>
    </row>
    <row r="8" spans="1:5" ht="15">
      <c r="A8" s="16"/>
    </row>
    <row r="9" spans="1:5" ht="15">
      <c r="A9" s="16"/>
      <c r="D9" s="6"/>
      <c r="E9" s="6"/>
    </row>
    <row r="10" spans="1:5" ht="15">
      <c r="A10" s="16"/>
      <c r="B10" s="6" t="str">
        <f>Sheet5!A24</f>
        <v>ONExHouse</v>
      </c>
      <c r="C10" s="6">
        <f>Sheet5!B24</f>
        <v>2.640628</v>
      </c>
      <c r="D10" s="6"/>
      <c r="E10" s="6"/>
    </row>
    <row r="11" spans="1:5" ht="15">
      <c r="A11" s="17"/>
      <c r="B11" s="6" t="str">
        <f>Sheet5!A16</f>
        <v>ONExDigester</v>
      </c>
      <c r="C11" s="7"/>
      <c r="D11" s="7"/>
      <c r="E11" s="6">
        <f>Sheet5!C16</f>
        <v>1.5812660000000001</v>
      </c>
    </row>
    <row r="12" spans="1:5" ht="15">
      <c r="A12" s="17"/>
      <c r="B12" s="6" t="str">
        <f>Sheet5!A23</f>
        <v>PExHouse</v>
      </c>
      <c r="C12" s="6">
        <f>Sheet5!B23</f>
        <v>1.4653719999999999</v>
      </c>
      <c r="D12" s="6"/>
      <c r="E12" s="6"/>
    </row>
    <row r="13" spans="1:5" ht="15">
      <c r="A13" s="37" t="s">
        <v>24</v>
      </c>
      <c r="B13" s="5" t="str">
        <f>Sheet5!A18</f>
        <v>PAddedSuppl</v>
      </c>
      <c r="C13" s="5">
        <f>Sheet5!B18</f>
        <v>3.7733339999999997E-2</v>
      </c>
      <c r="D13" s="6"/>
      <c r="E13" s="6"/>
    </row>
    <row r="14" spans="1:5" ht="15">
      <c r="A14" s="37"/>
      <c r="B14" s="6" t="str">
        <f>Sheet5!A19</f>
        <v>PExDigester</v>
      </c>
      <c r="C14" s="6"/>
      <c r="E14" s="6">
        <f>Sheet5!C19</f>
        <v>1.5031049999999999</v>
      </c>
    </row>
    <row r="15" spans="1:5" ht="15">
      <c r="A15" s="37" t="s">
        <v>25</v>
      </c>
      <c r="B15" s="5" t="str">
        <f>Sheet5!A26</f>
        <v>OMExHouse</v>
      </c>
      <c r="C15" s="5">
        <f>Sheet5!B26</f>
        <v>54.75421</v>
      </c>
      <c r="D15" s="5"/>
      <c r="E15" s="5"/>
    </row>
    <row r="16" spans="1:5" ht="15">
      <c r="A16" s="37"/>
      <c r="B16" s="6" t="str">
        <f>Sheet5!A15</f>
        <v>OMInSupplement</v>
      </c>
      <c r="C16" s="6">
        <f>Sheet5!B15</f>
        <v>54.347270000000002</v>
      </c>
      <c r="D16" s="6"/>
      <c r="E16" s="6"/>
    </row>
    <row r="17" spans="1:5" ht="15">
      <c r="A17" s="37"/>
      <c r="B17" s="6" t="str">
        <f>Sheet5!A12</f>
        <v>OMDisappearDigester</v>
      </c>
      <c r="C17" s="6"/>
      <c r="D17" s="6">
        <f>Sheet5!C12</f>
        <v>67.642920000000004</v>
      </c>
      <c r="E17" s="6"/>
    </row>
    <row r="18" spans="1:5" ht="15">
      <c r="A18" s="37"/>
      <c r="B18" s="7" t="str">
        <f>Sheet5!A13</f>
        <v>OMExDigester</v>
      </c>
      <c r="C18" s="7"/>
      <c r="D18" s="7"/>
      <c r="E18" s="7">
        <f>Sheet5!C13</f>
        <v>41.458559999999999</v>
      </c>
    </row>
    <row r="19" spans="1:5" ht="15">
      <c r="A19" s="37" t="s">
        <v>26</v>
      </c>
      <c r="B19" s="5" t="str">
        <f>Sheet5!A3</f>
        <v>AshExhouse</v>
      </c>
      <c r="C19" s="5">
        <f>Sheet5!B3</f>
        <v>33.367930000000001</v>
      </c>
      <c r="D19" s="5"/>
      <c r="E19" s="5"/>
    </row>
    <row r="20" spans="1:5" ht="15">
      <c r="A20" s="37"/>
      <c r="B20" s="6" t="str">
        <f>Sheet5!A2</f>
        <v>AshAddedSuppl</v>
      </c>
      <c r="C20" s="6">
        <f>Sheet5!B2</f>
        <v>1.971144</v>
      </c>
      <c r="D20" s="6"/>
      <c r="E20" s="6"/>
    </row>
    <row r="21" spans="1:5" ht="15">
      <c r="A21" s="37"/>
      <c r="B21" s="6" t="str">
        <f>Sheet5!A1</f>
        <v>AshExDigester</v>
      </c>
      <c r="C21" s="6"/>
      <c r="D21" s="7"/>
      <c r="E21" s="6">
        <f>Sheet5!C1</f>
        <v>35.33907</v>
      </c>
    </row>
    <row r="22" spans="1:5" ht="15">
      <c r="A22" s="37" t="s">
        <v>27</v>
      </c>
      <c r="B22" s="5" t="str">
        <f>Sheet5!A7</f>
        <v>H2OExHouse</v>
      </c>
      <c r="C22" s="5">
        <f>Sheet5!B7</f>
        <v>1393.941</v>
      </c>
      <c r="D22" s="5"/>
      <c r="E22" s="5"/>
    </row>
    <row r="23" spans="1:5" ht="15">
      <c r="A23" s="37"/>
      <c r="B23" s="6" t="str">
        <f>Sheet5!A25</f>
        <v>H2OInSuppl</v>
      </c>
      <c r="C23" s="6">
        <f>Sheet5!B25</f>
        <v>240.0943</v>
      </c>
      <c r="D23" s="6"/>
      <c r="E23" s="6"/>
    </row>
    <row r="24" spans="1:5" ht="15">
      <c r="A24" s="37"/>
      <c r="B24" s="35" t="str">
        <f>Sheet5!A5</f>
        <v>H2ODegradationDigester</v>
      </c>
      <c r="C24" s="36"/>
      <c r="D24" s="6">
        <f>Sheet5!B5</f>
        <v>19.345870000000001</v>
      </c>
      <c r="E24" s="6"/>
    </row>
    <row r="25" spans="1:5" ht="15">
      <c r="A25" s="37"/>
      <c r="B25" s="36"/>
      <c r="C25" s="36"/>
      <c r="D25" s="6"/>
      <c r="E25" s="6"/>
    </row>
    <row r="26" spans="1:5" ht="15">
      <c r="A26" s="37"/>
      <c r="B26" s="6"/>
      <c r="C26" s="6"/>
      <c r="D26" s="6"/>
      <c r="E26" s="6"/>
    </row>
    <row r="27" spans="1:5" ht="15">
      <c r="A27" s="37"/>
      <c r="B27" s="7" t="str">
        <f>Sheet5!A6</f>
        <v>H2OExDigester</v>
      </c>
      <c r="C27" s="7"/>
      <c r="D27" s="7"/>
      <c r="E27" s="7">
        <f>Sheet5!C6</f>
        <v>1614.69</v>
      </c>
    </row>
    <row r="28" spans="1:5" ht="15">
      <c r="A28" s="1"/>
      <c r="B28" s="1"/>
      <c r="C28" s="1"/>
      <c r="D28" s="19"/>
      <c r="E28" s="1"/>
    </row>
    <row r="29" spans="1:5" ht="15">
      <c r="A29" s="9"/>
      <c r="B29" s="10" t="s">
        <v>20</v>
      </c>
      <c r="C29" s="10" t="s">
        <v>22</v>
      </c>
      <c r="D29" s="30" t="s">
        <v>21</v>
      </c>
      <c r="E29" s="30" t="s">
        <v>28</v>
      </c>
    </row>
    <row r="30" spans="1:5" ht="15">
      <c r="A30" s="11" t="s">
        <v>29</v>
      </c>
      <c r="B30" s="20">
        <f>C4+C5</f>
        <v>10.37351</v>
      </c>
      <c r="C30" s="20">
        <f>E6</f>
        <v>10.37351</v>
      </c>
      <c r="D30" s="30">
        <v>0</v>
      </c>
      <c r="E30" s="30">
        <f>B30-C30-D30</f>
        <v>0</v>
      </c>
    </row>
    <row r="31" spans="1:5" ht="15">
      <c r="A31" s="11" t="s">
        <v>30</v>
      </c>
      <c r="B31" s="20">
        <f>C10+C7</f>
        <v>4.161225</v>
      </c>
      <c r="C31" s="20">
        <f>E11</f>
        <v>1.5812660000000001</v>
      </c>
      <c r="D31" s="30">
        <f>C5</f>
        <v>2.5799599999999998</v>
      </c>
      <c r="E31" s="30">
        <f>B31-C31-D31</f>
        <v>-1.000000000139778E-6</v>
      </c>
    </row>
    <row r="32" spans="1:5" ht="15">
      <c r="A32" s="11" t="s">
        <v>49</v>
      </c>
      <c r="B32" s="20">
        <f>B30+B31</f>
        <v>14.534735</v>
      </c>
      <c r="C32" s="20">
        <f>C30+C31</f>
        <v>11.954775999999999</v>
      </c>
      <c r="D32" s="31">
        <f>D30+D31</f>
        <v>2.5799599999999998</v>
      </c>
      <c r="E32" s="31">
        <f>E30+E31</f>
        <v>-1.000000000139778E-6</v>
      </c>
    </row>
    <row r="33" spans="1:5" ht="15">
      <c r="A33" s="11" t="s">
        <v>24</v>
      </c>
      <c r="B33" s="20">
        <f>C12+C13</f>
        <v>1.5031053399999998</v>
      </c>
      <c r="C33" s="20">
        <f>E14</f>
        <v>1.5031049999999999</v>
      </c>
      <c r="D33" s="30">
        <v>0</v>
      </c>
      <c r="E33" s="30">
        <f>B33-C33-D33</f>
        <v>3.3999999993206131E-7</v>
      </c>
    </row>
    <row r="34" spans="1:5" ht="15">
      <c r="A34" s="13" t="s">
        <v>25</v>
      </c>
      <c r="B34" s="13">
        <f>C15+C16</f>
        <v>109.10148000000001</v>
      </c>
      <c r="C34" s="13">
        <f>E18</f>
        <v>41.458559999999999</v>
      </c>
      <c r="D34" s="30">
        <f>D17</f>
        <v>67.642920000000004</v>
      </c>
      <c r="E34" s="30">
        <f>B34-C34-D34</f>
        <v>0</v>
      </c>
    </row>
    <row r="35" spans="1:5" ht="15">
      <c r="A35" s="13" t="s">
        <v>26</v>
      </c>
      <c r="B35" s="13">
        <f>C19+C20</f>
        <v>35.339074000000004</v>
      </c>
      <c r="C35" s="13">
        <f>E21</f>
        <v>35.33907</v>
      </c>
      <c r="D35" s="30">
        <v>0</v>
      </c>
      <c r="E35" s="30">
        <f>B35-C35-D35</f>
        <v>4.0000000041118255E-6</v>
      </c>
    </row>
    <row r="36" spans="1:5" ht="15">
      <c r="A36" s="9" t="s">
        <v>27</v>
      </c>
      <c r="B36" s="9">
        <f>C22+C23</f>
        <v>1634.0353</v>
      </c>
      <c r="C36" s="9">
        <f>E27</f>
        <v>1614.69</v>
      </c>
      <c r="D36" s="30">
        <f>D24</f>
        <v>19.345870000000001</v>
      </c>
      <c r="E36" s="30">
        <f>B36-C36-D36</f>
        <v>-5.7000000004947537E-4</v>
      </c>
    </row>
    <row r="37" spans="1:5" ht="15">
      <c r="A37" s="13"/>
      <c r="B37" s="13"/>
      <c r="C37" s="13"/>
      <c r="D37" s="1"/>
      <c r="E37" s="1"/>
    </row>
  </sheetData>
  <mergeCells count="4">
    <mergeCell ref="A13:A14"/>
    <mergeCell ref="A15:A18"/>
    <mergeCell ref="A19:A21"/>
    <mergeCell ref="A22:A2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22"/>
  <sheetViews>
    <sheetView workbookViewId="0"/>
  </sheetViews>
  <sheetFormatPr defaultColWidth="8.7109375" defaultRowHeight="15"/>
  <cols>
    <col min="1" max="1" width="20.5703125" style="1" customWidth="1"/>
    <col min="2" max="3" width="10" style="1" bestFit="1" customWidth="1"/>
    <col min="4" max="16384" width="8.7109375" style="1"/>
  </cols>
  <sheetData>
    <row r="1" spans="1:3">
      <c r="A1" s="1" t="s">
        <v>50</v>
      </c>
      <c r="B1" s="1">
        <v>10.37351</v>
      </c>
      <c r="C1" s="1">
        <v>10.37351</v>
      </c>
    </row>
    <row r="2" spans="1:3">
      <c r="A2" s="1" t="s">
        <v>51</v>
      </c>
      <c r="B2" s="1">
        <v>0</v>
      </c>
      <c r="C2" s="1">
        <v>0</v>
      </c>
    </row>
    <row r="3" spans="1:3">
      <c r="A3" s="1" t="s">
        <v>52</v>
      </c>
      <c r="B3" s="1">
        <v>0</v>
      </c>
      <c r="C3" s="1">
        <v>0</v>
      </c>
    </row>
    <row r="4" spans="1:3">
      <c r="A4" s="1" t="s">
        <v>53</v>
      </c>
      <c r="B4" s="1">
        <v>0.104842</v>
      </c>
      <c r="C4" s="1">
        <v>0.104842</v>
      </c>
    </row>
    <row r="5" spans="1:3">
      <c r="A5" s="1" t="s">
        <v>54</v>
      </c>
      <c r="B5" s="1">
        <v>10.37936</v>
      </c>
      <c r="C5" s="1">
        <v>10.37936</v>
      </c>
    </row>
    <row r="6" spans="1:3">
      <c r="A6" s="1" t="s">
        <v>55</v>
      </c>
      <c r="B6" s="1">
        <v>1.5812660000000001</v>
      </c>
      <c r="C6" s="1">
        <v>1.5812660000000001</v>
      </c>
    </row>
    <row r="7" spans="1:3">
      <c r="A7" s="1" t="s">
        <v>56</v>
      </c>
      <c r="B7" s="1">
        <v>0.1106886</v>
      </c>
      <c r="C7" s="1">
        <v>0.1106886</v>
      </c>
    </row>
    <row r="8" spans="1:3">
      <c r="A8" s="1" t="s">
        <v>57</v>
      </c>
      <c r="B8" s="1">
        <v>1.470577</v>
      </c>
      <c r="C8" s="1">
        <v>1.470577</v>
      </c>
    </row>
    <row r="9" spans="1:3">
      <c r="A9" s="1" t="s">
        <v>58</v>
      </c>
      <c r="B9" s="1">
        <v>1.5031049999999999</v>
      </c>
      <c r="C9" s="1">
        <v>1.5031049999999999</v>
      </c>
    </row>
    <row r="10" spans="1:3">
      <c r="A10" s="1" t="s">
        <v>59</v>
      </c>
      <c r="B10" s="1">
        <v>41.458559999999999</v>
      </c>
      <c r="C10" s="1">
        <v>41.458559999999999</v>
      </c>
    </row>
    <row r="11" spans="1:3">
      <c r="A11" s="1" t="s">
        <v>60</v>
      </c>
      <c r="B11" s="1">
        <v>2.9020990000000002</v>
      </c>
      <c r="C11" s="1">
        <v>2.9020990000000002</v>
      </c>
    </row>
    <row r="12" spans="1:3">
      <c r="A12" s="1" t="s">
        <v>61</v>
      </c>
      <c r="B12" s="1">
        <v>0.87062980000000001</v>
      </c>
      <c r="C12" s="1">
        <v>0.87062980000000001</v>
      </c>
    </row>
    <row r="13" spans="1:3">
      <c r="A13" s="1" t="s">
        <v>62</v>
      </c>
      <c r="B13" s="1">
        <v>38.556460000000001</v>
      </c>
      <c r="C13" s="1">
        <v>38.556460000000001</v>
      </c>
    </row>
    <row r="14" spans="1:3">
      <c r="A14" s="1" t="s">
        <v>63</v>
      </c>
      <c r="B14" s="1">
        <v>35.33907</v>
      </c>
      <c r="C14" s="1">
        <v>35.33907</v>
      </c>
    </row>
    <row r="15" spans="1:3">
      <c r="A15" s="1" t="s">
        <v>64</v>
      </c>
      <c r="B15" s="1">
        <v>0</v>
      </c>
      <c r="C15" s="1">
        <v>0</v>
      </c>
    </row>
    <row r="16" spans="1:3">
      <c r="A16" s="1" t="s">
        <v>115</v>
      </c>
      <c r="B16" s="1">
        <v>0.83000039999999997</v>
      </c>
      <c r="C16" s="1">
        <v>0.83000039999999997</v>
      </c>
    </row>
    <row r="17" spans="1:3">
      <c r="A17" s="1" t="s">
        <v>65</v>
      </c>
      <c r="B17" s="1">
        <v>0</v>
      </c>
      <c r="C17" s="1">
        <v>0</v>
      </c>
    </row>
    <row r="18" spans="1:3">
      <c r="A18" s="1" t="s">
        <v>66</v>
      </c>
      <c r="B18" s="1">
        <v>1613.86</v>
      </c>
      <c r="C18" s="1">
        <v>1613.86</v>
      </c>
    </row>
    <row r="19" spans="1:3">
      <c r="A19" s="1" t="s">
        <v>96</v>
      </c>
      <c r="B19" s="1">
        <v>35.33907</v>
      </c>
      <c r="C19" s="1">
        <v>35.33907</v>
      </c>
    </row>
    <row r="20" spans="1:3">
      <c r="A20" s="1" t="s">
        <v>118</v>
      </c>
      <c r="B20" s="1">
        <v>1613.86</v>
      </c>
      <c r="C20" s="1">
        <v>1613.86</v>
      </c>
    </row>
    <row r="21" spans="1:3">
      <c r="A21" s="1" t="s">
        <v>112</v>
      </c>
      <c r="B21" s="1">
        <v>1.5031049999999999</v>
      </c>
      <c r="C21" s="1">
        <v>1.5031049999999999</v>
      </c>
    </row>
    <row r="22" spans="1:3">
      <c r="A22" s="1" t="s">
        <v>100</v>
      </c>
      <c r="B22" s="1">
        <v>1614.69</v>
      </c>
      <c r="C22" s="1">
        <v>1614.69</v>
      </c>
    </row>
  </sheetData>
  <sheetProtection selectLockedCells="1" selectUnlockedCells="1"/>
  <phoneticPr fontId="4" type="noConversion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4"/>
  <sheetViews>
    <sheetView workbookViewId="0">
      <selection activeCell="H34" sqref="H34"/>
    </sheetView>
  </sheetViews>
  <sheetFormatPr defaultColWidth="8.7109375" defaultRowHeight="15"/>
  <cols>
    <col min="1" max="1" width="11.7109375" style="1" customWidth="1"/>
    <col min="2" max="2" width="22" style="1" customWidth="1"/>
    <col min="3" max="3" width="13.28515625" style="1" customWidth="1"/>
    <col min="4" max="4" width="8.140625" style="1" customWidth="1"/>
    <col min="5" max="5" width="9.5703125" style="1" customWidth="1"/>
    <col min="6" max="6" width="11" style="1" customWidth="1"/>
    <col min="7" max="7" width="11.42578125" style="1" customWidth="1"/>
    <col min="8" max="8" width="9.7109375" style="1" customWidth="1"/>
    <col min="9" max="9" width="10.5703125" style="1" customWidth="1"/>
    <col min="10" max="11" width="10" style="1" customWidth="1"/>
    <col min="12" max="12" width="10.5703125" style="1" customWidth="1"/>
    <col min="13" max="13" width="18.140625" style="1" customWidth="1"/>
    <col min="14" max="14" width="12.42578125" style="1" customWidth="1"/>
    <col min="15" max="15" width="11" style="1" customWidth="1"/>
    <col min="16" max="16" width="11.7109375" style="1" customWidth="1"/>
    <col min="17" max="17" width="11" style="1" customWidth="1"/>
    <col min="18" max="18" width="11.140625" style="1" customWidth="1"/>
    <col min="19" max="19" width="11.28515625" style="1" customWidth="1"/>
    <col min="20" max="20" width="18.5703125" style="1" customWidth="1"/>
    <col min="21" max="21" width="13.85546875" style="1" customWidth="1"/>
    <col min="22" max="22" width="11.42578125" style="1" customWidth="1"/>
    <col min="23" max="16384" width="8.7109375" style="1"/>
  </cols>
  <sheetData>
    <row r="1" spans="1:7">
      <c r="A1" s="1" t="s">
        <v>67</v>
      </c>
    </row>
    <row r="3" spans="1:7">
      <c r="A3" s="7"/>
      <c r="B3" s="7"/>
      <c r="C3" s="6" t="s">
        <v>68</v>
      </c>
      <c r="D3" s="6" t="s">
        <v>69</v>
      </c>
      <c r="E3" s="6" t="s">
        <v>22</v>
      </c>
    </row>
    <row r="4" spans="1:7">
      <c r="A4" s="37" t="s">
        <v>23</v>
      </c>
      <c r="B4" s="5" t="str">
        <f>Sheet3!A1</f>
        <v>TANInStore</v>
      </c>
      <c r="C4" s="5">
        <f>Sheet3!B1</f>
        <v>10.37351</v>
      </c>
      <c r="D4" s="5"/>
      <c r="E4" s="5"/>
    </row>
    <row r="5" spans="1:7">
      <c r="A5" s="37"/>
      <c r="B5" s="6" t="str">
        <f>Sheet3!A2</f>
        <v>N2Store</v>
      </c>
      <c r="C5" s="6"/>
      <c r="D5" s="6">
        <f>Sheet3!B2</f>
        <v>0</v>
      </c>
      <c r="E5" s="6"/>
    </row>
    <row r="6" spans="1:7">
      <c r="A6" s="37"/>
      <c r="B6" s="6" t="str">
        <f>Sheet3!A3</f>
        <v>N2OStore</v>
      </c>
      <c r="C6" s="6"/>
      <c r="D6" s="6">
        <f>Sheet3!B3</f>
        <v>0</v>
      </c>
      <c r="E6" s="6"/>
    </row>
    <row r="7" spans="1:7">
      <c r="A7" s="37"/>
      <c r="B7" s="6" t="str">
        <f>Sheet3!A4</f>
        <v>NH3Store</v>
      </c>
      <c r="C7" s="6"/>
      <c r="D7" s="6">
        <f>Sheet3!B4</f>
        <v>0.104842</v>
      </c>
      <c r="E7" s="6"/>
    </row>
    <row r="8" spans="1:7">
      <c r="A8" s="37"/>
      <c r="B8" s="6" t="str">
        <f>Sheet3!A5</f>
        <v>TANExStore</v>
      </c>
      <c r="C8" s="6"/>
      <c r="D8" s="6"/>
      <c r="E8" s="6">
        <f>Sheet3!B5</f>
        <v>10.37936</v>
      </c>
    </row>
    <row r="9" spans="1:7">
      <c r="A9" s="37"/>
      <c r="B9" s="6" t="str">
        <f>Sheet3!A6</f>
        <v>ONInStore</v>
      </c>
      <c r="C9" s="6">
        <f>Sheet3!B6</f>
        <v>1.5812660000000001</v>
      </c>
      <c r="D9" s="6"/>
      <c r="E9" s="6"/>
    </row>
    <row r="10" spans="1:7">
      <c r="A10" s="37"/>
      <c r="B10" s="6" t="str">
        <f>Sheet3!A7</f>
        <v>NMineralStore</v>
      </c>
      <c r="C10" s="6">
        <f>Sheet3!B7</f>
        <v>0.1106886</v>
      </c>
      <c r="D10" s="6">
        <f>Sheet3!B7</f>
        <v>0.1106886</v>
      </c>
      <c r="E10" s="6"/>
      <c r="G10" s="1" t="s">
        <v>93</v>
      </c>
    </row>
    <row r="11" spans="1:7">
      <c r="A11" s="37"/>
      <c r="B11" s="7" t="str">
        <f>Sheet3!A8</f>
        <v>ONExStore</v>
      </c>
      <c r="C11" s="7"/>
      <c r="D11" s="7"/>
      <c r="E11" s="7">
        <f>Sheet3!B8</f>
        <v>1.470577</v>
      </c>
      <c r="G11" s="1">
        <f>(E8+E11)/(Pig!E6+Pig!E7)</f>
        <v>0.90929332646512673</v>
      </c>
    </row>
    <row r="12" spans="1:7">
      <c r="A12" s="39" t="s">
        <v>24</v>
      </c>
      <c r="B12" s="6" t="str">
        <f>Sheet3!A21</f>
        <v>PExDigester</v>
      </c>
      <c r="C12" s="6">
        <f>Sheet3!B21</f>
        <v>1.5031049999999999</v>
      </c>
      <c r="D12" s="6"/>
      <c r="E12" s="6"/>
    </row>
    <row r="13" spans="1:7">
      <c r="A13" s="39"/>
      <c r="B13" s="6" t="str">
        <f>Sheet3!A9</f>
        <v>PExStore</v>
      </c>
      <c r="C13" s="6"/>
      <c r="D13" s="6"/>
      <c r="E13" s="6">
        <f>Sheet3!C9</f>
        <v>1.5031049999999999</v>
      </c>
    </row>
    <row r="14" spans="1:7">
      <c r="A14" s="37" t="s">
        <v>25</v>
      </c>
      <c r="B14" s="5" t="str">
        <f>Sheet3!A10</f>
        <v>OMInStore</v>
      </c>
      <c r="C14" s="5">
        <f>Sheet3!B10</f>
        <v>41.458559999999999</v>
      </c>
      <c r="D14" s="5"/>
      <c r="E14" s="5"/>
    </row>
    <row r="15" spans="1:7">
      <c r="A15" s="37"/>
      <c r="B15" s="6" t="str">
        <f>Sheet3!A11</f>
        <v>OMDisappearStore</v>
      </c>
      <c r="C15" s="6"/>
      <c r="D15" s="6">
        <f>Sheet3!C11</f>
        <v>2.9020990000000002</v>
      </c>
      <c r="E15" s="6"/>
    </row>
    <row r="16" spans="1:7">
      <c r="A16" s="37"/>
      <c r="B16" s="21" t="str">
        <f>Sheet3!A13</f>
        <v>OMExStore</v>
      </c>
      <c r="C16" s="6"/>
      <c r="D16" s="6"/>
      <c r="E16" s="21">
        <f>Sheet3!C13</f>
        <v>38.556460000000001</v>
      </c>
    </row>
    <row r="17" spans="1:5">
      <c r="A17" s="37"/>
      <c r="B17" s="7"/>
      <c r="C17" s="7"/>
      <c r="D17" s="7"/>
      <c r="E17" s="7"/>
    </row>
    <row r="18" spans="1:5">
      <c r="A18" s="16"/>
      <c r="B18" s="6" t="str">
        <f>Sheet3!A19</f>
        <v>AshExDigester</v>
      </c>
      <c r="C18" s="6">
        <f>Sheet3!B19</f>
        <v>35.33907</v>
      </c>
      <c r="D18" s="6"/>
      <c r="E18" s="6"/>
    </row>
    <row r="19" spans="1:5">
      <c r="A19" s="16" t="s">
        <v>26</v>
      </c>
      <c r="B19" s="6" t="str">
        <f>Sheet3!A14</f>
        <v>AshExStore</v>
      </c>
      <c r="C19" s="6"/>
      <c r="D19" s="6"/>
      <c r="E19" s="6">
        <f>Sheet3!C14</f>
        <v>35.33907</v>
      </c>
    </row>
    <row r="20" spans="1:5">
      <c r="A20" s="37" t="s">
        <v>27</v>
      </c>
      <c r="B20" s="1" t="str">
        <f>Sheet3!A22</f>
        <v>H2OExDigester</v>
      </c>
      <c r="C20" s="1">
        <f>Sheet3!B22</f>
        <v>1614.69</v>
      </c>
      <c r="E20" s="5"/>
    </row>
    <row r="21" spans="1:5">
      <c r="A21" s="37"/>
      <c r="B21" s="6" t="str">
        <f>Sheet3!A16</f>
        <v>H2ODegradationStore</v>
      </c>
      <c r="C21" s="6"/>
      <c r="D21" s="6">
        <f>Sheet3!C16</f>
        <v>0.83000039999999997</v>
      </c>
      <c r="E21" s="6"/>
    </row>
    <row r="22" spans="1:5">
      <c r="A22" s="37"/>
      <c r="B22" s="5" t="str">
        <f>Sheet3!A17</f>
        <v>H2OEvapStore</v>
      </c>
      <c r="C22" s="5"/>
      <c r="D22" s="5">
        <f>Sheet3!C17</f>
        <v>0</v>
      </c>
      <c r="E22" s="6"/>
    </row>
    <row r="23" spans="1:5">
      <c r="A23" s="37"/>
      <c r="B23" s="6" t="str">
        <f>Sheet3!A18</f>
        <v>H2OExStore</v>
      </c>
      <c r="C23" s="6"/>
      <c r="D23" s="6"/>
      <c r="E23" s="6">
        <f>Sheet3!C18</f>
        <v>1613.86</v>
      </c>
    </row>
    <row r="24" spans="1:5">
      <c r="A24" s="37"/>
      <c r="B24" s="7"/>
      <c r="C24" s="7"/>
      <c r="D24" s="7"/>
      <c r="E24" s="7"/>
    </row>
    <row r="27" spans="1:5">
      <c r="A27" s="9"/>
      <c r="B27" s="10" t="s">
        <v>20</v>
      </c>
      <c r="C27" s="10" t="s">
        <v>22</v>
      </c>
      <c r="D27" s="1" t="s">
        <v>69</v>
      </c>
      <c r="E27" s="1" t="s">
        <v>28</v>
      </c>
    </row>
    <row r="28" spans="1:5">
      <c r="A28" s="11" t="s">
        <v>29</v>
      </c>
      <c r="B28" s="20">
        <f>C4+C10</f>
        <v>10.484198599999999</v>
      </c>
      <c r="C28" s="20">
        <f>E8</f>
        <v>10.37936</v>
      </c>
      <c r="D28" s="1">
        <f>D5+D6+D7</f>
        <v>0.104842</v>
      </c>
      <c r="E28" s="1">
        <f t="shared" ref="E28:E34" si="0">B28-C28-D28</f>
        <v>-3.4000000009998255E-6</v>
      </c>
    </row>
    <row r="29" spans="1:5">
      <c r="A29" s="11" t="s">
        <v>30</v>
      </c>
      <c r="B29" s="20">
        <f>C9</f>
        <v>1.5812660000000001</v>
      </c>
      <c r="C29" s="20">
        <f>E11</f>
        <v>1.470577</v>
      </c>
      <c r="D29" s="1">
        <f>D10</f>
        <v>0.1106886</v>
      </c>
      <c r="E29" s="1">
        <f t="shared" si="0"/>
        <v>4.0000000003925784E-7</v>
      </c>
    </row>
    <row r="30" spans="1:5">
      <c r="A30" s="11" t="s">
        <v>24</v>
      </c>
      <c r="B30" s="20">
        <f>C12</f>
        <v>1.5031049999999999</v>
      </c>
      <c r="C30" s="20">
        <f>E13</f>
        <v>1.5031049999999999</v>
      </c>
      <c r="D30" s="1">
        <v>0</v>
      </c>
      <c r="E30" s="1">
        <f t="shared" si="0"/>
        <v>0</v>
      </c>
    </row>
    <row r="31" spans="1:5">
      <c r="A31" s="13" t="s">
        <v>25</v>
      </c>
      <c r="B31" s="13">
        <f>C14</f>
        <v>41.458559999999999</v>
      </c>
      <c r="C31" s="13">
        <f>E16</f>
        <v>38.556460000000001</v>
      </c>
      <c r="D31" s="1">
        <f>D15</f>
        <v>2.9020990000000002</v>
      </c>
      <c r="E31" s="1">
        <f t="shared" si="0"/>
        <v>9.999999970311535E-7</v>
      </c>
    </row>
    <row r="32" spans="1:5">
      <c r="A32" s="13" t="s">
        <v>26</v>
      </c>
      <c r="B32" s="13">
        <f>C18</f>
        <v>35.33907</v>
      </c>
      <c r="C32" s="13">
        <f>E19</f>
        <v>35.33907</v>
      </c>
      <c r="D32" s="1">
        <v>0</v>
      </c>
      <c r="E32" s="1">
        <f t="shared" si="0"/>
        <v>0</v>
      </c>
    </row>
    <row r="33" spans="1:5">
      <c r="A33" s="9" t="s">
        <v>27</v>
      </c>
      <c r="B33" s="9">
        <f>C20</f>
        <v>1614.69</v>
      </c>
      <c r="C33" s="9">
        <f>E23</f>
        <v>1613.86</v>
      </c>
      <c r="D33" s="1">
        <f>D21</f>
        <v>0.83000039999999997</v>
      </c>
      <c r="E33" s="1">
        <f t="shared" si="0"/>
        <v>-3.9999984535743494E-7</v>
      </c>
    </row>
    <row r="34" spans="1:5">
      <c r="A34" s="13" t="s">
        <v>32</v>
      </c>
      <c r="B34" s="13">
        <f>SUM(B28:B33)</f>
        <v>1705.0561996000001</v>
      </c>
      <c r="C34" s="13">
        <f>SUM(C28:C33)</f>
        <v>1701.1085719999999</v>
      </c>
      <c r="D34" s="1">
        <f>D28+D31</f>
        <v>3.0069410000000003</v>
      </c>
      <c r="E34" s="1">
        <f t="shared" si="0"/>
        <v>0.94068660000025961</v>
      </c>
    </row>
  </sheetData>
  <sheetProtection selectLockedCells="1" selectUnlockedCells="1"/>
  <mergeCells count="4">
    <mergeCell ref="A4:A11"/>
    <mergeCell ref="A12:A13"/>
    <mergeCell ref="A14:A17"/>
    <mergeCell ref="A20:A24"/>
  </mergeCells>
  <phoneticPr fontId="4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C19"/>
  <sheetViews>
    <sheetView workbookViewId="0"/>
  </sheetViews>
  <sheetFormatPr defaultColWidth="8.7109375" defaultRowHeight="15"/>
  <cols>
    <col min="1" max="1" width="17.85546875" style="1" bestFit="1" customWidth="1"/>
    <col min="2" max="3" width="12" style="1" bestFit="1" customWidth="1"/>
    <col min="4" max="16384" width="8.7109375" style="1"/>
  </cols>
  <sheetData>
    <row r="1" spans="1:3">
      <c r="A1" s="1" t="s">
        <v>54</v>
      </c>
      <c r="B1" s="1">
        <v>10.37936</v>
      </c>
      <c r="C1" s="1">
        <v>10.37936</v>
      </c>
    </row>
    <row r="2" spans="1:3">
      <c r="A2" s="1" t="s">
        <v>57</v>
      </c>
      <c r="B2" s="1">
        <v>1.470577</v>
      </c>
      <c r="C2" s="1">
        <v>1.470577</v>
      </c>
    </row>
    <row r="3" spans="1:3">
      <c r="A3" s="1" t="s">
        <v>119</v>
      </c>
      <c r="B3" s="1">
        <v>0.35662329999999998</v>
      </c>
      <c r="C3" s="1">
        <v>0.35662329999999998</v>
      </c>
    </row>
    <row r="4" spans="1:3">
      <c r="A4" s="1" t="s">
        <v>120</v>
      </c>
      <c r="B4" s="1">
        <v>0.20378470000000001</v>
      </c>
      <c r="C4" s="1">
        <v>0.20378470000000001</v>
      </c>
    </row>
    <row r="5" spans="1:3">
      <c r="A5" s="1" t="s">
        <v>121</v>
      </c>
      <c r="B5" s="1">
        <v>1.6606970000000001</v>
      </c>
      <c r="C5" s="1">
        <v>1.6606970000000001</v>
      </c>
    </row>
    <row r="6" spans="1:3">
      <c r="A6" s="1" t="s">
        <v>122</v>
      </c>
      <c r="B6" s="1">
        <v>4.9315910000000001</v>
      </c>
      <c r="C6" s="1">
        <v>4.9315910000000001</v>
      </c>
    </row>
    <row r="7" spans="1:3">
      <c r="A7" s="1" t="s">
        <v>123</v>
      </c>
      <c r="B7" s="1">
        <v>4.9825369999999998</v>
      </c>
      <c r="C7" s="1">
        <v>4.9825369999999998</v>
      </c>
    </row>
    <row r="8" spans="1:3">
      <c r="A8" s="1" t="s">
        <v>124</v>
      </c>
      <c r="B8" s="1">
        <v>-0.28529860000000001</v>
      </c>
      <c r="C8" s="1">
        <v>-0.28529860000000001</v>
      </c>
    </row>
    <row r="9" spans="1:3">
      <c r="A9" s="1" t="s">
        <v>58</v>
      </c>
      <c r="B9" s="1">
        <v>1.5031049999999999</v>
      </c>
      <c r="C9" s="1">
        <v>1.5031049999999999</v>
      </c>
    </row>
    <row r="10" spans="1:3">
      <c r="A10" s="1" t="s">
        <v>125</v>
      </c>
      <c r="B10" s="1">
        <v>2.6622229999999999E-5</v>
      </c>
      <c r="C10" s="1">
        <v>2.6622229999999999E-5</v>
      </c>
    </row>
    <row r="11" spans="1:3">
      <c r="A11" s="1" t="s">
        <v>126</v>
      </c>
      <c r="B11" s="1">
        <v>1.4986679999999999</v>
      </c>
      <c r="C11" s="1">
        <v>1.4986679999999999</v>
      </c>
    </row>
    <row r="12" spans="1:3">
      <c r="A12" s="1" t="s">
        <v>127</v>
      </c>
      <c r="B12" s="1">
        <v>4.4104169999999998E-3</v>
      </c>
      <c r="C12" s="1">
        <v>4.4104169999999998E-3</v>
      </c>
    </row>
    <row r="13" spans="1:3">
      <c r="A13" s="1" t="s">
        <v>62</v>
      </c>
      <c r="B13" s="1">
        <v>38.556460000000001</v>
      </c>
      <c r="C13" s="1">
        <v>38.556460000000001</v>
      </c>
    </row>
    <row r="14" spans="1:3">
      <c r="A14" s="1" t="s">
        <v>128</v>
      </c>
      <c r="B14" s="1">
        <v>43.65108</v>
      </c>
      <c r="C14" s="1">
        <v>43.65108</v>
      </c>
    </row>
    <row r="15" spans="1:3">
      <c r="A15" s="1" t="s">
        <v>129</v>
      </c>
      <c r="B15" s="1">
        <v>-5.0946189999999998</v>
      </c>
      <c r="C15" s="1">
        <v>-5.0946189999999998</v>
      </c>
    </row>
    <row r="16" spans="1:3">
      <c r="A16" s="1" t="s">
        <v>63</v>
      </c>
      <c r="B16" s="1">
        <v>35.33907</v>
      </c>
      <c r="C16" s="1">
        <v>35.33907</v>
      </c>
    </row>
    <row r="17" spans="1:3">
      <c r="A17" s="1" t="s">
        <v>130</v>
      </c>
      <c r="B17" s="1">
        <v>35.33907</v>
      </c>
      <c r="C17" s="1">
        <v>35.33907</v>
      </c>
    </row>
    <row r="18" spans="1:3">
      <c r="A18" s="1" t="s">
        <v>131</v>
      </c>
      <c r="B18" s="1">
        <v>0</v>
      </c>
      <c r="C18" s="1">
        <v>0</v>
      </c>
    </row>
    <row r="19" spans="1:3">
      <c r="A19" s="1" t="s">
        <v>132</v>
      </c>
      <c r="B19" s="1">
        <v>1613.86</v>
      </c>
      <c r="C19" s="1">
        <v>1613.86</v>
      </c>
    </row>
  </sheetData>
  <sheetProtection selectLockedCells="1" selectUnlockedCells="1"/>
  <phoneticPr fontId="4" type="noConversion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Sheet1</vt:lpstr>
      <vt:lpstr>Pig</vt:lpstr>
      <vt:lpstr>Sheet2</vt:lpstr>
      <vt:lpstr>House</vt:lpstr>
      <vt:lpstr>Sheet5</vt:lpstr>
      <vt:lpstr>Digester</vt:lpstr>
      <vt:lpstr>Sheet3</vt:lpstr>
      <vt:lpstr>Storage</vt:lpstr>
      <vt:lpstr>Sheet4</vt:lpstr>
      <vt:lpstr>Field</vt:lpstr>
      <vt:lpstr>Summary</vt:lpstr>
      <vt:lpstr>Sheet5!DIGESTER</vt:lpstr>
      <vt:lpstr>Field</vt:lpstr>
      <vt:lpstr>Field_1</vt:lpstr>
      <vt:lpstr>Sheet4!FIELD_2</vt:lpstr>
      <vt:lpstr>House</vt:lpstr>
      <vt:lpstr>Sheet2!HOUSE_2</vt:lpstr>
      <vt:lpstr>House_3</vt:lpstr>
      <vt:lpstr>Pig</vt:lpstr>
      <vt:lpstr>Sheet1!PIG_1</vt:lpstr>
      <vt:lpstr>Store</vt:lpstr>
      <vt:lpstr>Sheet3!STORE_1</vt:lpstr>
      <vt:lpstr>Store_2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Rikke Jensen</dc:creator>
  <cp:lastModifiedBy>Nick Hutchings</cp:lastModifiedBy>
  <dcterms:created xsi:type="dcterms:W3CDTF">2011-10-07T06:32:10Z</dcterms:created>
  <dcterms:modified xsi:type="dcterms:W3CDTF">2012-02-20T01:53:46Z</dcterms:modified>
</cp:coreProperties>
</file>