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840" yWindow="810" windowWidth="15315" windowHeight="7740" firstSheet="1" activeTab="9"/>
  </bookViews>
  <sheets>
    <sheet name="Sheet1" sheetId="10" r:id="rId1"/>
    <sheet name="Pig" sheetId="9" r:id="rId2"/>
    <sheet name="Sheet2" sheetId="4" r:id="rId3"/>
    <sheet name="House" sheetId="1" r:id="rId4"/>
    <sheet name="Sheet3" sheetId="5" r:id="rId5"/>
    <sheet name="Prestorage" sheetId="2" r:id="rId6"/>
    <sheet name="Sheet4" sheetId="7" r:id="rId7"/>
    <sheet name="Storage" sheetId="6" r:id="rId8"/>
    <sheet name="Sheet5" sheetId="8" r:id="rId9"/>
    <sheet name="Field" sheetId="3" r:id="rId10"/>
    <sheet name="Summary" sheetId="11" r:id="rId11"/>
  </sheets>
  <definedNames>
    <definedName name="Field" localSheetId="8">Sheet5!$A$1:$C$46</definedName>
    <definedName name="Field_1" localSheetId="9">Field!$B$6:$P$9</definedName>
    <definedName name="House_1" localSheetId="3">House!#REF!</definedName>
    <definedName name="House_1" localSheetId="2">Sheet2!#REF!</definedName>
    <definedName name="House_2" localSheetId="2">Sheet2!$A$1:$C$23</definedName>
    <definedName name="Pig" localSheetId="0">Sheet1!$A$1:$B$19</definedName>
    <definedName name="PreStore" localSheetId="4">Sheet3!$A$1:$C$20</definedName>
    <definedName name="Store" localSheetId="6">Sheet4!$A$1:$C$49</definedName>
    <definedName name="Store_2" localSheetId="5">Prestorage!$B$4:$V$6</definedName>
    <definedName name="Store_2" localSheetId="7">Storage!$B$4:$V$7</definedName>
  </definedNames>
  <calcPr calcId="145621"/>
</workbook>
</file>

<file path=xl/calcChain.xml><?xml version="1.0" encoding="utf-8"?>
<calcChain xmlns="http://schemas.openxmlformats.org/spreadsheetml/2006/main">
  <c r="E69" i="11" l="1"/>
  <c r="E68" i="11"/>
  <c r="E66" i="11"/>
  <c r="D52" i="11"/>
  <c r="E65" i="11" s="1"/>
  <c r="R6" i="3" l="1"/>
  <c r="M26" i="11" l="1"/>
  <c r="K34" i="11" l="1"/>
  <c r="K30" i="6"/>
  <c r="H30" i="6"/>
  <c r="J29" i="6"/>
  <c r="H29" i="6"/>
  <c r="J28" i="6"/>
  <c r="H28" i="6"/>
  <c r="I27" i="6"/>
  <c r="H27" i="6"/>
  <c r="I26" i="6"/>
  <c r="H26" i="6"/>
  <c r="K25" i="6"/>
  <c r="H25" i="6"/>
  <c r="I24" i="6"/>
  <c r="H24" i="6"/>
  <c r="E27" i="6"/>
  <c r="B27" i="6"/>
  <c r="D26" i="6"/>
  <c r="B26" i="6"/>
  <c r="C25" i="6"/>
  <c r="B25" i="6"/>
  <c r="C24" i="6"/>
  <c r="B24" i="6"/>
  <c r="C23" i="6"/>
  <c r="B23" i="6"/>
  <c r="K23" i="6"/>
  <c r="H23" i="6"/>
  <c r="E22" i="6"/>
  <c r="B22" i="6"/>
  <c r="C20" i="6"/>
  <c r="B20" i="6"/>
  <c r="K14" i="6"/>
  <c r="H14" i="6"/>
  <c r="E12" i="6"/>
  <c r="B12" i="6"/>
  <c r="E4" i="6"/>
  <c r="C5" i="6"/>
  <c r="B5" i="6"/>
  <c r="B4" i="6"/>
  <c r="D11" i="6" l="1"/>
  <c r="B11" i="6"/>
  <c r="D10" i="6"/>
  <c r="B10" i="6"/>
  <c r="D9" i="6"/>
  <c r="B9" i="6"/>
  <c r="K30" i="11"/>
  <c r="B22" i="2"/>
  <c r="E22" i="2"/>
  <c r="K28" i="11"/>
  <c r="B34" i="6"/>
  <c r="C21" i="6"/>
  <c r="B21" i="6"/>
  <c r="C6" i="6"/>
  <c r="C7" i="6"/>
  <c r="B6" i="6"/>
  <c r="M12" i="11"/>
  <c r="D9" i="2"/>
  <c r="D27" i="2" s="1"/>
  <c r="E8" i="2"/>
  <c r="C26" i="2" s="1"/>
  <c r="C22" i="1" l="1"/>
  <c r="C21" i="1"/>
  <c r="C20" i="1"/>
  <c r="D23" i="1"/>
  <c r="E25" i="1"/>
  <c r="C33" i="1" s="1"/>
  <c r="B25" i="1"/>
  <c r="D24" i="1"/>
  <c r="B24" i="1"/>
  <c r="E19" i="1"/>
  <c r="C32" i="1" s="1"/>
  <c r="C18" i="1"/>
  <c r="B32" i="1" s="1"/>
  <c r="E14" i="1"/>
  <c r="C13" i="1"/>
  <c r="B14" i="1"/>
  <c r="B13" i="1"/>
  <c r="E17" i="1"/>
  <c r="C31" i="1" s="1"/>
  <c r="D16" i="1"/>
  <c r="D31" i="1" s="1"/>
  <c r="C15" i="1"/>
  <c r="B31" i="1" s="1"/>
  <c r="B17" i="1"/>
  <c r="B16" i="1"/>
  <c r="B15" i="1"/>
  <c r="E8" i="1"/>
  <c r="C28" i="1" s="1"/>
  <c r="D6" i="1"/>
  <c r="D7" i="1"/>
  <c r="C5" i="11" s="1"/>
  <c r="C10" i="1"/>
  <c r="B29" i="1" s="1"/>
  <c r="B10" i="1"/>
  <c r="E9" i="1"/>
  <c r="C29" i="1" s="1"/>
  <c r="B9" i="1"/>
  <c r="I5" i="6"/>
  <c r="H35" i="6" s="1"/>
  <c r="H5" i="6"/>
  <c r="K33" i="11"/>
  <c r="P19" i="3"/>
  <c r="C45" i="11" s="1"/>
  <c r="M19" i="3"/>
  <c r="N6" i="3"/>
  <c r="N29" i="3" s="1"/>
  <c r="N31" i="3" s="1"/>
  <c r="M6" i="3"/>
  <c r="I6" i="3"/>
  <c r="H29" i="3" s="1"/>
  <c r="H6" i="3"/>
  <c r="Q32" i="3"/>
  <c r="C5" i="3"/>
  <c r="B27" i="3" s="1"/>
  <c r="B5" i="3"/>
  <c r="D32" i="11"/>
  <c r="D8" i="3"/>
  <c r="C13" i="11" s="1"/>
  <c r="B8" i="3"/>
  <c r="O14" i="3"/>
  <c r="H15" i="11" s="1"/>
  <c r="M14" i="3"/>
  <c r="O13" i="3"/>
  <c r="G15" i="11" s="1"/>
  <c r="M13" i="3"/>
  <c r="P12" i="3"/>
  <c r="F15" i="11" s="1"/>
  <c r="M12" i="3"/>
  <c r="P11" i="3"/>
  <c r="E15" i="11" s="1"/>
  <c r="M11" i="3"/>
  <c r="P10" i="3"/>
  <c r="D15" i="11" s="1"/>
  <c r="M10" i="3"/>
  <c r="P9" i="3"/>
  <c r="C15" i="11" s="1"/>
  <c r="M9" i="3"/>
  <c r="E11" i="3"/>
  <c r="G13" i="11" s="1"/>
  <c r="K14" i="3"/>
  <c r="H14" i="11" s="1"/>
  <c r="E12" i="3"/>
  <c r="K13" i="3"/>
  <c r="J9" i="3"/>
  <c r="C14" i="11" s="1"/>
  <c r="D7" i="3"/>
  <c r="J10" i="3"/>
  <c r="D9" i="3"/>
  <c r="E13" i="11" s="1"/>
  <c r="J11" i="3"/>
  <c r="E14" i="11" s="1"/>
  <c r="D10" i="3"/>
  <c r="F13" i="11" s="1"/>
  <c r="J12" i="3"/>
  <c r="F14" i="11" s="1"/>
  <c r="D17" i="6"/>
  <c r="C33" i="11" s="1"/>
  <c r="I33" i="11"/>
  <c r="E19" i="6"/>
  <c r="C37" i="6" s="1"/>
  <c r="C38" i="6"/>
  <c r="C39" i="6"/>
  <c r="C16" i="6"/>
  <c r="B37" i="6" s="1"/>
  <c r="H33" i="11"/>
  <c r="C8" i="6"/>
  <c r="B35" i="6" s="1"/>
  <c r="E13" i="6"/>
  <c r="C35" i="6" s="1"/>
  <c r="E9" i="11"/>
  <c r="D9" i="11"/>
  <c r="D35" i="6"/>
  <c r="B4" i="1"/>
  <c r="C4" i="1"/>
  <c r="B5" i="1"/>
  <c r="D5" i="1"/>
  <c r="B6" i="1"/>
  <c r="E6" i="1"/>
  <c r="B7" i="1"/>
  <c r="B8" i="1"/>
  <c r="B11" i="1"/>
  <c r="C11" i="1"/>
  <c r="D29" i="1" s="1"/>
  <c r="B12" i="1"/>
  <c r="E12" i="1"/>
  <c r="B18" i="1"/>
  <c r="B19" i="1"/>
  <c r="B20" i="1"/>
  <c r="B21" i="1"/>
  <c r="B22" i="1"/>
  <c r="B23" i="1"/>
  <c r="C11" i="9"/>
  <c r="B28" i="9" s="1"/>
  <c r="C15" i="9"/>
  <c r="B29" i="9" s="1"/>
  <c r="C18" i="9"/>
  <c r="C19" i="9"/>
  <c r="E14" i="9"/>
  <c r="B26" i="11" s="1"/>
  <c r="E17" i="9"/>
  <c r="C29" i="9" s="1"/>
  <c r="E22" i="9"/>
  <c r="C30" i="9" s="1"/>
  <c r="D12" i="9"/>
  <c r="D13" i="9"/>
  <c r="D16" i="9"/>
  <c r="D29" i="9" s="1"/>
  <c r="D20" i="9"/>
  <c r="D21" i="9"/>
  <c r="C4" i="9"/>
  <c r="B26" i="9" s="1"/>
  <c r="B27" i="9" s="1"/>
  <c r="E6" i="9"/>
  <c r="C25" i="9" s="1"/>
  <c r="E7" i="9"/>
  <c r="C26" i="9" s="1"/>
  <c r="D5" i="9"/>
  <c r="D27" i="9" s="1"/>
  <c r="B5" i="11" s="1"/>
  <c r="B18" i="11" s="1"/>
  <c r="E15" i="6"/>
  <c r="N10" i="11" s="1"/>
  <c r="I19" i="3"/>
  <c r="H32" i="3" s="1"/>
  <c r="I22" i="3"/>
  <c r="H33" i="3" s="1"/>
  <c r="I7" i="3"/>
  <c r="H30" i="3" s="1"/>
  <c r="J23" i="3"/>
  <c r="I33" i="3" s="1"/>
  <c r="K21" i="3"/>
  <c r="C44" i="11" s="1"/>
  <c r="J20" i="3"/>
  <c r="C38" i="11" s="1"/>
  <c r="E22" i="3"/>
  <c r="D21" i="3"/>
  <c r="C20" i="3"/>
  <c r="B31" i="3" s="1"/>
  <c r="E19" i="3"/>
  <c r="C43" i="11" s="1"/>
  <c r="D18" i="3"/>
  <c r="C17" i="3"/>
  <c r="B30" i="3" s="1"/>
  <c r="K18" i="3"/>
  <c r="K17" i="3"/>
  <c r="J16" i="3"/>
  <c r="I15" i="3"/>
  <c r="D14" i="3"/>
  <c r="C13" i="3"/>
  <c r="E15" i="3"/>
  <c r="E16" i="3"/>
  <c r="H23" i="3"/>
  <c r="H38" i="6"/>
  <c r="H34" i="11"/>
  <c r="K16" i="6"/>
  <c r="J6" i="6"/>
  <c r="J35" i="6" s="1"/>
  <c r="J12" i="6"/>
  <c r="D10" i="11" s="1"/>
  <c r="J13" i="6"/>
  <c r="C10" i="11" s="1"/>
  <c r="J7" i="6"/>
  <c r="I4" i="6"/>
  <c r="H34" i="6" s="1"/>
  <c r="I34" i="11"/>
  <c r="D18" i="6"/>
  <c r="D14" i="6"/>
  <c r="B15" i="6"/>
  <c r="B14" i="6"/>
  <c r="D21" i="2"/>
  <c r="D20" i="2"/>
  <c r="I30" i="11" s="1"/>
  <c r="B20" i="2"/>
  <c r="B21" i="2"/>
  <c r="H22" i="3"/>
  <c r="B22" i="3"/>
  <c r="B20" i="3"/>
  <c r="B21" i="3"/>
  <c r="H21" i="3"/>
  <c r="H19" i="3"/>
  <c r="H20" i="3"/>
  <c r="B19" i="3"/>
  <c r="H18" i="3"/>
  <c r="B17" i="3"/>
  <c r="B18" i="3"/>
  <c r="H17" i="3"/>
  <c r="B16" i="3"/>
  <c r="H15" i="3"/>
  <c r="H16" i="3"/>
  <c r="B15" i="3"/>
  <c r="H10" i="3"/>
  <c r="H11" i="3"/>
  <c r="H12" i="3"/>
  <c r="H13" i="3"/>
  <c r="H14" i="3"/>
  <c r="B13" i="3"/>
  <c r="B14" i="3"/>
  <c r="H9" i="3"/>
  <c r="B7" i="3"/>
  <c r="B9" i="3"/>
  <c r="B10" i="3"/>
  <c r="B11" i="3"/>
  <c r="B12" i="3"/>
  <c r="H7" i="3"/>
  <c r="B6" i="3"/>
  <c r="B19" i="6"/>
  <c r="B18" i="6"/>
  <c r="H16" i="6"/>
  <c r="H17" i="6"/>
  <c r="H18" i="6"/>
  <c r="H13" i="6"/>
  <c r="H21" i="6"/>
  <c r="H19" i="6"/>
  <c r="B17" i="6"/>
  <c r="B16" i="6"/>
  <c r="B7" i="6"/>
  <c r="B8" i="6"/>
  <c r="B13" i="6"/>
  <c r="H4" i="6"/>
  <c r="H6" i="6"/>
  <c r="H7" i="6"/>
  <c r="H12" i="6"/>
  <c r="B18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9" i="2"/>
  <c r="B4" i="2"/>
  <c r="C4" i="2"/>
  <c r="B26" i="2" s="1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4" i="9"/>
  <c r="E10" i="9"/>
  <c r="D9" i="9"/>
  <c r="C8" i="9"/>
  <c r="D5" i="2"/>
  <c r="C6" i="3"/>
  <c r="B28" i="3" s="1"/>
  <c r="I39" i="6"/>
  <c r="H39" i="6"/>
  <c r="I38" i="6"/>
  <c r="I37" i="6"/>
  <c r="J21" i="6"/>
  <c r="I19" i="6"/>
  <c r="H37" i="6" s="1"/>
  <c r="K18" i="6"/>
  <c r="N11" i="11" s="1"/>
  <c r="I17" i="6"/>
  <c r="C31" i="2"/>
  <c r="C19" i="2"/>
  <c r="B31" i="2" s="1"/>
  <c r="E18" i="2"/>
  <c r="C30" i="2" s="1"/>
  <c r="C17" i="2"/>
  <c r="B30" i="2" s="1"/>
  <c r="E16" i="2"/>
  <c r="C29" i="2" s="1"/>
  <c r="D15" i="2"/>
  <c r="C30" i="11" s="1"/>
  <c r="E30" i="11" s="1"/>
  <c r="C14" i="2"/>
  <c r="B29" i="2" s="1"/>
  <c r="E13" i="2"/>
  <c r="C12" i="2"/>
  <c r="E11" i="2"/>
  <c r="C27" i="2" s="1"/>
  <c r="C28" i="2" s="1"/>
  <c r="C10" i="2"/>
  <c r="B27" i="2" s="1"/>
  <c r="C7" i="11"/>
  <c r="D7" i="2"/>
  <c r="D7" i="11" s="1"/>
  <c r="D6" i="2"/>
  <c r="C5" i="2"/>
  <c r="C71" i="11" l="1"/>
  <c r="D33" i="1"/>
  <c r="H26" i="11"/>
  <c r="O26" i="11" s="1"/>
  <c r="F16" i="11"/>
  <c r="F18" i="11" s="1"/>
  <c r="D11" i="11"/>
  <c r="C16" i="11"/>
  <c r="E16" i="11"/>
  <c r="E10" i="11"/>
  <c r="E11" i="11" s="1"/>
  <c r="J34" i="6"/>
  <c r="L16" i="6"/>
  <c r="I35" i="6"/>
  <c r="K35" i="6" s="1"/>
  <c r="C34" i="6"/>
  <c r="C36" i="6" s="1"/>
  <c r="M10" i="11"/>
  <c r="I34" i="6"/>
  <c r="M11" i="11"/>
  <c r="H36" i="6"/>
  <c r="C34" i="11"/>
  <c r="E32" i="11" s="1"/>
  <c r="F32" i="11" s="1"/>
  <c r="J37" i="6"/>
  <c r="K37" i="6" s="1"/>
  <c r="J39" i="6"/>
  <c r="K39" i="6" s="1"/>
  <c r="K38" i="6"/>
  <c r="H30" i="11"/>
  <c r="D31" i="2"/>
  <c r="E31" i="2" s="1"/>
  <c r="D28" i="2"/>
  <c r="E27" i="2"/>
  <c r="D26" i="11"/>
  <c r="B47" i="11"/>
  <c r="D13" i="11"/>
  <c r="D29" i="3"/>
  <c r="C30" i="3"/>
  <c r="I32" i="3"/>
  <c r="H13" i="11"/>
  <c r="C29" i="3"/>
  <c r="I31" i="3"/>
  <c r="C31" i="3"/>
  <c r="C37" i="11"/>
  <c r="E36" i="11" s="1"/>
  <c r="F36" i="11" s="1"/>
  <c r="B36" i="6"/>
  <c r="C9" i="11"/>
  <c r="D34" i="6"/>
  <c r="D36" i="6" s="1"/>
  <c r="L32" i="11"/>
  <c r="B29" i="3"/>
  <c r="B33" i="1"/>
  <c r="B28" i="1"/>
  <c r="B30" i="1" s="1"/>
  <c r="D28" i="1"/>
  <c r="C30" i="1"/>
  <c r="J31" i="3"/>
  <c r="F30" i="11"/>
  <c r="D14" i="11"/>
  <c r="D30" i="3"/>
  <c r="C46" i="11"/>
  <c r="E46" i="11" s="1"/>
  <c r="F46" i="11" s="1"/>
  <c r="O31" i="3"/>
  <c r="H31" i="3"/>
  <c r="C40" i="6"/>
  <c r="E35" i="6"/>
  <c r="F12" i="6"/>
  <c r="D37" i="6"/>
  <c r="E37" i="6" s="1"/>
  <c r="H40" i="6"/>
  <c r="B39" i="6"/>
  <c r="D26" i="2"/>
  <c r="E7" i="11"/>
  <c r="H28" i="11"/>
  <c r="C28" i="11"/>
  <c r="E28" i="11" s="1"/>
  <c r="D30" i="9"/>
  <c r="E29" i="9"/>
  <c r="C27" i="9"/>
  <c r="C3" i="11" s="1"/>
  <c r="B52" i="11" s="1"/>
  <c r="B30" i="9"/>
  <c r="D28" i="9"/>
  <c r="J7" i="11"/>
  <c r="E31" i="1"/>
  <c r="J5" i="11"/>
  <c r="E29" i="1"/>
  <c r="C34" i="1"/>
  <c r="C32" i="2"/>
  <c r="C28" i="9"/>
  <c r="C31" i="9" s="1"/>
  <c r="D29" i="2"/>
  <c r="I28" i="11"/>
  <c r="J32" i="3"/>
  <c r="B28" i="2"/>
  <c r="B38" i="6"/>
  <c r="P31" i="3"/>
  <c r="G14" i="11"/>
  <c r="B32" i="2"/>
  <c r="D39" i="6"/>
  <c r="C69" i="11" l="1"/>
  <c r="B58" i="11"/>
  <c r="B57" i="11"/>
  <c r="B56" i="11"/>
  <c r="G16" i="11"/>
  <c r="G18" i="11" s="1"/>
  <c r="C68" i="11"/>
  <c r="C72" i="11"/>
  <c r="C65" i="11"/>
  <c r="H16" i="11"/>
  <c r="H18" i="11" s="1"/>
  <c r="C66" i="11"/>
  <c r="C70" i="11"/>
  <c r="C64" i="11"/>
  <c r="C67" i="11"/>
  <c r="J16" i="11"/>
  <c r="C61" i="11"/>
  <c r="C11" i="11"/>
  <c r="C18" i="11" s="1"/>
  <c r="C19" i="11" s="1"/>
  <c r="C60" i="11"/>
  <c r="C54" i="11"/>
  <c r="E30" i="3"/>
  <c r="J36" i="6"/>
  <c r="J40" i="6" s="1"/>
  <c r="D34" i="1"/>
  <c r="E27" i="9"/>
  <c r="I36" i="6"/>
  <c r="I40" i="6" s="1"/>
  <c r="J10" i="11"/>
  <c r="J18" i="11" s="1"/>
  <c r="K5" i="11" s="1"/>
  <c r="M16" i="6"/>
  <c r="D32" i="2"/>
  <c r="E32" i="2" s="1"/>
  <c r="K32" i="3"/>
  <c r="D16" i="11"/>
  <c r="D18" i="11" s="1"/>
  <c r="E18" i="11"/>
  <c r="E19" i="11" s="1"/>
  <c r="K34" i="6"/>
  <c r="F28" i="11"/>
  <c r="F47" i="11" s="1"/>
  <c r="E40" i="11"/>
  <c r="Q31" i="3"/>
  <c r="E34" i="6"/>
  <c r="K31" i="3"/>
  <c r="E29" i="3"/>
  <c r="E36" i="6"/>
  <c r="E26" i="2"/>
  <c r="E28" i="2" s="1"/>
  <c r="D31" i="9"/>
  <c r="E30" i="9"/>
  <c r="B34" i="1"/>
  <c r="E33" i="1"/>
  <c r="E28" i="1"/>
  <c r="D30" i="1"/>
  <c r="E30" i="1" s="1"/>
  <c r="C40" i="11"/>
  <c r="E28" i="9"/>
  <c r="D40" i="6"/>
  <c r="G19" i="11"/>
  <c r="F19" i="11"/>
  <c r="B31" i="9"/>
  <c r="H19" i="11"/>
  <c r="E38" i="6"/>
  <c r="B40" i="6"/>
  <c r="E39" i="6"/>
  <c r="E29" i="2"/>
  <c r="E70" i="11" l="1"/>
  <c r="E31" i="9"/>
  <c r="K36" i="6"/>
  <c r="K40" i="6" s="1"/>
  <c r="E34" i="1"/>
  <c r="Q16" i="11"/>
  <c r="Q11" i="11"/>
  <c r="D19" i="11"/>
  <c r="I19" i="11" s="1"/>
  <c r="E40" i="6"/>
  <c r="K16" i="11"/>
  <c r="K10" i="11"/>
  <c r="K7" i="11"/>
</calcChain>
</file>

<file path=xl/connections.xml><?xml version="1.0" encoding="utf-8"?>
<connections xmlns="http://schemas.openxmlformats.org/spreadsheetml/2006/main">
  <connection id="1" name="Field" type="6" refreshedVersion="4" background="1" saveData="1">
    <textPr codePage="850" sourceFile="C:\Users\njh\workspace\cleanwaste\trunk\Centrifuge\Text_N\FIELD.TXT" thousands=" ">
      <textFields count="3">
        <textField/>
        <textField/>
        <textField/>
      </textFields>
    </textPr>
  </connection>
  <connection id="2" name="Field1" type="6" refreshedVersion="3" background="1" saveData="1">
    <textPr codePage="850" sourceFile="H:\Cleanwaste\Cleanwaste\Systems analysis\Baseline\Field.txt" thousands=" 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House" type="6" refreshedVersion="3" background="1">
    <textPr codePage="850" sourceFile="H:\Cleanwaste\Systems analysis\Scenarios\Centrifuge\text_files\House.txt" thousands=" ">
      <textFields count="3">
        <textField/>
        <textField/>
        <textField/>
      </textFields>
    </textPr>
  </connection>
  <connection id="4" name="House1" type="6" refreshedVersion="3" background="1" saveData="1">
    <textPr codePage="850" sourceFile="H:\Cleanwaste\Cleanwaste\Systems analysis\Baseline\House.txt" thousands=" 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" name="House3" type="6" refreshedVersion="4" background="1" saveData="1">
    <textPr codePage="850" sourceFile="C:\Users\njh\workspace\cleanwaste\trunk\Centrifuge\Text_N\HOUSE.TXT" thousands=" ">
      <textFields count="3">
        <textField/>
        <textField/>
        <textField/>
      </textFields>
    </textPr>
  </connection>
  <connection id="6" name="Pig" type="6" refreshedVersion="4" background="1" saveData="1">
    <textPr codePage="850" sourceFile="C:\Users\njh\workspace\cleanwaste\trunk\Centrifuge\Text_N\PIG.TXT" thousands=" ">
      <textFields count="2">
        <textField/>
        <textField/>
      </textFields>
    </textPr>
  </connection>
  <connection id="7" name="PreStore" type="6" refreshedVersion="4" background="1" saveData="1">
    <textPr codePage="850" sourceFile="C:\Users\njh\workspace\cleanwaste\trunk\Centrifuge\Text_N\PRESTORE.TXT">
      <textFields count="3">
        <textField/>
        <textField/>
        <textField/>
      </textFields>
    </textPr>
  </connection>
  <connection id="8" name="Store" type="6" refreshedVersion="4" background="1" saveData="1">
    <textPr codePage="850" sourceFile="C:\Users\njh\workspace\cleanwaste\trunk\Centrifuge\Text_N\STORE.TXT" thousands=" ">
      <textFields count="3">
        <textField/>
        <textField/>
        <textField/>
      </textFields>
    </textPr>
  </connection>
  <connection id="9" name="Store1" type="6" refreshedVersion="3" background="1" saveData="1">
    <textPr codePage="850" sourceFile="H:\Cleanwaste\Cleanwaste\Systems analysis\Baseline\Store.txt" thousands=" ">
      <textFields count="2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0" name="Store11" type="6" refreshedVersion="3" background="1" saveData="1">
    <textPr codePage="850" sourceFile="H:\Cleanwaste\Cleanwaste\Systems analysis\Baseline\Store.txt" thousands=" ">
      <textFields count="2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<sst xmlns="http://schemas.openxmlformats.org/spreadsheetml/2006/main" count="392" uniqueCount="201">
  <si>
    <t>ONExcreted</t>
  </si>
  <si>
    <t>PExcreted</t>
  </si>
  <si>
    <t>AshExcreted</t>
  </si>
  <si>
    <t>H2OEvapHouse</t>
  </si>
  <si>
    <t>Input</t>
  </si>
  <si>
    <t>N</t>
  </si>
  <si>
    <t>P</t>
  </si>
  <si>
    <t>Ash</t>
  </si>
  <si>
    <t>OM</t>
  </si>
  <si>
    <t>TANExHouse</t>
  </si>
  <si>
    <t>ONExHouse</t>
  </si>
  <si>
    <t>PExHouse</t>
  </si>
  <si>
    <t>OMExHouse</t>
  </si>
  <si>
    <t>AshExhouse</t>
  </si>
  <si>
    <t>H2OExHouse</t>
  </si>
  <si>
    <t>Output</t>
  </si>
  <si>
    <t>H2O</t>
  </si>
  <si>
    <t>Sum</t>
  </si>
  <si>
    <t xml:space="preserve">Input </t>
  </si>
  <si>
    <t>Losses</t>
  </si>
  <si>
    <t>losses</t>
  </si>
  <si>
    <t>TANExPreStore</t>
  </si>
  <si>
    <t>ONExPreStore</t>
  </si>
  <si>
    <t>PPreStore</t>
  </si>
  <si>
    <t>OMExPreStore</t>
  </si>
  <si>
    <t>AshPreStore</t>
  </si>
  <si>
    <t>H2OEvapPreStore</t>
  </si>
  <si>
    <t>H2OExPreStore</t>
  </si>
  <si>
    <t>Liquid phase</t>
  </si>
  <si>
    <t>Solid phase</t>
  </si>
  <si>
    <t>CropNUptakeSolid</t>
  </si>
  <si>
    <t>TANExcreted</t>
  </si>
  <si>
    <t>Total mass</t>
  </si>
  <si>
    <t>NIntake</t>
  </si>
  <si>
    <t>NGrowth</t>
  </si>
  <si>
    <t>PIntake</t>
  </si>
  <si>
    <t>PGrowth</t>
  </si>
  <si>
    <t>OMIntakePig</t>
  </si>
  <si>
    <t>OMInWeightGain</t>
  </si>
  <si>
    <t>OMDisappearPig</t>
  </si>
  <si>
    <t>OMExcretedPig</t>
  </si>
  <si>
    <t>AshIntake</t>
  </si>
  <si>
    <t>AshGrowth</t>
  </si>
  <si>
    <t>H2OFromFeedInPig</t>
  </si>
  <si>
    <t>DrinkingH2O</t>
  </si>
  <si>
    <t>H2OExhaled</t>
  </si>
  <si>
    <t>H2OInGrowth</t>
  </si>
  <si>
    <t>H2OExPig</t>
  </si>
  <si>
    <t>NH3House</t>
  </si>
  <si>
    <t>ONMineralHouse</t>
  </si>
  <si>
    <t>OMDisappearHouse</t>
  </si>
  <si>
    <t>OMDisappearPreStore</t>
  </si>
  <si>
    <t>TANExSepLiq</t>
  </si>
  <si>
    <t>ONExSepLiq</t>
  </si>
  <si>
    <t>TANExSepSolid</t>
  </si>
  <si>
    <t>NMineralStoreSolid</t>
  </si>
  <si>
    <t>N2OStoreSolid</t>
  </si>
  <si>
    <t>N2StoreSolid</t>
  </si>
  <si>
    <t>NH3StoreSolid</t>
  </si>
  <si>
    <t>TANStoreSolid</t>
  </si>
  <si>
    <t>ONExStoreSolid</t>
  </si>
  <si>
    <t>PExSepLiq</t>
  </si>
  <si>
    <t>PExSepSolid</t>
  </si>
  <si>
    <t>PExStoreSolid</t>
  </si>
  <si>
    <t>OMExSepLiq</t>
  </si>
  <si>
    <t>OMExSepSolid</t>
  </si>
  <si>
    <t>OMDisappearStoreSolid</t>
  </si>
  <si>
    <t>OMCH4StoreSolid</t>
  </si>
  <si>
    <t>OMExStoreSolid</t>
  </si>
  <si>
    <t>AshExSepLiq</t>
  </si>
  <si>
    <t>AshExSepSolid</t>
  </si>
  <si>
    <t>AshExStoreSolid</t>
  </si>
  <si>
    <t>H2OExSepLiq</t>
  </si>
  <si>
    <t>H2OExSepSolid</t>
  </si>
  <si>
    <t>PrecipStoreSolid</t>
  </si>
  <si>
    <t>H2OEvapStoreSolid</t>
  </si>
  <si>
    <t>H2OExStoreSolid</t>
  </si>
  <si>
    <t>ONFieldSolid</t>
  </si>
  <si>
    <t>NH3FieldSolid</t>
  </si>
  <si>
    <t>N2OFieldSolid</t>
  </si>
  <si>
    <t>N2FieldSolid</t>
  </si>
  <si>
    <t>NO3lossFieldSolid</t>
  </si>
  <si>
    <t>NStayInFieldSolid</t>
  </si>
  <si>
    <t>OMDisappearFieldSolid</t>
  </si>
  <si>
    <t>OMChangeFieldSolid</t>
  </si>
  <si>
    <t>AshDisappearFieldSolid</t>
  </si>
  <si>
    <t>AshFieldSolid</t>
  </si>
  <si>
    <t>A_DrinkingH2OSpill</t>
  </si>
  <si>
    <t>A_WashH2O</t>
  </si>
  <si>
    <t>A_NumPigs</t>
  </si>
  <si>
    <t>N2PreStore</t>
  </si>
  <si>
    <t>N2OPreStore</t>
  </si>
  <si>
    <t>NH3PreStore</t>
  </si>
  <si>
    <t>NMineralPreStore</t>
  </si>
  <si>
    <t>ONExSepSolid</t>
  </si>
  <si>
    <t>PlossSolid</t>
  </si>
  <si>
    <t>CropPUptakeSolid</t>
  </si>
  <si>
    <t>PFieldSolid</t>
  </si>
  <si>
    <t>Input/Output Field - Ammonia Stripping</t>
  </si>
  <si>
    <t>Input/Output Storage - Ammonia Stripping</t>
  </si>
  <si>
    <t>Input/Output PreStorage - Ammonia Stripping</t>
  </si>
  <si>
    <t>Input/Output Housing - Ammonia Stripping</t>
  </si>
  <si>
    <t>Input/Output Pig - Ammonia Stripping</t>
  </si>
  <si>
    <t>NMineralStoreReject</t>
  </si>
  <si>
    <t>ONExStoreReject</t>
  </si>
  <si>
    <t>PExStoreReject</t>
  </si>
  <si>
    <t>OMDisappearStoreReject</t>
  </si>
  <si>
    <t>OMCH4StoreReject</t>
  </si>
  <si>
    <t>OMExStoreReject</t>
  </si>
  <si>
    <t>AshExStoreReject</t>
  </si>
  <si>
    <t>PrecipStoreReject</t>
  </si>
  <si>
    <t>H2OEvapStoreReject</t>
  </si>
  <si>
    <t>H2OExStoreStripReject</t>
  </si>
  <si>
    <t>ONFieldReject</t>
  </si>
  <si>
    <t>PlossReject</t>
  </si>
  <si>
    <t>CropPUptakeReject</t>
  </si>
  <si>
    <t>PFieldReject</t>
  </si>
  <si>
    <t>OMDisappearFieldReject</t>
  </si>
  <si>
    <t>OMChangeFieldReject</t>
  </si>
  <si>
    <t>AshDisappearFieldReject</t>
  </si>
  <si>
    <t>AshFieldReject</t>
  </si>
  <si>
    <t>N2OFieldReject</t>
  </si>
  <si>
    <t>N2FieldReject</t>
  </si>
  <si>
    <t>NO3lossFieldReject</t>
  </si>
  <si>
    <t>CropNUptakeNReject</t>
  </si>
  <si>
    <t>NStayInFieldReject</t>
  </si>
  <si>
    <t>TAN</t>
  </si>
  <si>
    <t>Balance</t>
  </si>
  <si>
    <t>ON</t>
  </si>
  <si>
    <t>total N</t>
  </si>
  <si>
    <t>Total N</t>
  </si>
  <si>
    <t>balance</t>
  </si>
  <si>
    <t>N2OStoreReject</t>
  </si>
  <si>
    <t>N2StoreReject</t>
  </si>
  <si>
    <t>NH3StoreReject</t>
  </si>
  <si>
    <t>TANExStoreReject</t>
  </si>
  <si>
    <t>TANExStoreSolid</t>
  </si>
  <si>
    <t>TANExStripInNfrac</t>
  </si>
  <si>
    <t>TANInStoreReject</t>
  </si>
  <si>
    <t>H2OInStoreReject</t>
  </si>
  <si>
    <t>H2OInStrip</t>
  </si>
  <si>
    <t>AshExStrip</t>
  </si>
  <si>
    <t>Housing</t>
  </si>
  <si>
    <t>NH3</t>
  </si>
  <si>
    <t>N2O</t>
  </si>
  <si>
    <t>N2</t>
  </si>
  <si>
    <t>Storage -reject</t>
  </si>
  <si>
    <t>Storage -solid</t>
  </si>
  <si>
    <t>Field - reject</t>
  </si>
  <si>
    <t>Field - solid</t>
  </si>
  <si>
    <t>NH3FieldReject</t>
  </si>
  <si>
    <t>NO3</t>
  </si>
  <si>
    <t>totals</t>
  </si>
  <si>
    <t>N input</t>
  </si>
  <si>
    <t>Pig excretion</t>
  </si>
  <si>
    <t>Growth</t>
  </si>
  <si>
    <t>SOM</t>
  </si>
  <si>
    <t>Crop</t>
  </si>
  <si>
    <t>N2FieldNfrac</t>
  </si>
  <si>
    <t>N2OFieldNfrac</t>
  </si>
  <si>
    <t>NH3FieldNFrac</t>
  </si>
  <si>
    <t>NO3lossFieldNfrac</t>
  </si>
  <si>
    <t>CropNUptakeNfrac</t>
  </si>
  <si>
    <t>Prestore</t>
  </si>
  <si>
    <t>NStayInFieldNfrac</t>
  </si>
  <si>
    <t>Field - Nfrac</t>
  </si>
  <si>
    <t>Combined</t>
  </si>
  <si>
    <t>Totals</t>
  </si>
  <si>
    <t>% of N lost</t>
  </si>
  <si>
    <t>Organic matter</t>
  </si>
  <si>
    <t>Water</t>
  </si>
  <si>
    <t>In</t>
  </si>
  <si>
    <t>Out</t>
  </si>
  <si>
    <t>Storage</t>
  </si>
  <si>
    <t>Field</t>
  </si>
  <si>
    <t>Soil</t>
  </si>
  <si>
    <t>Change in soil</t>
  </si>
  <si>
    <t>Reject</t>
  </si>
  <si>
    <t>Solid</t>
  </si>
  <si>
    <t>%</t>
  </si>
  <si>
    <t>OMChangeFieldNFrac</t>
  </si>
  <si>
    <t>Nfrac</t>
  </si>
  <si>
    <t>CH4</t>
  </si>
  <si>
    <t>Nitrogen</t>
  </si>
  <si>
    <t>Ex storage</t>
  </si>
  <si>
    <t>Liq</t>
  </si>
  <si>
    <t>N2House</t>
  </si>
  <si>
    <t>N2OHouse</t>
  </si>
  <si>
    <t>H2ODegraidationHouse</t>
  </si>
  <si>
    <t>OMCH4House</t>
  </si>
  <si>
    <t>H2ODegradationPreStore</t>
  </si>
  <si>
    <t>H2ODegradationStoreReject</t>
  </si>
  <si>
    <t>H2ODegradationStoreSolid</t>
  </si>
  <si>
    <t>AshFromCaO</t>
  </si>
  <si>
    <t>StayInSoil</t>
  </si>
  <si>
    <t>OMCH4Prestore</t>
  </si>
  <si>
    <t>1.171.216</t>
  </si>
  <si>
    <t>Mass</t>
  </si>
  <si>
    <t>To reject</t>
  </si>
  <si>
    <t>To stripper</t>
  </si>
  <si>
    <t>To solid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</si>
</sst>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8"/>
      <name val="Calibri"/>
      <family val="2"/>
    </font>
    <font>
      <sz val="11"/>
      <color indexed="8"/>
      <name val="Calibri"/>
      <family val="2"/>
      <charset val="1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74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  <xf numFmtId="0" fontId="0" fillId="3" borderId="2" xfId="0" applyFill="1" applyBorder="1"/>
    <xf numFmtId="0" fontId="0" fillId="3" borderId="0" xfId="0" applyFill="1" applyBorder="1"/>
    <xf numFmtId="0" fontId="0" fillId="3" borderId="1" xfId="0" applyFill="1" applyBorder="1"/>
    <xf numFmtId="0" fontId="0" fillId="3" borderId="0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0" xfId="0" applyFill="1" applyBorder="1" applyAlignment="1"/>
    <xf numFmtId="0" fontId="0" fillId="3" borderId="3" xfId="0" applyFill="1" applyBorder="1"/>
    <xf numFmtId="0" fontId="0" fillId="3" borderId="0" xfId="0" applyFill="1" applyAlignment="1"/>
    <xf numFmtId="0" fontId="0" fillId="3" borderId="2" xfId="0" applyFill="1" applyBorder="1" applyAlignment="1">
      <alignment horizontal="center" vertical="center"/>
    </xf>
    <xf numFmtId="0" fontId="0" fillId="0" borderId="0" xfId="0" applyFill="1"/>
    <xf numFmtId="0" fontId="0" fillId="3" borderId="1" xfId="0" applyFill="1" applyBorder="1" applyAlignment="1"/>
    <xf numFmtId="0" fontId="0" fillId="3" borderId="2" xfId="0" applyFill="1" applyBorder="1" applyAlignment="1"/>
    <xf numFmtId="0" fontId="0" fillId="2" borderId="0" xfId="0" applyFill="1" applyBorder="1"/>
    <xf numFmtId="0" fontId="0" fillId="2" borderId="0" xfId="0" applyFill="1" applyBorder="1" applyAlignment="1">
      <alignment horizontal="center"/>
    </xf>
    <xf numFmtId="0" fontId="0" fillId="2" borderId="0" xfId="0" applyFill="1" applyBorder="1" applyAlignment="1">
      <alignment horizontal="right"/>
    </xf>
    <xf numFmtId="3" fontId="0" fillId="0" borderId="0" xfId="0" applyNumberFormat="1"/>
    <xf numFmtId="0" fontId="0" fillId="3" borderId="0" xfId="0" applyFill="1" applyBorder="1"/>
    <xf numFmtId="164" fontId="0" fillId="0" borderId="0" xfId="0" applyNumberFormat="1"/>
    <xf numFmtId="0" fontId="0" fillId="4" borderId="0" xfId="0" applyFill="1"/>
    <xf numFmtId="0" fontId="3" fillId="0" borderId="0" xfId="0" applyFont="1"/>
    <xf numFmtId="2" fontId="0" fillId="0" borderId="0" xfId="0" applyNumberFormat="1"/>
    <xf numFmtId="0" fontId="0" fillId="3" borderId="0" xfId="0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0" fontId="0" fillId="4" borderId="0" xfId="0" applyFill="1" applyBorder="1"/>
    <xf numFmtId="0" fontId="0" fillId="4" borderId="0" xfId="0" applyFill="1" applyBorder="1" applyAlignment="1">
      <alignment horizontal="center"/>
    </xf>
    <xf numFmtId="2" fontId="0" fillId="4" borderId="0" xfId="0" applyNumberFormat="1" applyFill="1"/>
    <xf numFmtId="0" fontId="0" fillId="4" borderId="0" xfId="0" applyFill="1" applyBorder="1" applyAlignment="1">
      <alignment horizontal="right"/>
    </xf>
    <xf numFmtId="2" fontId="0" fillId="4" borderId="0" xfId="0" applyNumberFormat="1" applyFill="1" applyBorder="1"/>
    <xf numFmtId="0" fontId="0" fillId="4" borderId="2" xfId="0" applyFill="1" applyBorder="1"/>
    <xf numFmtId="0" fontId="0" fillId="4" borderId="2" xfId="0" applyFill="1" applyBorder="1" applyAlignment="1">
      <alignment horizontal="center"/>
    </xf>
    <xf numFmtId="2" fontId="0" fillId="4" borderId="1" xfId="0" applyNumberFormat="1" applyFill="1" applyBorder="1"/>
    <xf numFmtId="0" fontId="0" fillId="2" borderId="2" xfId="0" applyFill="1" applyBorder="1" applyAlignment="1">
      <alignment horizontal="right"/>
    </xf>
    <xf numFmtId="0" fontId="0" fillId="2" borderId="2" xfId="0" applyFill="1" applyBorder="1"/>
    <xf numFmtId="2" fontId="0" fillId="2" borderId="2" xfId="0" applyNumberFormat="1" applyFill="1" applyBorder="1"/>
    <xf numFmtId="2" fontId="0" fillId="2" borderId="0" xfId="0" applyNumberFormat="1" applyFill="1" applyBorder="1"/>
    <xf numFmtId="2" fontId="0" fillId="2" borderId="1" xfId="0" applyNumberFormat="1" applyFill="1" applyBorder="1"/>
    <xf numFmtId="2" fontId="0" fillId="2" borderId="0" xfId="0" applyNumberFormat="1" applyFill="1"/>
    <xf numFmtId="0" fontId="0" fillId="5" borderId="0" xfId="0" applyFill="1"/>
    <xf numFmtId="0" fontId="0" fillId="5" borderId="0" xfId="0" applyFill="1" applyBorder="1" applyAlignment="1">
      <alignment horizontal="center"/>
    </xf>
    <xf numFmtId="0" fontId="0" fillId="5" borderId="0" xfId="0" applyFill="1" applyBorder="1"/>
    <xf numFmtId="0" fontId="0" fillId="5" borderId="1" xfId="0" applyFill="1" applyBorder="1"/>
    <xf numFmtId="0" fontId="0" fillId="5" borderId="1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2" xfId="0" applyFill="1" applyBorder="1"/>
    <xf numFmtId="0" fontId="0" fillId="5" borderId="2" xfId="0" applyFill="1" applyBorder="1" applyAlignment="1">
      <alignment horizontal="center"/>
    </xf>
    <xf numFmtId="0" fontId="0" fillId="5" borderId="0" xfId="0" applyFill="1" applyBorder="1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0" fillId="4" borderId="2" xfId="0" applyFill="1" applyBorder="1" applyAlignment="1">
      <alignment horizontal="right"/>
    </xf>
    <xf numFmtId="2" fontId="0" fillId="4" borderId="2" xfId="0" applyNumberFormat="1" applyFill="1" applyBorder="1"/>
    <xf numFmtId="0" fontId="4" fillId="0" borderId="0" xfId="0" applyFont="1"/>
    <xf numFmtId="0" fontId="0" fillId="3" borderId="2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0" borderId="0" xfId="0" applyBorder="1" applyAlignment="1"/>
    <xf numFmtId="0" fontId="0" fillId="0" borderId="1" xfId="0" applyBorder="1" applyAlignment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3" borderId="0" xfId="0" applyFill="1" applyBorder="1" applyAlignment="1"/>
    <xf numFmtId="0" fontId="0" fillId="3" borderId="1" xfId="0" applyFill="1" applyBorder="1" applyAlignment="1"/>
    <xf numFmtId="0" fontId="0" fillId="3" borderId="0" xfId="0" applyFill="1" applyAlignment="1">
      <alignment horizontal="center" vertical="center"/>
    </xf>
    <xf numFmtId="0" fontId="0" fillId="3" borderId="0" xfId="0" applyFill="1" applyAlignment="1"/>
    <xf numFmtId="0" fontId="0" fillId="0" borderId="0" xfId="0" applyAlignment="1"/>
    <xf numFmtId="1" fontId="0" fillId="0" borderId="0" xfId="0" applyNumberFormat="1"/>
  </cellXfs>
  <cellStyles count="2">
    <cellStyle name="Excel Built-in Normal" xfId="1"/>
    <cellStyle name="Normal" xfId="0" builtinId="0"/>
  </cellStyles>
  <dxfs count="0"/>
  <tableStyles count="0" defaultTableStyle="TableStyleMedium9" defaultPivotStyle="PivotStyleLight16"/>
  <colors>
    <mruColors>
      <color rgb="FF00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Pig" connectionId="6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House_2" connectionId="5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PreStore" connectionId="7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Store_2" connectionId="9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Store" connectionId="8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Store_2" connectionId="10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Field" connectionId="1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Field_1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.xml"/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/>
  </sheetViews>
  <sheetFormatPr defaultRowHeight="15" x14ac:dyDescent="0.25"/>
  <cols>
    <col min="1" max="1" width="18.42578125" bestFit="1" customWidth="1"/>
    <col min="2" max="2" width="10" bestFit="1" customWidth="1"/>
  </cols>
  <sheetData>
    <row r="1" spans="1:2" x14ac:dyDescent="0.25">
      <c r="A1" t="s">
        <v>33</v>
      </c>
      <c r="B1">
        <v>11.712160000000001</v>
      </c>
    </row>
    <row r="2" spans="1:2" x14ac:dyDescent="0.25">
      <c r="A2" t="s">
        <v>34</v>
      </c>
      <c r="B2">
        <v>4.7407529999999998</v>
      </c>
    </row>
    <row r="3" spans="1:2" x14ac:dyDescent="0.25">
      <c r="A3" t="s">
        <v>31</v>
      </c>
      <c r="B3">
        <v>4.9803389999999998</v>
      </c>
    </row>
    <row r="4" spans="1:2" x14ac:dyDescent="0.25">
      <c r="A4" t="s">
        <v>0</v>
      </c>
      <c r="B4">
        <v>1.9910669999999999</v>
      </c>
    </row>
    <row r="5" spans="1:2" x14ac:dyDescent="0.25">
      <c r="A5" t="s">
        <v>35</v>
      </c>
      <c r="B5">
        <v>2.0753949999999999</v>
      </c>
    </row>
    <row r="6" spans="1:2" x14ac:dyDescent="0.25">
      <c r="A6" t="s">
        <v>36</v>
      </c>
      <c r="B6">
        <v>0.92275370000000001</v>
      </c>
    </row>
    <row r="7" spans="1:2" x14ac:dyDescent="0.25">
      <c r="A7" t="s">
        <v>1</v>
      </c>
      <c r="B7">
        <v>1.152641</v>
      </c>
    </row>
    <row r="8" spans="1:2" x14ac:dyDescent="0.25">
      <c r="A8" t="s">
        <v>37</v>
      </c>
      <c r="B8">
        <v>440.37720000000002</v>
      </c>
    </row>
    <row r="9" spans="1:2" x14ac:dyDescent="0.25">
      <c r="A9" t="s">
        <v>38</v>
      </c>
      <c r="B9">
        <v>76.190669999999997</v>
      </c>
    </row>
    <row r="10" spans="1:2" x14ac:dyDescent="0.25">
      <c r="A10" t="s">
        <v>39</v>
      </c>
      <c r="B10">
        <v>311.34120000000001</v>
      </c>
    </row>
    <row r="11" spans="1:2" x14ac:dyDescent="0.25">
      <c r="A11" t="s">
        <v>40</v>
      </c>
      <c r="B11">
        <v>52.845260000000003</v>
      </c>
    </row>
    <row r="12" spans="1:2" x14ac:dyDescent="0.25">
      <c r="A12" t="s">
        <v>41</v>
      </c>
      <c r="B12">
        <v>28.109179999999999</v>
      </c>
    </row>
    <row r="13" spans="1:2" x14ac:dyDescent="0.25">
      <c r="A13" t="s">
        <v>42</v>
      </c>
      <c r="B13">
        <v>1.862439</v>
      </c>
    </row>
    <row r="14" spans="1:2" x14ac:dyDescent="0.25">
      <c r="A14" t="s">
        <v>2</v>
      </c>
      <c r="B14">
        <v>26.246739999999999</v>
      </c>
    </row>
    <row r="15" spans="1:2" x14ac:dyDescent="0.25">
      <c r="A15" t="s">
        <v>43</v>
      </c>
      <c r="B15">
        <v>277.39839999999998</v>
      </c>
    </row>
    <row r="16" spans="1:2" x14ac:dyDescent="0.25">
      <c r="A16" t="s">
        <v>44</v>
      </c>
      <c r="B16" s="22" t="s">
        <v>196</v>
      </c>
    </row>
    <row r="17" spans="1:2" x14ac:dyDescent="0.25">
      <c r="A17" t="s">
        <v>45</v>
      </c>
      <c r="B17">
        <v>434.58429999999998</v>
      </c>
    </row>
    <row r="18" spans="1:2" x14ac:dyDescent="0.25">
      <c r="A18" t="s">
        <v>46</v>
      </c>
      <c r="B18">
        <v>93.121939999999995</v>
      </c>
    </row>
    <row r="19" spans="1:2" x14ac:dyDescent="0.25">
      <c r="A19" t="s">
        <v>47</v>
      </c>
      <c r="B19" s="22">
        <v>920.90800000000002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5"/>
  <sheetViews>
    <sheetView tabSelected="1" topLeftCell="G1" workbookViewId="0">
      <selection activeCell="P24" sqref="P24"/>
    </sheetView>
  </sheetViews>
  <sheetFormatPr defaultRowHeight="15" x14ac:dyDescent="0.25"/>
  <cols>
    <col min="2" max="2" width="23.28515625" customWidth="1"/>
    <col min="3" max="3" width="11.5703125" customWidth="1"/>
    <col min="4" max="4" width="9" bestFit="1" customWidth="1"/>
    <col min="5" max="5" width="10.5703125" bestFit="1" customWidth="1"/>
    <col min="6" max="6" width="11.5703125" bestFit="1" customWidth="1"/>
    <col min="7" max="7" width="11.42578125" customWidth="1"/>
    <col min="8" max="8" width="21.7109375" customWidth="1"/>
    <col min="9" max="9" width="9" customWidth="1"/>
    <col min="10" max="10" width="10.5703125" bestFit="1" customWidth="1"/>
    <col min="11" max="11" width="11.5703125" bestFit="1" customWidth="1"/>
    <col min="12" max="12" width="11.5703125" customWidth="1"/>
    <col min="13" max="13" width="18.7109375" customWidth="1"/>
    <col min="14" max="15" width="10" customWidth="1"/>
    <col min="16" max="16" width="10.85546875" bestFit="1" customWidth="1"/>
    <col min="17" max="17" width="16.42578125" bestFit="1" customWidth="1"/>
    <col min="18" max="18" width="14.140625" bestFit="1" customWidth="1"/>
    <col min="19" max="19" width="11" bestFit="1" customWidth="1"/>
    <col min="20" max="20" width="15.7109375" bestFit="1" customWidth="1"/>
    <col min="21" max="21" width="7.5703125" customWidth="1"/>
    <col min="22" max="22" width="11.42578125" bestFit="1" customWidth="1"/>
    <col min="23" max="23" width="10.140625" bestFit="1" customWidth="1"/>
    <col min="24" max="24" width="12.85546875" bestFit="1" customWidth="1"/>
    <col min="25" max="25" width="10" bestFit="1" customWidth="1"/>
    <col min="26" max="26" width="11" bestFit="1" customWidth="1"/>
    <col min="27" max="27" width="10" bestFit="1" customWidth="1"/>
  </cols>
  <sheetData>
    <row r="1" spans="1:18" x14ac:dyDescent="0.25">
      <c r="A1" t="s">
        <v>98</v>
      </c>
    </row>
    <row r="3" spans="1:18" x14ac:dyDescent="0.25">
      <c r="A3" t="s">
        <v>28</v>
      </c>
      <c r="G3" t="s">
        <v>29</v>
      </c>
    </row>
    <row r="4" spans="1:18" x14ac:dyDescent="0.25">
      <c r="A4" s="13"/>
      <c r="B4" s="13"/>
      <c r="C4" s="13" t="s">
        <v>18</v>
      </c>
      <c r="D4" s="13" t="s">
        <v>19</v>
      </c>
      <c r="E4" s="13" t="s">
        <v>15</v>
      </c>
    </row>
    <row r="5" spans="1:18" x14ac:dyDescent="0.25">
      <c r="B5" t="str">
        <f>Sheet5!A42</f>
        <v>TANExStoreReject</v>
      </c>
      <c r="C5">
        <f>Sheet5!B42</f>
        <v>7.7432949999999999E-3</v>
      </c>
      <c r="G5" s="13"/>
      <c r="H5" s="13"/>
      <c r="I5" s="13" t="s">
        <v>18</v>
      </c>
      <c r="J5" s="13" t="s">
        <v>19</v>
      </c>
      <c r="K5" s="13" t="s">
        <v>15</v>
      </c>
      <c r="N5" t="s">
        <v>18</v>
      </c>
      <c r="O5" t="s">
        <v>15</v>
      </c>
      <c r="P5" t="s">
        <v>19</v>
      </c>
    </row>
    <row r="6" spans="1:18" x14ac:dyDescent="0.25">
      <c r="A6" s="58" t="s">
        <v>5</v>
      </c>
      <c r="B6" s="5" t="str">
        <f>Sheet5!A1</f>
        <v>ONFieldReject</v>
      </c>
      <c r="C6" s="12">
        <f>Sheet5!B1</f>
        <v>0.60121760000000002</v>
      </c>
      <c r="D6" s="8"/>
      <c r="E6" s="8"/>
      <c r="G6" s="59" t="s">
        <v>5</v>
      </c>
      <c r="H6" s="5" t="str">
        <f>Sheet5!A43</f>
        <v>TANExStoreSolid</v>
      </c>
      <c r="I6" s="5">
        <f>Sheet5!B43</f>
        <v>0.63349469999999997</v>
      </c>
      <c r="J6" s="8"/>
      <c r="K6" s="8"/>
      <c r="M6" t="str">
        <f>Sheet5!A45</f>
        <v>TANExStripInNfrac</v>
      </c>
      <c r="N6">
        <f>Sheet5!B45</f>
        <v>3.364814</v>
      </c>
      <c r="R6">
        <f>C5+C6+I6+I7+N6</f>
        <v>5.4818099949999999</v>
      </c>
    </row>
    <row r="7" spans="1:18" x14ac:dyDescent="0.25">
      <c r="A7" s="72"/>
      <c r="B7" s="5" t="str">
        <f>Sheet5!A2</f>
        <v>N2OFieldReject</v>
      </c>
      <c r="C7" s="14"/>
      <c r="D7" s="14">
        <f>Sheet5!B2</f>
        <v>1.20321E-2</v>
      </c>
      <c r="E7" s="8"/>
      <c r="G7" s="71"/>
      <c r="H7" s="5" t="str">
        <f>Sheet5!A8</f>
        <v>ONFieldSolid</v>
      </c>
      <c r="I7" s="5">
        <f>Sheet5!B8</f>
        <v>0.8745404</v>
      </c>
      <c r="J7" s="8"/>
      <c r="K7" s="8"/>
    </row>
    <row r="8" spans="1:18" x14ac:dyDescent="0.25">
      <c r="A8" s="72"/>
      <c r="B8" s="5" t="str">
        <f>Sheet5!A35</f>
        <v>NH3FieldReject</v>
      </c>
      <c r="C8" s="14"/>
      <c r="D8" s="5">
        <f>Sheet5!C35</f>
        <v>7.3561299999999998E-3</v>
      </c>
      <c r="E8" s="8"/>
      <c r="G8" s="71"/>
      <c r="H8" s="5"/>
      <c r="I8" s="5"/>
      <c r="J8" s="8"/>
      <c r="K8" s="8"/>
    </row>
    <row r="9" spans="1:18" x14ac:dyDescent="0.25">
      <c r="A9" s="72"/>
      <c r="B9" s="5" t="str">
        <f>Sheet5!A3</f>
        <v>N2FieldReject</v>
      </c>
      <c r="C9" s="5"/>
      <c r="D9" s="5">
        <f>Sheet5!B3</f>
        <v>2.2860979999999999E-2</v>
      </c>
      <c r="E9" s="8"/>
      <c r="G9" s="71"/>
      <c r="H9" s="5" t="str">
        <f>Sheet5!A9</f>
        <v>NH3FieldSolid</v>
      </c>
      <c r="I9" s="12"/>
      <c r="J9" s="8">
        <f>Sheet5!B9</f>
        <v>0.2470629</v>
      </c>
      <c r="K9" s="8"/>
      <c r="M9" t="str">
        <f>Sheet5!A38</f>
        <v>NH3FieldNFrac</v>
      </c>
      <c r="P9">
        <f>Sheet5!C38</f>
        <v>6.7296270000000005E-2</v>
      </c>
    </row>
    <row r="10" spans="1:18" x14ac:dyDescent="0.25">
      <c r="A10" s="72"/>
      <c r="B10" s="5" t="str">
        <f>Sheet5!A4</f>
        <v>NO3lossFieldReject</v>
      </c>
      <c r="C10" s="5"/>
      <c r="D10" s="5">
        <f>Sheet5!B4</f>
        <v>0.2436499</v>
      </c>
      <c r="E10" s="8"/>
      <c r="G10" s="71"/>
      <c r="H10" s="5" t="str">
        <f>Sheet5!A10</f>
        <v>N2OFieldSolid</v>
      </c>
      <c r="I10" s="14"/>
      <c r="J10" s="8">
        <f>Sheet5!B10</f>
        <v>2.5219439999999999E-2</v>
      </c>
      <c r="K10" s="8"/>
      <c r="M10" t="str">
        <f>Sheet5!A37</f>
        <v>N2OFieldNfrac</v>
      </c>
      <c r="P10">
        <f>Sheet5!C37</f>
        <v>6.5950350000000005E-2</v>
      </c>
    </row>
    <row r="11" spans="1:18" x14ac:dyDescent="0.25">
      <c r="A11" s="72"/>
      <c r="B11" s="5" t="str">
        <f>Sheet5!A5</f>
        <v>CropNUptakeNReject</v>
      </c>
      <c r="C11" s="5"/>
      <c r="D11" s="5"/>
      <c r="E11" s="5">
        <f>Sheet5!B5</f>
        <v>0.33268740000000002</v>
      </c>
      <c r="G11" s="71"/>
      <c r="H11" s="5" t="str">
        <f>Sheet5!A11</f>
        <v>N2FieldSolid</v>
      </c>
      <c r="I11" s="5"/>
      <c r="J11" s="5">
        <f>Sheet5!B11</f>
        <v>4.7916939999999998E-2</v>
      </c>
      <c r="K11" s="8"/>
      <c r="M11" t="str">
        <f>Sheet5!A36</f>
        <v>N2FieldNfrac</v>
      </c>
      <c r="P11">
        <f>Sheet5!C36</f>
        <v>8.2437930000000006E-2</v>
      </c>
    </row>
    <row r="12" spans="1:18" x14ac:dyDescent="0.25">
      <c r="A12" s="61"/>
      <c r="B12" s="5" t="str">
        <f>Sheet5!A6</f>
        <v>NStayInFieldReject</v>
      </c>
      <c r="C12" s="8"/>
      <c r="D12" s="8"/>
      <c r="E12" s="5">
        <f>Sheet5!B6</f>
        <v>-9.6256759999999997E-3</v>
      </c>
      <c r="G12" s="71"/>
      <c r="H12" s="5" t="str">
        <f>Sheet5!A12</f>
        <v>NO3lossFieldSolid</v>
      </c>
      <c r="I12" s="5"/>
      <c r="J12" s="5">
        <f>Sheet5!B12</f>
        <v>0.41864269999999998</v>
      </c>
      <c r="K12" s="8"/>
      <c r="M12" t="str">
        <f>Sheet5!A39</f>
        <v>NO3lossFieldNfrac</v>
      </c>
      <c r="P12">
        <f>Sheet5!C39</f>
        <v>1.3783620000000001</v>
      </c>
    </row>
    <row r="13" spans="1:18" x14ac:dyDescent="0.25">
      <c r="A13" s="58" t="s">
        <v>6</v>
      </c>
      <c r="B13" s="7" t="str">
        <f>Sheet5!A15</f>
        <v>PExStoreReject</v>
      </c>
      <c r="C13" s="7">
        <f>Sheet5!B15</f>
        <v>0.3342658</v>
      </c>
      <c r="D13" s="7"/>
      <c r="E13" s="7"/>
      <c r="G13" s="71"/>
      <c r="H13" s="5" t="str">
        <f>Sheet5!A13</f>
        <v>CropNUptakeSolid</v>
      </c>
      <c r="I13" s="5"/>
      <c r="J13" s="5"/>
      <c r="K13" s="5">
        <f>Sheet5!B13</f>
        <v>0.54852290000000004</v>
      </c>
      <c r="M13" t="str">
        <f>Sheet5!A40</f>
        <v>CropNUptakeNfrac</v>
      </c>
      <c r="O13">
        <f>Sheet5!C40</f>
        <v>1.9982949999999999</v>
      </c>
    </row>
    <row r="14" spans="1:18" x14ac:dyDescent="0.25">
      <c r="A14" s="72"/>
      <c r="B14" s="8" t="str">
        <f>Sheet5!A16</f>
        <v>PlossReject</v>
      </c>
      <c r="C14" s="8"/>
      <c r="D14" s="8">
        <f>Sheet5!B16</f>
        <v>1.5435010000000001E-3</v>
      </c>
      <c r="E14" s="8"/>
      <c r="G14" s="69"/>
      <c r="H14" s="5" t="str">
        <f>Sheet5!A14</f>
        <v>NStayInFieldSolid</v>
      </c>
      <c r="I14" s="8"/>
      <c r="J14" s="5"/>
      <c r="K14" s="5">
        <f>Sheet5!B14</f>
        <v>0.22067010000000001</v>
      </c>
      <c r="M14" t="str">
        <f>Sheet5!A41</f>
        <v>NStayInFieldNfrac</v>
      </c>
      <c r="O14">
        <f>Sheet5!C41</f>
        <v>-0.2275287</v>
      </c>
    </row>
    <row r="15" spans="1:18" x14ac:dyDescent="0.25">
      <c r="A15" s="72"/>
      <c r="B15" s="8" t="str">
        <f>Sheet5!A17</f>
        <v>CropPUptakeReject</v>
      </c>
      <c r="C15" s="8"/>
      <c r="D15" s="8"/>
      <c r="E15" s="5">
        <f>Sheet5!B17</f>
        <v>7.7015639999999996E-2</v>
      </c>
      <c r="G15" s="58" t="s">
        <v>6</v>
      </c>
      <c r="H15" s="7" t="str">
        <f>Sheet5!A19</f>
        <v>PExStoreSolid</v>
      </c>
      <c r="I15" s="7">
        <f>Sheet5!B19</f>
        <v>0.81837499999999996</v>
      </c>
      <c r="J15" s="7"/>
      <c r="K15" s="7"/>
    </row>
    <row r="16" spans="1:18" x14ac:dyDescent="0.25">
      <c r="A16" s="61"/>
      <c r="B16" s="8" t="str">
        <f>Sheet5!A18</f>
        <v>PFieldReject</v>
      </c>
      <c r="C16" s="5"/>
      <c r="D16" s="5"/>
      <c r="E16" s="5">
        <f>Sheet5!B18</f>
        <v>0.25570670000000001</v>
      </c>
      <c r="G16" s="72"/>
      <c r="H16" s="8" t="str">
        <f>Sheet5!A20</f>
        <v>PlossSolid</v>
      </c>
      <c r="I16" s="8"/>
      <c r="J16" s="8">
        <f>Sheet5!B20</f>
        <v>3.7659170000000001E-3</v>
      </c>
      <c r="K16" s="8"/>
    </row>
    <row r="17" spans="1:17" x14ac:dyDescent="0.25">
      <c r="A17" s="58" t="s">
        <v>8</v>
      </c>
      <c r="B17" s="7" t="str">
        <f>Sheet5!A23</f>
        <v>OMExStoreReject</v>
      </c>
      <c r="C17" s="7">
        <f>Sheet5!B23</f>
        <v>15.95702</v>
      </c>
      <c r="D17" s="7"/>
      <c r="E17" s="7"/>
      <c r="G17" s="72"/>
      <c r="H17" s="8" t="str">
        <f>Sheet5!A21</f>
        <v>CropPUptakeSolid</v>
      </c>
      <c r="I17" s="8"/>
      <c r="J17" s="8"/>
      <c r="K17" s="8">
        <f>Sheet5!B21</f>
        <v>0.19072210000000001</v>
      </c>
    </row>
    <row r="18" spans="1:17" x14ac:dyDescent="0.25">
      <c r="A18" s="62"/>
      <c r="B18" s="8" t="str">
        <f>Sheet5!A24</f>
        <v>OMDisappearFieldReject</v>
      </c>
      <c r="C18" s="8"/>
      <c r="D18" s="8">
        <f>Sheet5!B24</f>
        <v>16.128910000000001</v>
      </c>
      <c r="E18" s="8"/>
      <c r="G18" s="61"/>
      <c r="H18" s="9" t="str">
        <f>Sheet5!A22</f>
        <v>PFieldSolid</v>
      </c>
      <c r="I18" s="9"/>
      <c r="J18" s="9"/>
      <c r="K18" s="9">
        <f>Sheet5!B22</f>
        <v>0.62388699999999997</v>
      </c>
    </row>
    <row r="19" spans="1:17" x14ac:dyDescent="0.25">
      <c r="A19" s="63"/>
      <c r="B19" s="8" t="str">
        <f>Sheet5!A25</f>
        <v>OMChangeFieldReject</v>
      </c>
      <c r="C19" s="8"/>
      <c r="D19" s="8"/>
      <c r="E19" s="8">
        <f>Sheet5!B25</f>
        <v>-0.17188709999999999</v>
      </c>
      <c r="G19" s="58" t="s">
        <v>8</v>
      </c>
      <c r="H19" s="8" t="str">
        <f>Sheet5!A26</f>
        <v>OMExStoreSolid</v>
      </c>
      <c r="I19" s="8">
        <f>Sheet5!B26</f>
        <v>23.21133</v>
      </c>
      <c r="J19" s="8"/>
      <c r="K19" s="8"/>
      <c r="M19" t="str">
        <f>Sheet5!A46</f>
        <v>OMChangeFieldNFrac</v>
      </c>
      <c r="P19">
        <f>Sheet5!C46</f>
        <v>-4.0630119999999996</v>
      </c>
    </row>
    <row r="20" spans="1:17" x14ac:dyDescent="0.25">
      <c r="A20" s="58" t="s">
        <v>7</v>
      </c>
      <c r="B20" s="7" t="str">
        <f>Sheet5!A29</f>
        <v>AshExStoreReject</v>
      </c>
      <c r="C20" s="7">
        <f>Sheet5!B29</f>
        <v>19.92238</v>
      </c>
      <c r="D20" s="7"/>
      <c r="E20" s="7"/>
      <c r="G20" s="62"/>
      <c r="H20" s="8" t="str">
        <f>Sheet5!A27</f>
        <v>OMDisappearFieldSolid</v>
      </c>
      <c r="I20" s="8"/>
      <c r="J20" s="8">
        <f>Sheet5!B27</f>
        <v>19.270790000000002</v>
      </c>
      <c r="K20" s="8"/>
    </row>
    <row r="21" spans="1:17" x14ac:dyDescent="0.25">
      <c r="A21" s="70"/>
      <c r="B21" s="8" t="str">
        <f>Sheet5!A30</f>
        <v>AshDisappearFieldReject</v>
      </c>
      <c r="C21" s="8"/>
      <c r="D21" s="8">
        <f>Sheet5!B30</f>
        <v>19.92238</v>
      </c>
      <c r="E21" s="8"/>
      <c r="G21" s="63"/>
      <c r="H21" s="9" t="str">
        <f>Sheet5!A28</f>
        <v>OMChangeFieldSolid</v>
      </c>
      <c r="I21" s="9"/>
      <c r="J21" s="9"/>
      <c r="K21" s="9">
        <f>Sheet5!B28</f>
        <v>3.9405380000000001</v>
      </c>
    </row>
    <row r="22" spans="1:17" x14ac:dyDescent="0.25">
      <c r="A22" s="64"/>
      <c r="B22" s="8" t="str">
        <f>Sheet5!A31</f>
        <v>AshFieldReject</v>
      </c>
      <c r="C22" s="8"/>
      <c r="D22" s="8"/>
      <c r="E22" s="8">
        <f>Sheet5!B31</f>
        <v>0</v>
      </c>
      <c r="G22" s="58" t="s">
        <v>7</v>
      </c>
      <c r="H22" s="8" t="str">
        <f>Sheet5!A32</f>
        <v>AshExStoreSolid</v>
      </c>
      <c r="I22" s="8">
        <f>Sheet5!B32</f>
        <v>16.01051</v>
      </c>
      <c r="J22" s="8"/>
      <c r="K22" s="8"/>
    </row>
    <row r="23" spans="1:17" x14ac:dyDescent="0.25">
      <c r="A23" s="11" t="s">
        <v>16</v>
      </c>
      <c r="B23" s="13"/>
      <c r="C23" s="13"/>
      <c r="D23" s="13"/>
      <c r="E23" s="13"/>
      <c r="G23" s="70"/>
      <c r="H23" s="8" t="str">
        <f>Sheet5!A33</f>
        <v>AshDisappearFieldSolid</v>
      </c>
      <c r="I23" s="8"/>
      <c r="J23" s="8">
        <f>Sheet5!B33</f>
        <v>16.01051</v>
      </c>
      <c r="K23" s="8"/>
    </row>
    <row r="24" spans="1:17" x14ac:dyDescent="0.25">
      <c r="G24" s="64"/>
      <c r="H24" s="9"/>
      <c r="I24" s="9"/>
      <c r="J24" s="9"/>
      <c r="K24" s="9"/>
    </row>
    <row r="25" spans="1:17" x14ac:dyDescent="0.25">
      <c r="G25" s="11" t="s">
        <v>16</v>
      </c>
      <c r="H25" s="13"/>
      <c r="I25" s="13"/>
      <c r="J25" s="13"/>
      <c r="K25" s="13"/>
    </row>
    <row r="26" spans="1:17" x14ac:dyDescent="0.25">
      <c r="A26" s="3"/>
      <c r="B26" s="4" t="s">
        <v>4</v>
      </c>
      <c r="C26" s="29" t="s">
        <v>194</v>
      </c>
      <c r="D26" s="25" t="s">
        <v>19</v>
      </c>
      <c r="E26" s="25" t="s">
        <v>127</v>
      </c>
    </row>
    <row r="27" spans="1:17" x14ac:dyDescent="0.25">
      <c r="A27" s="19" t="s">
        <v>126</v>
      </c>
      <c r="B27" s="20">
        <f>C5</f>
        <v>7.7432949999999999E-3</v>
      </c>
      <c r="C27" s="32"/>
      <c r="D27" s="36"/>
      <c r="E27" s="56"/>
    </row>
    <row r="28" spans="1:17" x14ac:dyDescent="0.25">
      <c r="A28" s="19" t="s">
        <v>128</v>
      </c>
      <c r="B28" s="20">
        <f>C6</f>
        <v>0.60121760000000002</v>
      </c>
      <c r="C28" s="32"/>
      <c r="D28" s="31"/>
      <c r="E28" s="35"/>
      <c r="G28" s="3"/>
      <c r="H28" s="4" t="s">
        <v>4</v>
      </c>
      <c r="I28" s="29" t="s">
        <v>194</v>
      </c>
      <c r="J28" s="25" t="s">
        <v>19</v>
      </c>
      <c r="K28" s="25" t="s">
        <v>127</v>
      </c>
      <c r="M28" s="3"/>
      <c r="N28" s="4" t="s">
        <v>4</v>
      </c>
      <c r="O28" s="4" t="s">
        <v>15</v>
      </c>
      <c r="P28" s="25" t="s">
        <v>19</v>
      </c>
      <c r="Q28" s="25" t="s">
        <v>127</v>
      </c>
    </row>
    <row r="29" spans="1:17" x14ac:dyDescent="0.25">
      <c r="A29" s="19" t="s">
        <v>130</v>
      </c>
      <c r="B29" s="20">
        <f>B27+B28</f>
        <v>0.60896089500000006</v>
      </c>
      <c r="C29" s="32">
        <f>E12</f>
        <v>-9.6256759999999997E-3</v>
      </c>
      <c r="D29" s="31">
        <f>SUM(D7:D10)+E11</f>
        <v>0.61858651000000009</v>
      </c>
      <c r="E29" s="35">
        <f>B29-C29-D29</f>
        <v>6.0999999940136718E-8</v>
      </c>
      <c r="G29" s="19" t="s">
        <v>126</v>
      </c>
      <c r="H29" s="21">
        <f>I6</f>
        <v>0.63349469999999997</v>
      </c>
      <c r="I29" s="32"/>
      <c r="J29" s="36"/>
      <c r="K29" s="56"/>
      <c r="M29" s="19" t="s">
        <v>126</v>
      </c>
      <c r="N29" s="21">
        <f>N6</f>
        <v>3.364814</v>
      </c>
      <c r="O29" s="20"/>
      <c r="P29" s="25"/>
      <c r="Q29" s="33"/>
    </row>
    <row r="30" spans="1:17" x14ac:dyDescent="0.25">
      <c r="A30" s="2" t="s">
        <v>8</v>
      </c>
      <c r="B30" s="2">
        <f>C17</f>
        <v>15.95702</v>
      </c>
      <c r="C30" s="25">
        <f>E19</f>
        <v>-0.17188709999999999</v>
      </c>
      <c r="D30" s="31">
        <f>D18</f>
        <v>16.128910000000001</v>
      </c>
      <c r="E30" s="35">
        <f>B30-C30-D30</f>
        <v>-2.9000000019152594E-6</v>
      </c>
      <c r="G30" s="19" t="s">
        <v>128</v>
      </c>
      <c r="H30" s="21">
        <f>I7</f>
        <v>0.8745404</v>
      </c>
      <c r="I30" s="32"/>
      <c r="J30" s="31"/>
      <c r="K30" s="35"/>
      <c r="M30" s="19" t="s">
        <v>128</v>
      </c>
      <c r="N30" s="21">
        <v>0</v>
      </c>
      <c r="O30" s="20"/>
      <c r="P30" s="25"/>
      <c r="Q30" s="33"/>
    </row>
    <row r="31" spans="1:17" x14ac:dyDescent="0.25">
      <c r="A31" s="2" t="s">
        <v>7</v>
      </c>
      <c r="B31" s="2">
        <f>C20</f>
        <v>19.92238</v>
      </c>
      <c r="C31" s="25">
        <f>E22</f>
        <v>0</v>
      </c>
      <c r="D31" s="31"/>
      <c r="E31" s="35"/>
      <c r="G31" s="19" t="s">
        <v>130</v>
      </c>
      <c r="H31" s="20">
        <f>H29+H30</f>
        <v>1.5080350999999999</v>
      </c>
      <c r="I31" s="32">
        <f>K13+K14</f>
        <v>0.76919300000000002</v>
      </c>
      <c r="J31" s="31">
        <f>SUM(J9:J12)</f>
        <v>0.73884198000000001</v>
      </c>
      <c r="K31" s="35">
        <f>H31-I31-J31</f>
        <v>1.19999999825815E-7</v>
      </c>
      <c r="M31" s="19" t="s">
        <v>130</v>
      </c>
      <c r="N31" s="20">
        <f>N29+N30</f>
        <v>3.364814</v>
      </c>
      <c r="O31" s="20">
        <f>O13+O14</f>
        <v>1.7707663</v>
      </c>
      <c r="P31" s="25">
        <f>SUM(P9:P12)</f>
        <v>1.5940465500000001</v>
      </c>
      <c r="Q31" s="33">
        <f>N31-O31-P31</f>
        <v>1.1499999998942911E-6</v>
      </c>
    </row>
    <row r="32" spans="1:17" x14ac:dyDescent="0.25">
      <c r="A32" s="3" t="s">
        <v>16</v>
      </c>
      <c r="B32" s="3"/>
      <c r="C32" s="30"/>
      <c r="D32" s="30"/>
      <c r="E32" s="38"/>
      <c r="G32" s="2" t="s">
        <v>8</v>
      </c>
      <c r="H32" s="2">
        <f>I19</f>
        <v>23.21133</v>
      </c>
      <c r="I32" s="25">
        <f>K21</f>
        <v>3.9405380000000001</v>
      </c>
      <c r="J32" s="31">
        <f>J20</f>
        <v>19.270790000000002</v>
      </c>
      <c r="K32" s="35">
        <f>H32-I32-J32</f>
        <v>1.9999999985031991E-6</v>
      </c>
      <c r="M32" s="2" t="s">
        <v>8</v>
      </c>
      <c r="N32" s="2"/>
      <c r="O32" s="2"/>
      <c r="Q32" s="27">
        <f>N32-O32-P32</f>
        <v>0</v>
      </c>
    </row>
    <row r="33" spans="1:17" x14ac:dyDescent="0.25">
      <c r="A33" s="2"/>
      <c r="B33" s="2"/>
      <c r="C33" s="25"/>
      <c r="D33" s="25"/>
      <c r="E33" s="33"/>
      <c r="G33" s="2" t="s">
        <v>7</v>
      </c>
      <c r="H33" s="2">
        <f>I22</f>
        <v>16.01051</v>
      </c>
      <c r="I33" s="25">
        <f>J23</f>
        <v>16.01051</v>
      </c>
      <c r="J33" s="31"/>
      <c r="K33" s="35"/>
      <c r="M33" s="2"/>
      <c r="N33" s="2"/>
      <c r="O33" s="2"/>
      <c r="Q33" s="27"/>
    </row>
    <row r="34" spans="1:17" x14ac:dyDescent="0.25">
      <c r="G34" s="3" t="s">
        <v>16</v>
      </c>
      <c r="H34" s="3"/>
      <c r="I34" s="30"/>
      <c r="J34" s="30"/>
      <c r="K34" s="38"/>
      <c r="M34" s="3"/>
      <c r="N34" s="3"/>
      <c r="O34" s="3"/>
      <c r="Q34" s="27"/>
    </row>
    <row r="35" spans="1:17" x14ac:dyDescent="0.25">
      <c r="G35" s="2"/>
      <c r="H35" s="2"/>
      <c r="I35" s="25"/>
      <c r="J35" s="25"/>
      <c r="K35" s="33"/>
    </row>
  </sheetData>
  <mergeCells count="8">
    <mergeCell ref="A17:A19"/>
    <mergeCell ref="A20:A22"/>
    <mergeCell ref="G6:G14"/>
    <mergeCell ref="G19:G21"/>
    <mergeCell ref="G22:G24"/>
    <mergeCell ref="G15:G18"/>
    <mergeCell ref="A6:A12"/>
    <mergeCell ref="A13:A16"/>
  </mergeCells>
  <phoneticPr fontId="1" type="noConversion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6"/>
  <sheetViews>
    <sheetView topLeftCell="A40" workbookViewId="0">
      <selection activeCell="E71" sqref="E71"/>
    </sheetView>
  </sheetViews>
  <sheetFormatPr defaultRowHeight="15" x14ac:dyDescent="0.25"/>
  <cols>
    <col min="1" max="1" width="16" customWidth="1"/>
    <col min="2" max="2" width="12.42578125" customWidth="1"/>
  </cols>
  <sheetData>
    <row r="1" spans="1:17" x14ac:dyDescent="0.25">
      <c r="A1" s="26" t="s">
        <v>183</v>
      </c>
    </row>
    <row r="2" spans="1:17" x14ac:dyDescent="0.25">
      <c r="A2" t="s">
        <v>153</v>
      </c>
    </row>
    <row r="3" spans="1:17" x14ac:dyDescent="0.25">
      <c r="A3" t="s">
        <v>154</v>
      </c>
      <c r="C3">
        <f>Pig!C27</f>
        <v>6.971406</v>
      </c>
      <c r="Q3" t="s">
        <v>179</v>
      </c>
    </row>
    <row r="4" spans="1:17" x14ac:dyDescent="0.25">
      <c r="B4" t="s">
        <v>155</v>
      </c>
      <c r="C4" t="s">
        <v>143</v>
      </c>
      <c r="D4" t="s">
        <v>144</v>
      </c>
      <c r="E4" t="s">
        <v>145</v>
      </c>
      <c r="F4" t="s">
        <v>151</v>
      </c>
      <c r="G4" t="s">
        <v>157</v>
      </c>
      <c r="H4" t="s">
        <v>156</v>
      </c>
      <c r="J4" t="s">
        <v>167</v>
      </c>
      <c r="K4" t="s">
        <v>168</v>
      </c>
      <c r="Q4" t="s">
        <v>144</v>
      </c>
    </row>
    <row r="5" spans="1:17" x14ac:dyDescent="0.25">
      <c r="A5" t="s">
        <v>142</v>
      </c>
      <c r="B5">
        <f>Pig!D27</f>
        <v>4.7407529999999998</v>
      </c>
      <c r="C5">
        <f>House!D7</f>
        <v>1.337172</v>
      </c>
      <c r="J5" s="24">
        <f>C5</f>
        <v>1.337172</v>
      </c>
      <c r="K5" s="24">
        <f>100*J5/$J$18</f>
        <v>32.547393767977084</v>
      </c>
    </row>
    <row r="6" spans="1:17" x14ac:dyDescent="0.25">
      <c r="J6" s="24"/>
      <c r="K6" s="24"/>
    </row>
    <row r="7" spans="1:17" x14ac:dyDescent="0.25">
      <c r="A7" t="s">
        <v>163</v>
      </c>
      <c r="C7">
        <f>Prestorage!D8</f>
        <v>0</v>
      </c>
      <c r="D7">
        <f>Prestorage!D7</f>
        <v>0</v>
      </c>
      <c r="E7">
        <f>Prestorage!D6</f>
        <v>0</v>
      </c>
      <c r="J7" s="24">
        <f>C7+D7+E7</f>
        <v>0</v>
      </c>
      <c r="K7" s="24">
        <f>100*J7/$J$18</f>
        <v>0</v>
      </c>
    </row>
    <row r="8" spans="1:17" x14ac:dyDescent="0.25">
      <c r="J8" s="24"/>
      <c r="K8" s="24"/>
      <c r="M8" t="s">
        <v>129</v>
      </c>
    </row>
    <row r="9" spans="1:17" x14ac:dyDescent="0.25">
      <c r="A9" t="s">
        <v>146</v>
      </c>
      <c r="C9">
        <f>Storage!D11</f>
        <v>0.14712259999999999</v>
      </c>
      <c r="D9">
        <f>Storage!D9</f>
        <v>0</v>
      </c>
      <c r="E9">
        <f>Storage!D10</f>
        <v>0</v>
      </c>
      <c r="J9" s="24"/>
      <c r="K9" s="24"/>
      <c r="M9" t="s">
        <v>184</v>
      </c>
      <c r="N9" t="s">
        <v>6</v>
      </c>
    </row>
    <row r="10" spans="1:17" x14ac:dyDescent="0.25">
      <c r="A10" t="s">
        <v>147</v>
      </c>
      <c r="C10">
        <f>Storage!J13</f>
        <v>1.91639E-3</v>
      </c>
      <c r="D10">
        <f>Storage!J12</f>
        <v>1.149834E-3</v>
      </c>
      <c r="E10">
        <f>Storage!J7</f>
        <v>2.2357879999999998E-3</v>
      </c>
      <c r="J10" s="24">
        <f>SUM(C9:E10)</f>
        <v>0.15242461199999996</v>
      </c>
      <c r="K10" s="24">
        <f>100*J10/$J$18</f>
        <v>3.7100865608127633</v>
      </c>
      <c r="L10" t="s">
        <v>185</v>
      </c>
      <c r="M10">
        <f>Storage!E12+Storage!E13</f>
        <v>0.60896089500000006</v>
      </c>
      <c r="N10">
        <f>Storage!E15</f>
        <v>0.3342658</v>
      </c>
    </row>
    <row r="11" spans="1:17" x14ac:dyDescent="0.25">
      <c r="A11" t="s">
        <v>166</v>
      </c>
      <c r="C11">
        <f>C9+C10</f>
        <v>0.14903898999999998</v>
      </c>
      <c r="D11">
        <f t="shared" ref="D11:E11" si="0">D9+D10</f>
        <v>1.149834E-3</v>
      </c>
      <c r="E11">
        <f t="shared" si="0"/>
        <v>2.2357879999999998E-3</v>
      </c>
      <c r="J11" s="24"/>
      <c r="K11" s="24"/>
      <c r="L11" t="s">
        <v>178</v>
      </c>
      <c r="M11">
        <f>Storage!K14+Storage!K16</f>
        <v>1.5080350999999999</v>
      </c>
      <c r="N11">
        <f>Storage!K18</f>
        <v>0.81837499999999996</v>
      </c>
      <c r="Q11">
        <f>100*D11/$D$18</f>
        <v>1.1018830891572045</v>
      </c>
    </row>
    <row r="12" spans="1:17" x14ac:dyDescent="0.25">
      <c r="J12" s="24"/>
      <c r="K12" s="24"/>
      <c r="L12" t="s">
        <v>181</v>
      </c>
      <c r="M12">
        <f>Storage!E4</f>
        <v>3.364814</v>
      </c>
      <c r="N12">
        <v>0</v>
      </c>
    </row>
    <row r="13" spans="1:17" x14ac:dyDescent="0.25">
      <c r="A13" t="s">
        <v>148</v>
      </c>
      <c r="C13">
        <f>Field!D8</f>
        <v>7.3561299999999998E-3</v>
      </c>
      <c r="D13">
        <f>Field!D7</f>
        <v>1.20321E-2</v>
      </c>
      <c r="E13">
        <f>Field!D9</f>
        <v>2.2860979999999999E-2</v>
      </c>
      <c r="F13">
        <f>Field!D10</f>
        <v>0.2436499</v>
      </c>
      <c r="G13">
        <f>Field!E11</f>
        <v>0.33268740000000002</v>
      </c>
      <c r="H13">
        <f>Field!E12</f>
        <v>-9.6256759999999997E-3</v>
      </c>
      <c r="J13" s="24"/>
      <c r="K13" s="24"/>
    </row>
    <row r="14" spans="1:17" x14ac:dyDescent="0.25">
      <c r="A14" t="s">
        <v>149</v>
      </c>
      <c r="C14">
        <f>Field!J9</f>
        <v>0.2470629</v>
      </c>
      <c r="D14">
        <f>Field!J10</f>
        <v>2.5219439999999999E-2</v>
      </c>
      <c r="E14">
        <f>Field!J11</f>
        <v>4.7916939999999998E-2</v>
      </c>
      <c r="F14">
        <f>Field!J12</f>
        <v>0.41864269999999998</v>
      </c>
      <c r="G14">
        <f>Field!K13</f>
        <v>0.54852290000000004</v>
      </c>
      <c r="H14">
        <f>Field!K14</f>
        <v>0.22067010000000001</v>
      </c>
      <c r="J14" s="24"/>
      <c r="K14" s="24"/>
    </row>
    <row r="15" spans="1:17" x14ac:dyDescent="0.25">
      <c r="A15" t="s">
        <v>165</v>
      </c>
      <c r="C15">
        <f>Field!P9</f>
        <v>6.7296270000000005E-2</v>
      </c>
      <c r="D15">
        <f>Field!P10</f>
        <v>6.5950350000000005E-2</v>
      </c>
      <c r="E15">
        <f>Field!P11</f>
        <v>8.2437930000000006E-2</v>
      </c>
      <c r="F15">
        <f>Field!P12</f>
        <v>1.3783620000000001</v>
      </c>
      <c r="G15">
        <f>Field!O13</f>
        <v>1.9982949999999999</v>
      </c>
      <c r="H15">
        <f>Field!O14</f>
        <v>-0.2275287</v>
      </c>
      <c r="J15" s="24"/>
      <c r="K15" s="24"/>
    </row>
    <row r="16" spans="1:17" x14ac:dyDescent="0.25">
      <c r="A16" t="s">
        <v>166</v>
      </c>
      <c r="C16">
        <f>C13+C14+C15</f>
        <v>0.32171529999999998</v>
      </c>
      <c r="D16">
        <f t="shared" ref="D16:H16" si="1">D13+D14+D15</f>
        <v>0.10320189</v>
      </c>
      <c r="E16">
        <f t="shared" si="1"/>
        <v>0.15321584999999999</v>
      </c>
      <c r="F16">
        <f t="shared" si="1"/>
        <v>2.0406545999999999</v>
      </c>
      <c r="G16">
        <f t="shared" si="1"/>
        <v>2.8795052999999999</v>
      </c>
      <c r="H16">
        <f t="shared" si="1"/>
        <v>-1.6484275999999992E-2</v>
      </c>
      <c r="J16" s="24">
        <f>SUM(C13:F15)</f>
        <v>2.6187876399999999</v>
      </c>
      <c r="K16" s="24">
        <f>100*J16/$J$18</f>
        <v>63.742519671210154</v>
      </c>
      <c r="Q16">
        <f>100*D16/$D$18</f>
        <v>98.898116910842802</v>
      </c>
    </row>
    <row r="17" spans="1:15" x14ac:dyDescent="0.25">
      <c r="J17" s="24"/>
      <c r="K17" s="24"/>
    </row>
    <row r="18" spans="1:15" x14ac:dyDescent="0.25">
      <c r="A18" t="s">
        <v>152</v>
      </c>
      <c r="B18">
        <f>B5</f>
        <v>4.7407529999999998</v>
      </c>
      <c r="C18">
        <f>C5+C11+C16</f>
        <v>1.8079262899999999</v>
      </c>
      <c r="D18">
        <f t="shared" ref="D18:H18" si="2">D5+D11+D16</f>
        <v>0.10435172400000001</v>
      </c>
      <c r="E18">
        <f t="shared" si="2"/>
        <v>0.15545163799999998</v>
      </c>
      <c r="F18">
        <f t="shared" si="2"/>
        <v>2.0406545999999999</v>
      </c>
      <c r="G18">
        <f t="shared" si="2"/>
        <v>2.8795052999999999</v>
      </c>
      <c r="H18">
        <f t="shared" si="2"/>
        <v>-1.6484275999999992E-2</v>
      </c>
      <c r="J18" s="24">
        <f>J5+J10+J16</f>
        <v>4.1083842519999996</v>
      </c>
      <c r="K18" s="24"/>
    </row>
    <row r="19" spans="1:15" x14ac:dyDescent="0.25">
      <c r="B19" s="24"/>
      <c r="C19" s="24">
        <f t="shared" ref="C19:H19" si="3">100*C18/$C$3</f>
        <v>25.933452878802353</v>
      </c>
      <c r="D19" s="24">
        <f t="shared" si="3"/>
        <v>1.4968533463694413</v>
      </c>
      <c r="E19" s="24">
        <f t="shared" si="3"/>
        <v>2.2298462892564279</v>
      </c>
      <c r="F19" s="24">
        <f t="shared" si="3"/>
        <v>29.27177960945037</v>
      </c>
      <c r="G19" s="24">
        <f t="shared" si="3"/>
        <v>41.304513035103682</v>
      </c>
      <c r="H19" s="24">
        <f t="shared" si="3"/>
        <v>-0.23645554426180304</v>
      </c>
      <c r="I19" s="24">
        <f>SUM(B19:H19)</f>
        <v>99.999989614720477</v>
      </c>
      <c r="J19" s="24"/>
      <c r="K19" s="24"/>
      <c r="L19" s="24"/>
      <c r="M19" s="24"/>
    </row>
    <row r="24" spans="1:15" x14ac:dyDescent="0.25">
      <c r="A24" s="26" t="s">
        <v>169</v>
      </c>
      <c r="H24" s="26" t="s">
        <v>170</v>
      </c>
      <c r="K24" s="26" t="s">
        <v>182</v>
      </c>
      <c r="M24" s="57" t="s">
        <v>7</v>
      </c>
      <c r="O24" s="57" t="s">
        <v>197</v>
      </c>
    </row>
    <row r="25" spans="1:15" x14ac:dyDescent="0.25">
      <c r="B25" t="s">
        <v>171</v>
      </c>
      <c r="C25" t="s">
        <v>172</v>
      </c>
      <c r="D25" t="s">
        <v>171</v>
      </c>
      <c r="E25" t="s">
        <v>172</v>
      </c>
      <c r="F25" t="s">
        <v>179</v>
      </c>
      <c r="H25" t="s">
        <v>171</v>
      </c>
      <c r="I25" t="s">
        <v>172</v>
      </c>
      <c r="M25" t="s">
        <v>171</v>
      </c>
      <c r="N25" t="s">
        <v>172</v>
      </c>
    </row>
    <row r="26" spans="1:15" x14ac:dyDescent="0.25">
      <c r="A26" t="s">
        <v>154</v>
      </c>
      <c r="B26">
        <f>Pig!E14</f>
        <v>52.845260000000003</v>
      </c>
      <c r="D26" s="24">
        <f>B26</f>
        <v>52.845260000000003</v>
      </c>
      <c r="E26" s="24"/>
      <c r="F26" s="24"/>
      <c r="G26" s="24"/>
      <c r="H26" s="24">
        <f>Pig!E22</f>
        <v>920.90800000000002</v>
      </c>
      <c r="I26" s="24"/>
      <c r="M26">
        <f>Pig!E17</f>
        <v>26.246739999999999</v>
      </c>
      <c r="O26" s="24">
        <f>B26+H26+M26</f>
        <v>1000.0000000000001</v>
      </c>
    </row>
    <row r="27" spans="1:15" x14ac:dyDescent="0.25">
      <c r="D27" s="24"/>
      <c r="E27" s="24"/>
      <c r="F27" s="24"/>
      <c r="G27" s="24"/>
      <c r="H27" s="24"/>
      <c r="I27" s="24"/>
    </row>
    <row r="28" spans="1:15" x14ac:dyDescent="0.25">
      <c r="A28" t="s">
        <v>142</v>
      </c>
      <c r="C28">
        <f>House!D16</f>
        <v>9.7763729999999995</v>
      </c>
      <c r="D28" s="24"/>
      <c r="E28" s="24">
        <f>C28</f>
        <v>9.7763729999999995</v>
      </c>
      <c r="F28" s="24">
        <f>100*E28/$B$26</f>
        <v>18.499999810768269</v>
      </c>
      <c r="G28" s="24"/>
      <c r="H28" s="24">
        <f>House!C19+House!C20+House!C21</f>
        <v>1090.2205750000001</v>
      </c>
      <c r="I28" s="24">
        <f>House!C22</f>
        <v>56.437525000000001</v>
      </c>
      <c r="K28">
        <f>Sheet2!B23</f>
        <v>1.466456</v>
      </c>
    </row>
    <row r="29" spans="1:15" x14ac:dyDescent="0.25">
      <c r="D29" s="24"/>
      <c r="E29" s="24"/>
      <c r="F29" s="24"/>
      <c r="G29" s="24"/>
      <c r="H29" s="24"/>
      <c r="I29" s="24"/>
    </row>
    <row r="30" spans="1:15" x14ac:dyDescent="0.25">
      <c r="A30" t="s">
        <v>163</v>
      </c>
      <c r="C30">
        <f>Prestorage!D15</f>
        <v>2.1534439999999999</v>
      </c>
      <c r="D30" s="24"/>
      <c r="E30" s="24">
        <f>C30</f>
        <v>2.1534439999999999</v>
      </c>
      <c r="F30" s="24">
        <f>100*E30/$B$26</f>
        <v>4.0749993471505288</v>
      </c>
      <c r="G30" s="24"/>
      <c r="H30" s="24">
        <f>Prestorage!D21</f>
        <v>0.61588509999999996</v>
      </c>
      <c r="I30" s="24">
        <f>Prestorage!D20</f>
        <v>0</v>
      </c>
      <c r="K30">
        <f>Sheet3!B20</f>
        <v>0.32301669999999999</v>
      </c>
    </row>
    <row r="31" spans="1:15" x14ac:dyDescent="0.25">
      <c r="D31" s="24"/>
      <c r="E31" s="24"/>
      <c r="F31" s="24"/>
      <c r="G31" s="24"/>
      <c r="H31" s="24"/>
      <c r="I31" s="24"/>
    </row>
    <row r="32" spans="1:15" x14ac:dyDescent="0.25">
      <c r="A32" t="s">
        <v>173</v>
      </c>
      <c r="D32" s="24">
        <f>B34</f>
        <v>0</v>
      </c>
      <c r="E32" s="24">
        <f>C33+C34</f>
        <v>1.7470889999999999</v>
      </c>
      <c r="F32" s="24">
        <f>100*E32/$B$26</f>
        <v>3.3060467485636362</v>
      </c>
      <c r="G32" s="24"/>
      <c r="H32" s="24"/>
      <c r="I32" s="24"/>
      <c r="L32" s="27">
        <f>K33+K34</f>
        <v>0.40183059999999998</v>
      </c>
    </row>
    <row r="33" spans="1:11" x14ac:dyDescent="0.25">
      <c r="A33" t="s">
        <v>177</v>
      </c>
      <c r="C33">
        <f>Storage!D17</f>
        <v>0</v>
      </c>
      <c r="D33" s="24"/>
      <c r="E33" s="24"/>
      <c r="F33" s="24"/>
      <c r="G33" s="24"/>
      <c r="H33" s="24">
        <f>Storage!C25</f>
        <v>0</v>
      </c>
      <c r="I33" s="24">
        <f>Storage!D26</f>
        <v>0</v>
      </c>
      <c r="K33">
        <f>Sheet4!C19</f>
        <v>0</v>
      </c>
    </row>
    <row r="34" spans="1:11" x14ac:dyDescent="0.25">
      <c r="A34" t="s">
        <v>178</v>
      </c>
      <c r="C34">
        <f>Storage!J21</f>
        <v>1.7470889999999999</v>
      </c>
      <c r="D34" s="24"/>
      <c r="E34" s="24"/>
      <c r="F34" s="24"/>
      <c r="G34" s="24"/>
      <c r="H34" s="24">
        <f>Storage!I28</f>
        <v>0</v>
      </c>
      <c r="I34" s="24">
        <f>Storage!J29</f>
        <v>7.6458880000000002</v>
      </c>
      <c r="K34">
        <f>Sheet4!C23</f>
        <v>0.40183059999999998</v>
      </c>
    </row>
    <row r="35" spans="1:11" x14ac:dyDescent="0.25">
      <c r="D35" s="24"/>
      <c r="E35" s="24"/>
      <c r="F35" s="24"/>
      <c r="G35" s="24"/>
      <c r="H35" s="24"/>
      <c r="I35" s="24"/>
    </row>
    <row r="36" spans="1:11" x14ac:dyDescent="0.25">
      <c r="A36" t="s">
        <v>174</v>
      </c>
      <c r="D36" s="24"/>
      <c r="E36" s="24">
        <f>C37+C38</f>
        <v>35.399700000000003</v>
      </c>
      <c r="F36" s="24">
        <f>100*E36/$B$26</f>
        <v>66.987464911706368</v>
      </c>
      <c r="G36" s="24"/>
      <c r="H36" s="24"/>
      <c r="I36" s="24"/>
    </row>
    <row r="37" spans="1:11" x14ac:dyDescent="0.25">
      <c r="A37" t="s">
        <v>177</v>
      </c>
      <c r="C37">
        <f>Field!D18</f>
        <v>16.128910000000001</v>
      </c>
      <c r="H37" s="24"/>
      <c r="I37" s="24"/>
    </row>
    <row r="38" spans="1:11" x14ac:dyDescent="0.25">
      <c r="A38" t="s">
        <v>178</v>
      </c>
      <c r="C38">
        <f>Field!J20</f>
        <v>19.270790000000002</v>
      </c>
      <c r="H38" s="24"/>
      <c r="I38" s="24"/>
    </row>
    <row r="39" spans="1:11" x14ac:dyDescent="0.25">
      <c r="H39" s="24"/>
      <c r="I39" s="24"/>
    </row>
    <row r="40" spans="1:11" x14ac:dyDescent="0.25">
      <c r="A40" t="s">
        <v>167</v>
      </c>
      <c r="C40">
        <f>SUM(C28:C38)</f>
        <v>49.076605999999998</v>
      </c>
      <c r="E40">
        <f>SUM(E28:E38)</f>
        <v>49.076605999999998</v>
      </c>
      <c r="H40" s="24"/>
      <c r="I40" s="24"/>
    </row>
    <row r="41" spans="1:11" x14ac:dyDescent="0.25">
      <c r="H41" s="24"/>
      <c r="I41" s="24"/>
    </row>
    <row r="42" spans="1:11" x14ac:dyDescent="0.25">
      <c r="A42" t="s">
        <v>175</v>
      </c>
      <c r="H42" s="24"/>
      <c r="I42" s="24"/>
    </row>
    <row r="43" spans="1:11" x14ac:dyDescent="0.25">
      <c r="A43" t="s">
        <v>177</v>
      </c>
      <c r="C43">
        <f>Field!E19</f>
        <v>-0.17188709999999999</v>
      </c>
      <c r="H43" s="24"/>
      <c r="I43" s="24"/>
    </row>
    <row r="44" spans="1:11" x14ac:dyDescent="0.25">
      <c r="A44" t="s">
        <v>178</v>
      </c>
      <c r="C44">
        <f>Field!K21</f>
        <v>3.9405380000000001</v>
      </c>
      <c r="H44" s="24"/>
      <c r="I44" s="24"/>
    </row>
    <row r="45" spans="1:11" x14ac:dyDescent="0.25">
      <c r="A45" t="s">
        <v>181</v>
      </c>
      <c r="C45">
        <f>Field!P19</f>
        <v>-4.0630119999999996</v>
      </c>
      <c r="H45" s="24"/>
      <c r="I45" s="24"/>
    </row>
    <row r="46" spans="1:11" x14ac:dyDescent="0.25">
      <c r="A46" t="s">
        <v>176</v>
      </c>
      <c r="C46">
        <f>C43+C44+C45</f>
        <v>-0.29436109999999971</v>
      </c>
      <c r="E46" s="24">
        <f>C46</f>
        <v>-0.29436109999999971</v>
      </c>
      <c r="F46" s="24">
        <f>100*E46/$B$26</f>
        <v>-0.55702460353113925</v>
      </c>
      <c r="H46" s="24"/>
      <c r="I46" s="24"/>
    </row>
    <row r="47" spans="1:11" x14ac:dyDescent="0.25">
      <c r="B47">
        <f>B26-C45</f>
        <v>56.908272000000004</v>
      </c>
      <c r="F47" s="24">
        <f>SUM(F28:F46)</f>
        <v>92.311486214657677</v>
      </c>
    </row>
    <row r="50" spans="1:5" x14ac:dyDescent="0.25">
      <c r="A50" s="26" t="s">
        <v>5</v>
      </c>
      <c r="D50" s="26" t="s">
        <v>6</v>
      </c>
    </row>
    <row r="51" spans="1:5" x14ac:dyDescent="0.25">
      <c r="C51" t="s">
        <v>172</v>
      </c>
      <c r="D51" t="s">
        <v>171</v>
      </c>
      <c r="E51" t="s">
        <v>172</v>
      </c>
    </row>
    <row r="52" spans="1:5" x14ac:dyDescent="0.25">
      <c r="A52" t="s">
        <v>154</v>
      </c>
      <c r="B52" s="73">
        <f>Summary!C3</f>
        <v>6.971406</v>
      </c>
      <c r="C52" s="73"/>
      <c r="D52" s="73">
        <f>Pig!E10</f>
        <v>1.152641</v>
      </c>
      <c r="E52" s="73"/>
    </row>
    <row r="53" spans="1:5" x14ac:dyDescent="0.25">
      <c r="B53" s="73"/>
      <c r="C53" s="73"/>
      <c r="D53" s="73"/>
      <c r="E53" s="73"/>
    </row>
    <row r="54" spans="1:5" x14ac:dyDescent="0.25">
      <c r="A54" t="s">
        <v>142</v>
      </c>
      <c r="B54" s="73"/>
      <c r="C54" s="73">
        <f>100*C5/C3</f>
        <v>19.180808003435747</v>
      </c>
      <c r="D54" s="73"/>
      <c r="E54" s="73"/>
    </row>
    <row r="55" spans="1:5" x14ac:dyDescent="0.25">
      <c r="A55" t="s">
        <v>163</v>
      </c>
      <c r="B55" s="73"/>
      <c r="C55" s="73">
        <v>0</v>
      </c>
      <c r="D55" s="73"/>
      <c r="E55" s="73"/>
    </row>
    <row r="56" spans="1:5" x14ac:dyDescent="0.25">
      <c r="A56" t="s">
        <v>198</v>
      </c>
      <c r="B56" s="73">
        <f>100*(Sheet4!C1+Sheet4!C4)/Summary!B52</f>
        <v>10.845495155496611</v>
      </c>
      <c r="C56" s="73"/>
      <c r="D56" s="73"/>
      <c r="E56" s="73"/>
    </row>
    <row r="57" spans="1:5" x14ac:dyDescent="0.25">
      <c r="A57" t="s">
        <v>199</v>
      </c>
      <c r="B57" s="73">
        <f>100*Storage!E4/Summary!B52</f>
        <v>48.265930861005657</v>
      </c>
      <c r="C57" s="73"/>
      <c r="D57" s="73"/>
      <c r="E57" s="73"/>
    </row>
    <row r="58" spans="1:5" x14ac:dyDescent="0.25">
      <c r="A58" t="s">
        <v>200</v>
      </c>
      <c r="B58" s="73">
        <f>100*(Storage!I4+Storage!I5)/Summary!B52</f>
        <v>21.707774586647226</v>
      </c>
      <c r="C58" s="73"/>
      <c r="D58" s="73"/>
      <c r="E58" s="73"/>
    </row>
    <row r="59" spans="1:5" x14ac:dyDescent="0.25">
      <c r="A59" t="s">
        <v>173</v>
      </c>
      <c r="B59" s="73"/>
      <c r="C59" s="73"/>
      <c r="D59" s="73"/>
      <c r="E59" s="73"/>
    </row>
    <row r="60" spans="1:5" x14ac:dyDescent="0.25">
      <c r="A60" t="s">
        <v>177</v>
      </c>
      <c r="B60" s="73"/>
      <c r="C60" s="73">
        <f>100*(C9+D9+E9)/C3</f>
        <v>2.1103719966962187</v>
      </c>
      <c r="D60" s="73"/>
      <c r="E60" s="73"/>
    </row>
    <row r="61" spans="1:5" x14ac:dyDescent="0.25">
      <c r="A61" t="s">
        <v>178</v>
      </c>
      <c r="B61" s="73"/>
      <c r="C61" s="73">
        <f>100*(C10+D10+E10)/C3</f>
        <v>7.6053697059101144E-2</v>
      </c>
      <c r="D61" s="73"/>
      <c r="E61" s="73"/>
    </row>
    <row r="62" spans="1:5" x14ac:dyDescent="0.25">
      <c r="B62" s="73"/>
      <c r="C62" s="73"/>
      <c r="D62" s="73"/>
      <c r="E62" s="73"/>
    </row>
    <row r="63" spans="1:5" x14ac:dyDescent="0.25">
      <c r="A63" t="s">
        <v>174</v>
      </c>
      <c r="B63" s="73"/>
      <c r="C63" s="73"/>
      <c r="D63" s="73"/>
      <c r="E63" s="73"/>
    </row>
    <row r="64" spans="1:5" x14ac:dyDescent="0.25">
      <c r="A64" t="s">
        <v>177</v>
      </c>
      <c r="B64" s="73"/>
      <c r="C64" s="73">
        <f>100*(C13+D13+E13+F13)/C3</f>
        <v>4.1010251016796326</v>
      </c>
      <c r="D64" s="73"/>
      <c r="E64" s="73"/>
    </row>
    <row r="65" spans="1:5" x14ac:dyDescent="0.25">
      <c r="A65" t="s">
        <v>157</v>
      </c>
      <c r="B65" s="73"/>
      <c r="C65" s="73">
        <f>100*G13/C3</f>
        <v>4.7721707787496523</v>
      </c>
      <c r="D65" s="73"/>
      <c r="E65" s="73">
        <f>100*Field!E15/Summary!D52</f>
        <v>6.6816675790640794</v>
      </c>
    </row>
    <row r="66" spans="1:5" x14ac:dyDescent="0.25">
      <c r="A66" t="s">
        <v>175</v>
      </c>
      <c r="B66" s="73"/>
      <c r="C66" s="73">
        <f>100*H13/C3</f>
        <v>-0.13807366835327048</v>
      </c>
      <c r="D66" s="73"/>
      <c r="E66" s="73">
        <f>100*Field!E16/Summary!D52</f>
        <v>22.18441821868214</v>
      </c>
    </row>
    <row r="67" spans="1:5" x14ac:dyDescent="0.25">
      <c r="A67" t="s">
        <v>178</v>
      </c>
      <c r="B67" s="73"/>
      <c r="C67" s="73">
        <f>100*(C14+D14+E14+F14)/C3</f>
        <v>10.59817746950902</v>
      </c>
      <c r="D67" s="73"/>
      <c r="E67" s="73"/>
    </row>
    <row r="68" spans="1:5" x14ac:dyDescent="0.25">
      <c r="A68" t="s">
        <v>157</v>
      </c>
      <c r="B68" s="73"/>
      <c r="C68" s="73">
        <f>100*G14/C3</f>
        <v>7.868181827310015</v>
      </c>
      <c r="D68" s="73"/>
      <c r="E68" s="73">
        <f>100*Field!K17/Summary!D52</f>
        <v>16.546530966710364</v>
      </c>
    </row>
    <row r="69" spans="1:5" x14ac:dyDescent="0.25">
      <c r="A69" t="s">
        <v>175</v>
      </c>
      <c r="B69" s="73"/>
      <c r="C69" s="73">
        <f>100*H14/C3</f>
        <v>3.1653600435837475</v>
      </c>
      <c r="D69" s="73"/>
      <c r="E69" s="73">
        <f>100*Field!K18/Summary!D52</f>
        <v>54.126740242625416</v>
      </c>
    </row>
    <row r="70" spans="1:5" x14ac:dyDescent="0.25">
      <c r="A70" t="s">
        <v>181</v>
      </c>
      <c r="B70" s="73"/>
      <c r="C70" s="73">
        <f>100*(C15+D15+E15+F15)/C3</f>
        <v>22.865495855498878</v>
      </c>
      <c r="D70" s="73"/>
      <c r="E70" s="73">
        <f>SUM(E54:E67)</f>
        <v>28.866085797746219</v>
      </c>
    </row>
    <row r="71" spans="1:5" x14ac:dyDescent="0.25">
      <c r="A71" t="s">
        <v>157</v>
      </c>
      <c r="B71" s="73"/>
      <c r="C71" s="73">
        <f>100*G15/C3</f>
        <v>28.66416042904401</v>
      </c>
      <c r="D71" s="73"/>
      <c r="E71" s="73"/>
    </row>
    <row r="72" spans="1:5" x14ac:dyDescent="0.25">
      <c r="A72" t="s">
        <v>175</v>
      </c>
      <c r="B72" s="73"/>
      <c r="C72" s="73">
        <f>100*H15/C3</f>
        <v>-3.2637419194922805</v>
      </c>
      <c r="D72" s="73"/>
      <c r="E72" s="73"/>
    </row>
    <row r="73" spans="1:5" x14ac:dyDescent="0.25">
      <c r="B73" s="73"/>
      <c r="C73" s="73"/>
      <c r="D73" s="73"/>
      <c r="E73" s="73"/>
    </row>
    <row r="74" spans="1:5" x14ac:dyDescent="0.25">
      <c r="B74" s="73"/>
      <c r="C74" s="73"/>
      <c r="D74" s="73"/>
      <c r="E74" s="73"/>
    </row>
    <row r="76" spans="1:5" x14ac:dyDescent="0.25">
      <c r="E76" s="24"/>
    </row>
  </sheetData>
  <phoneticPr fontId="1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workbookViewId="0">
      <selection activeCell="B30" sqref="B30"/>
    </sheetView>
  </sheetViews>
  <sheetFormatPr defaultRowHeight="15" x14ac:dyDescent="0.25"/>
  <cols>
    <col min="1" max="1" width="16" customWidth="1"/>
    <col min="2" max="2" width="18.7109375" customWidth="1"/>
    <col min="7" max="7" width="21.28515625" customWidth="1"/>
  </cols>
  <sheetData>
    <row r="1" spans="1:12" x14ac:dyDescent="0.25">
      <c r="A1" t="s">
        <v>102</v>
      </c>
      <c r="H1" s="16"/>
      <c r="I1" s="16"/>
      <c r="J1" s="16"/>
      <c r="K1" s="16"/>
    </row>
    <row r="2" spans="1:12" x14ac:dyDescent="0.25">
      <c r="C2" s="1"/>
      <c r="D2" s="1"/>
      <c r="E2" s="1"/>
      <c r="H2" s="16"/>
      <c r="I2" s="16"/>
      <c r="J2" s="16"/>
      <c r="K2" s="16"/>
    </row>
    <row r="3" spans="1:12" x14ac:dyDescent="0.25">
      <c r="A3" s="5"/>
      <c r="B3" s="5"/>
      <c r="C3" s="6" t="s">
        <v>4</v>
      </c>
      <c r="D3" s="6" t="s">
        <v>20</v>
      </c>
      <c r="E3" s="6" t="s">
        <v>15</v>
      </c>
      <c r="H3" s="16"/>
      <c r="I3" s="16"/>
      <c r="J3" s="16"/>
      <c r="K3" s="16"/>
      <c r="L3" s="16"/>
    </row>
    <row r="4" spans="1:12" x14ac:dyDescent="0.25">
      <c r="A4" s="58" t="s">
        <v>5</v>
      </c>
      <c r="B4" s="7" t="str">
        <f>Sheet1!A1</f>
        <v>NIntake</v>
      </c>
      <c r="C4" s="7">
        <f>Sheet1!B1</f>
        <v>11.712160000000001</v>
      </c>
      <c r="D4" s="7"/>
      <c r="E4" s="7"/>
      <c r="H4" s="16"/>
      <c r="I4" s="16"/>
      <c r="J4" s="16"/>
      <c r="K4" s="16"/>
      <c r="L4" s="16"/>
    </row>
    <row r="5" spans="1:12" x14ac:dyDescent="0.25">
      <c r="A5" s="62"/>
      <c r="B5" s="8" t="str">
        <f>Sheet1!A2</f>
        <v>NGrowth</v>
      </c>
      <c r="C5" s="8"/>
      <c r="D5" s="8">
        <f>Sheet1!B2</f>
        <v>4.7407529999999998</v>
      </c>
      <c r="E5" s="8"/>
      <c r="H5" s="16"/>
      <c r="I5" s="16"/>
      <c r="J5" s="16"/>
      <c r="K5" s="16"/>
      <c r="L5" s="16"/>
    </row>
    <row r="6" spans="1:12" x14ac:dyDescent="0.25">
      <c r="A6" s="62"/>
      <c r="B6" s="8" t="str">
        <f>Sheet1!A3</f>
        <v>TANExcreted</v>
      </c>
      <c r="C6" s="8"/>
      <c r="D6" s="8"/>
      <c r="E6" s="8">
        <f>Sheet1!B3</f>
        <v>4.9803389999999998</v>
      </c>
      <c r="H6" s="16"/>
      <c r="I6" s="16"/>
      <c r="J6" s="16"/>
      <c r="K6" s="16"/>
      <c r="L6" s="16"/>
    </row>
    <row r="7" spans="1:12" x14ac:dyDescent="0.25">
      <c r="A7" s="63"/>
      <c r="B7" s="8" t="str">
        <f>Sheet1!A4</f>
        <v>ONExcreted</v>
      </c>
      <c r="C7" s="9"/>
      <c r="D7" s="9"/>
      <c r="E7" s="9">
        <f>Sheet1!B4</f>
        <v>1.9910669999999999</v>
      </c>
      <c r="H7" s="16"/>
      <c r="I7" s="16"/>
      <c r="J7" s="16"/>
      <c r="K7" s="16"/>
      <c r="L7" s="16"/>
    </row>
    <row r="8" spans="1:12" x14ac:dyDescent="0.25">
      <c r="A8" s="15"/>
      <c r="B8" s="7" t="str">
        <f>Sheet1!A5</f>
        <v>PIntake</v>
      </c>
      <c r="C8" s="8">
        <f>Sheet1!B5</f>
        <v>2.0753949999999999</v>
      </c>
      <c r="D8" s="8"/>
      <c r="E8" s="8"/>
      <c r="H8" s="16"/>
      <c r="I8" s="16"/>
      <c r="J8" s="16"/>
      <c r="K8" s="16"/>
      <c r="L8" s="16"/>
    </row>
    <row r="9" spans="1:12" x14ac:dyDescent="0.25">
      <c r="A9" s="59" t="s">
        <v>6</v>
      </c>
      <c r="B9" s="8" t="str">
        <f>Sheet1!A6</f>
        <v>PGrowth</v>
      </c>
      <c r="C9" s="8"/>
      <c r="D9" s="8">
        <f>Sheet1!B6</f>
        <v>0.92275370000000001</v>
      </c>
      <c r="E9" s="8"/>
      <c r="H9" s="16"/>
      <c r="I9" s="16"/>
      <c r="J9" s="16"/>
      <c r="K9" s="16"/>
      <c r="L9" s="16"/>
    </row>
    <row r="10" spans="1:12" x14ac:dyDescent="0.25">
      <c r="A10" s="64"/>
      <c r="B10" s="8" t="str">
        <f>Sheet1!A7</f>
        <v>PExcreted</v>
      </c>
      <c r="C10" s="8"/>
      <c r="D10" s="8"/>
      <c r="E10" s="8">
        <f>Sheet1!B7</f>
        <v>1.152641</v>
      </c>
      <c r="H10" s="16"/>
      <c r="I10" s="16"/>
      <c r="J10" s="16"/>
      <c r="K10" s="16"/>
      <c r="L10" s="16"/>
    </row>
    <row r="11" spans="1:12" x14ac:dyDescent="0.25">
      <c r="A11" s="58" t="s">
        <v>8</v>
      </c>
      <c r="B11" s="7" t="str">
        <f>Sheet1!A8</f>
        <v>OMIntakePig</v>
      </c>
      <c r="C11" s="7">
        <f>Sheet1!B8</f>
        <v>440.37720000000002</v>
      </c>
      <c r="D11" s="7"/>
      <c r="E11" s="7"/>
      <c r="H11" s="16"/>
      <c r="I11" s="16"/>
      <c r="J11" s="16"/>
      <c r="K11" s="16"/>
      <c r="L11" s="16"/>
    </row>
    <row r="12" spans="1:12" x14ac:dyDescent="0.25">
      <c r="A12" s="59"/>
      <c r="B12" s="8" t="str">
        <f>Sheet1!A9</f>
        <v>OMInWeightGain</v>
      </c>
      <c r="C12" s="8"/>
      <c r="D12" s="8">
        <f>Sheet1!B9</f>
        <v>76.190669999999997</v>
      </c>
      <c r="E12" s="8"/>
      <c r="H12" s="16"/>
      <c r="I12" s="16"/>
      <c r="J12" s="16"/>
      <c r="K12" s="16"/>
      <c r="L12" s="16"/>
    </row>
    <row r="13" spans="1:12" x14ac:dyDescent="0.25">
      <c r="A13" s="59"/>
      <c r="B13" s="8" t="str">
        <f>Sheet1!A10</f>
        <v>OMDisappearPig</v>
      </c>
      <c r="C13" s="8"/>
      <c r="D13" s="8">
        <f>Sheet1!B10</f>
        <v>311.34120000000001</v>
      </c>
      <c r="E13" s="8"/>
      <c r="H13" s="16"/>
      <c r="I13" s="16"/>
      <c r="J13" s="16"/>
      <c r="K13" s="16"/>
      <c r="L13" s="16"/>
    </row>
    <row r="14" spans="1:12" x14ac:dyDescent="0.25">
      <c r="A14" s="63"/>
      <c r="B14" s="8" t="str">
        <f>Sheet1!A11</f>
        <v>OMExcretedPig</v>
      </c>
      <c r="C14" s="9"/>
      <c r="D14" s="9"/>
      <c r="E14" s="9">
        <f>Sheet1!B11</f>
        <v>52.845260000000003</v>
      </c>
      <c r="H14" s="16"/>
      <c r="I14" s="16"/>
      <c r="J14" s="16"/>
      <c r="K14" s="16"/>
      <c r="L14" s="16"/>
    </row>
    <row r="15" spans="1:12" x14ac:dyDescent="0.25">
      <c r="A15" s="15"/>
      <c r="B15" s="7" t="str">
        <f>Sheet1!A12</f>
        <v>AshIntake</v>
      </c>
      <c r="C15" s="8">
        <f>Sheet1!B12</f>
        <v>28.109179999999999</v>
      </c>
      <c r="D15" s="8"/>
      <c r="E15" s="8"/>
      <c r="H15" s="16"/>
      <c r="I15" s="16"/>
      <c r="J15" s="16"/>
      <c r="K15" s="16"/>
      <c r="L15" s="16"/>
    </row>
    <row r="16" spans="1:12" x14ac:dyDescent="0.25">
      <c r="A16" s="59" t="s">
        <v>7</v>
      </c>
      <c r="B16" s="8" t="str">
        <f>Sheet1!A13</f>
        <v>AshGrowth</v>
      </c>
      <c r="C16" s="8"/>
      <c r="D16" s="8">
        <f>Sheet1!B13</f>
        <v>1.862439</v>
      </c>
      <c r="E16" s="8"/>
      <c r="H16" s="16"/>
      <c r="I16" s="16"/>
      <c r="J16" s="16"/>
      <c r="K16" s="16"/>
      <c r="L16" s="16"/>
    </row>
    <row r="17" spans="1:12" x14ac:dyDescent="0.25">
      <c r="A17" s="59"/>
      <c r="B17" s="8" t="str">
        <f>Sheet1!A14</f>
        <v>AshExcreted</v>
      </c>
      <c r="C17" s="8"/>
      <c r="D17" s="8"/>
      <c r="E17" s="8">
        <f>Sheet1!B14</f>
        <v>26.246739999999999</v>
      </c>
      <c r="H17" s="16"/>
      <c r="I17" s="16"/>
      <c r="J17" s="16"/>
      <c r="K17" s="16"/>
      <c r="L17" s="16"/>
    </row>
    <row r="18" spans="1:12" x14ac:dyDescent="0.25">
      <c r="A18" s="58" t="s">
        <v>16</v>
      </c>
      <c r="B18" s="7" t="str">
        <f>Sheet1!A15</f>
        <v>H2OFromFeedInPig</v>
      </c>
      <c r="C18" s="7">
        <f>Sheet1!B15</f>
        <v>277.39839999999998</v>
      </c>
      <c r="D18" s="7"/>
      <c r="E18" s="7"/>
      <c r="H18" s="16"/>
      <c r="I18" s="16"/>
      <c r="J18" s="16"/>
      <c r="K18" s="16"/>
      <c r="L18" s="16"/>
    </row>
    <row r="19" spans="1:12" x14ac:dyDescent="0.25">
      <c r="A19" s="59"/>
      <c r="B19" s="8" t="str">
        <f>Sheet1!A16</f>
        <v>DrinkingH2O</v>
      </c>
      <c r="C19" s="8" t="str">
        <f>Sheet1!B16</f>
        <v>1.171.216</v>
      </c>
      <c r="D19" s="8"/>
      <c r="E19" s="8"/>
      <c r="H19" s="16"/>
      <c r="I19" s="16"/>
      <c r="J19" s="16"/>
      <c r="K19" s="16"/>
      <c r="L19" s="16"/>
    </row>
    <row r="20" spans="1:12" x14ac:dyDescent="0.25">
      <c r="A20" s="59"/>
      <c r="B20" s="8" t="str">
        <f>Sheet1!A17</f>
        <v>H2OExhaled</v>
      </c>
      <c r="C20" s="8"/>
      <c r="D20" s="8">
        <f>Sheet1!B17</f>
        <v>434.58429999999998</v>
      </c>
      <c r="E20" s="8"/>
      <c r="H20" s="16"/>
      <c r="I20" s="16"/>
      <c r="J20" s="16"/>
      <c r="K20" s="16"/>
      <c r="L20" s="16"/>
    </row>
    <row r="21" spans="1:12" x14ac:dyDescent="0.25">
      <c r="A21" s="60"/>
      <c r="B21" s="8" t="str">
        <f>Sheet1!A18</f>
        <v>H2OInGrowth</v>
      </c>
      <c r="C21" s="8"/>
      <c r="D21" s="8">
        <f>Sheet1!B18</f>
        <v>93.121939999999995</v>
      </c>
      <c r="E21" s="8"/>
      <c r="H21" s="16"/>
      <c r="I21" s="16"/>
      <c r="J21" s="16"/>
      <c r="K21" s="16"/>
      <c r="L21" s="16"/>
    </row>
    <row r="22" spans="1:12" x14ac:dyDescent="0.25">
      <c r="A22" s="61"/>
      <c r="B22" s="9" t="str">
        <f>Sheet1!A19</f>
        <v>H2OExPig</v>
      </c>
      <c r="C22" s="9"/>
      <c r="D22" s="9"/>
      <c r="E22" s="9">
        <f>Sheet1!B19</f>
        <v>920.90800000000002</v>
      </c>
      <c r="H22" s="16"/>
      <c r="I22" s="16"/>
      <c r="J22" s="16"/>
      <c r="K22" s="16"/>
      <c r="L22" s="16"/>
    </row>
    <row r="23" spans="1:12" x14ac:dyDescent="0.25">
      <c r="H23" s="16"/>
      <c r="I23" s="16"/>
      <c r="J23" s="16"/>
      <c r="K23" s="16"/>
      <c r="L23" s="16"/>
    </row>
    <row r="24" spans="1:12" x14ac:dyDescent="0.25">
      <c r="A24" s="31"/>
      <c r="B24" s="32" t="s">
        <v>4</v>
      </c>
      <c r="C24" s="32" t="s">
        <v>15</v>
      </c>
      <c r="D24" s="25" t="s">
        <v>20</v>
      </c>
      <c r="E24" s="25" t="s">
        <v>127</v>
      </c>
      <c r="H24" s="16"/>
      <c r="I24" s="16"/>
      <c r="J24" s="16"/>
      <c r="K24" s="16"/>
      <c r="L24" s="16"/>
    </row>
    <row r="25" spans="1:12" x14ac:dyDescent="0.25">
      <c r="A25" s="36" t="s">
        <v>126</v>
      </c>
      <c r="B25" s="37"/>
      <c r="C25" s="37">
        <f>E6</f>
        <v>4.9803389999999998</v>
      </c>
      <c r="D25" s="36"/>
      <c r="E25" s="36"/>
      <c r="H25" s="16"/>
      <c r="I25" s="16"/>
      <c r="J25" s="16"/>
      <c r="K25" s="16"/>
      <c r="L25" s="16"/>
    </row>
    <row r="26" spans="1:12" x14ac:dyDescent="0.25">
      <c r="A26" s="31" t="s">
        <v>128</v>
      </c>
      <c r="B26" s="34">
        <f>C4</f>
        <v>11.712160000000001</v>
      </c>
      <c r="C26" s="34">
        <f>E7</f>
        <v>1.9910669999999999</v>
      </c>
      <c r="D26" s="31"/>
      <c r="E26" s="31"/>
      <c r="L26" s="16"/>
    </row>
    <row r="27" spans="1:12" x14ac:dyDescent="0.25">
      <c r="A27" s="31" t="s">
        <v>129</v>
      </c>
      <c r="B27" s="34">
        <f>B26</f>
        <v>11.712160000000001</v>
      </c>
      <c r="C27" s="34">
        <f>C25+C26</f>
        <v>6.971406</v>
      </c>
      <c r="D27" s="31">
        <f>D5</f>
        <v>4.7407529999999998</v>
      </c>
      <c r="E27" s="35">
        <f>B27-C27-D27</f>
        <v>1.0000000010279564E-6</v>
      </c>
      <c r="L27" s="16"/>
    </row>
    <row r="28" spans="1:12" x14ac:dyDescent="0.25">
      <c r="A28" s="31" t="s">
        <v>8</v>
      </c>
      <c r="B28" s="34">
        <f>C11</f>
        <v>440.37720000000002</v>
      </c>
      <c r="C28" s="34">
        <f>E14</f>
        <v>52.845260000000003</v>
      </c>
      <c r="D28" s="31">
        <f>D12+D13</f>
        <v>387.53187000000003</v>
      </c>
      <c r="E28" s="35">
        <f>B28-C28-D28</f>
        <v>6.9999999993797246E-5</v>
      </c>
      <c r="L28" s="16"/>
    </row>
    <row r="29" spans="1:12" x14ac:dyDescent="0.25">
      <c r="A29" s="31" t="s">
        <v>7</v>
      </c>
      <c r="B29" s="34">
        <f>C15</f>
        <v>28.109179999999999</v>
      </c>
      <c r="C29" s="34">
        <f>E17</f>
        <v>26.246739999999999</v>
      </c>
      <c r="D29" s="31">
        <f>D16</f>
        <v>1.862439</v>
      </c>
      <c r="E29" s="35">
        <f>B29-C29-D29</f>
        <v>9.9999999947364415E-7</v>
      </c>
    </row>
    <row r="30" spans="1:12" x14ac:dyDescent="0.25">
      <c r="A30" s="30" t="s">
        <v>16</v>
      </c>
      <c r="B30" s="30">
        <f>C18+C19</f>
        <v>1171493.3984000001</v>
      </c>
      <c r="C30" s="30">
        <f>E22</f>
        <v>920.90800000000002</v>
      </c>
      <c r="D30" s="30">
        <f>D20+D21</f>
        <v>527.70623999999998</v>
      </c>
      <c r="E30" s="38">
        <f>B30-C30-D30</f>
        <v>1170044.78416</v>
      </c>
    </row>
    <row r="31" spans="1:12" x14ac:dyDescent="0.25">
      <c r="A31" s="25" t="s">
        <v>32</v>
      </c>
      <c r="B31" s="25">
        <f>B28+B29+B30</f>
        <v>1171961.88478</v>
      </c>
      <c r="C31" s="25">
        <f>C28+C29+C30</f>
        <v>1000</v>
      </c>
      <c r="D31" s="25">
        <f>D28+D29+D30</f>
        <v>917.100549</v>
      </c>
      <c r="E31" s="33">
        <f>B31-C31-D31</f>
        <v>1170044.7842309999</v>
      </c>
    </row>
  </sheetData>
  <mergeCells count="5">
    <mergeCell ref="A18:A22"/>
    <mergeCell ref="A4:A7"/>
    <mergeCell ref="A9:A10"/>
    <mergeCell ref="A11:A14"/>
    <mergeCell ref="A16:A17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/>
  </sheetViews>
  <sheetFormatPr defaultRowHeight="15" x14ac:dyDescent="0.25"/>
  <cols>
    <col min="1" max="1" width="22.140625" bestFit="1" customWidth="1"/>
    <col min="2" max="3" width="10" customWidth="1"/>
    <col min="4" max="4" width="20.28515625" bestFit="1" customWidth="1"/>
    <col min="5" max="6" width="10" customWidth="1"/>
    <col min="7" max="8" width="10" bestFit="1" customWidth="1"/>
    <col min="9" max="9" width="14.7109375" bestFit="1" customWidth="1"/>
    <col min="10" max="10" width="18.85546875" bestFit="1" customWidth="1"/>
    <col min="11" max="11" width="11.7109375" bestFit="1" customWidth="1"/>
    <col min="12" max="12" width="12" bestFit="1" customWidth="1"/>
    <col min="13" max="13" width="11.7109375" bestFit="1" customWidth="1"/>
    <col min="14" max="14" width="12" bestFit="1" customWidth="1"/>
    <col min="15" max="15" width="12.28515625" bestFit="1" customWidth="1"/>
  </cols>
  <sheetData>
    <row r="1" spans="1:3" x14ac:dyDescent="0.25">
      <c r="A1" t="s">
        <v>31</v>
      </c>
      <c r="B1">
        <v>4.9803389999999998</v>
      </c>
      <c r="C1">
        <v>4.9803389999999998</v>
      </c>
    </row>
    <row r="2" spans="1:3" x14ac:dyDescent="0.25">
      <c r="A2" t="s">
        <v>186</v>
      </c>
      <c r="B2">
        <v>0</v>
      </c>
      <c r="C2">
        <v>0</v>
      </c>
    </row>
    <row r="3" spans="1:3" x14ac:dyDescent="0.25">
      <c r="A3" t="s">
        <v>187</v>
      </c>
      <c r="B3">
        <v>0</v>
      </c>
      <c r="C3">
        <v>0</v>
      </c>
    </row>
    <row r="4" spans="1:3" x14ac:dyDescent="0.25">
      <c r="A4" t="s">
        <v>48</v>
      </c>
      <c r="B4">
        <v>1.337172</v>
      </c>
      <c r="C4">
        <v>1.337172</v>
      </c>
    </row>
    <row r="5" spans="1:3" x14ac:dyDescent="0.25">
      <c r="A5" t="s">
        <v>9</v>
      </c>
      <c r="B5">
        <v>4.0115150000000002</v>
      </c>
      <c r="C5">
        <v>4.0115150000000002</v>
      </c>
    </row>
    <row r="6" spans="1:3" x14ac:dyDescent="0.25">
      <c r="A6" t="s">
        <v>0</v>
      </c>
      <c r="B6">
        <v>1.9910669999999999</v>
      </c>
      <c r="C6">
        <v>1.9910669999999999</v>
      </c>
    </row>
    <row r="7" spans="1:3" x14ac:dyDescent="0.25">
      <c r="A7" t="s">
        <v>49</v>
      </c>
      <c r="B7">
        <v>0.36834739999999999</v>
      </c>
      <c r="C7">
        <v>0.36834739999999999</v>
      </c>
    </row>
    <row r="8" spans="1:3" x14ac:dyDescent="0.25">
      <c r="A8" t="s">
        <v>10</v>
      </c>
      <c r="B8">
        <v>1.6227199999999999</v>
      </c>
      <c r="C8">
        <v>1.6227199999999999</v>
      </c>
    </row>
    <row r="9" spans="1:3" x14ac:dyDescent="0.25">
      <c r="A9" t="s">
        <v>1</v>
      </c>
      <c r="B9">
        <v>1.152641</v>
      </c>
      <c r="C9">
        <v>1.152641</v>
      </c>
    </row>
    <row r="10" spans="1:3" x14ac:dyDescent="0.25">
      <c r="A10" t="s">
        <v>11</v>
      </c>
      <c r="B10">
        <v>1.152641</v>
      </c>
      <c r="C10">
        <v>1.152641</v>
      </c>
    </row>
    <row r="11" spans="1:3" x14ac:dyDescent="0.25">
      <c r="A11" t="s">
        <v>40</v>
      </c>
      <c r="B11">
        <v>52.845260000000003</v>
      </c>
      <c r="C11">
        <v>52.845260000000003</v>
      </c>
    </row>
    <row r="12" spans="1:3" x14ac:dyDescent="0.25">
      <c r="A12" t="s">
        <v>50</v>
      </c>
      <c r="B12">
        <v>9.7763729999999995</v>
      </c>
      <c r="C12">
        <v>9.7763729999999995</v>
      </c>
    </row>
    <row r="13" spans="1:3" x14ac:dyDescent="0.25">
      <c r="A13" t="s">
        <v>12</v>
      </c>
      <c r="B13">
        <v>43.068890000000003</v>
      </c>
      <c r="C13">
        <v>43.068890000000003</v>
      </c>
    </row>
    <row r="14" spans="1:3" x14ac:dyDescent="0.25">
      <c r="A14" t="s">
        <v>2</v>
      </c>
      <c r="B14">
        <v>26.246739999999999</v>
      </c>
      <c r="C14">
        <v>26.246739999999999</v>
      </c>
    </row>
    <row r="15" spans="1:3" x14ac:dyDescent="0.25">
      <c r="A15" t="s">
        <v>13</v>
      </c>
      <c r="B15">
        <v>26.246739999999999</v>
      </c>
      <c r="C15">
        <v>26.246739999999999</v>
      </c>
    </row>
    <row r="16" spans="1:3" x14ac:dyDescent="0.25">
      <c r="A16" t="s">
        <v>47</v>
      </c>
      <c r="B16">
        <v>920.90800000000002</v>
      </c>
      <c r="C16">
        <v>920.90800000000002</v>
      </c>
    </row>
    <row r="17" spans="1:3" x14ac:dyDescent="0.25">
      <c r="A17" t="s">
        <v>87</v>
      </c>
      <c r="B17">
        <v>75</v>
      </c>
      <c r="C17">
        <v>75</v>
      </c>
    </row>
    <row r="18" spans="1:3" x14ac:dyDescent="0.25">
      <c r="A18" t="s">
        <v>88</v>
      </c>
      <c r="B18">
        <v>25</v>
      </c>
      <c r="C18">
        <v>25</v>
      </c>
    </row>
    <row r="19" spans="1:3" x14ac:dyDescent="0.25">
      <c r="A19" t="s">
        <v>188</v>
      </c>
      <c r="B19">
        <v>2.7960430000000001</v>
      </c>
      <c r="C19">
        <v>2.7960430000000001</v>
      </c>
    </row>
    <row r="20" spans="1:3" x14ac:dyDescent="0.25">
      <c r="A20" t="s">
        <v>3</v>
      </c>
      <c r="B20">
        <v>47.407530000000001</v>
      </c>
      <c r="C20">
        <v>47.407530000000001</v>
      </c>
    </row>
    <row r="21" spans="1:3" x14ac:dyDescent="0.25">
      <c r="A21" t="s">
        <v>14</v>
      </c>
      <c r="B21">
        <v>1096.4549999999999</v>
      </c>
      <c r="C21">
        <v>1096.4549999999999</v>
      </c>
    </row>
    <row r="22" spans="1:3" x14ac:dyDescent="0.25">
      <c r="A22" t="s">
        <v>89</v>
      </c>
      <c r="B22">
        <v>2.257501</v>
      </c>
      <c r="C22">
        <v>2.257501</v>
      </c>
    </row>
    <row r="23" spans="1:3" x14ac:dyDescent="0.25">
      <c r="A23" t="s">
        <v>189</v>
      </c>
      <c r="B23">
        <v>1.466456</v>
      </c>
      <c r="C23">
        <v>1.466456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opLeftCell="A12" workbookViewId="0">
      <selection activeCell="A36" sqref="A36"/>
    </sheetView>
  </sheetViews>
  <sheetFormatPr defaultRowHeight="15" x14ac:dyDescent="0.25"/>
  <cols>
    <col min="2" max="2" width="26" customWidth="1"/>
    <col min="3" max="3" width="12" bestFit="1" customWidth="1"/>
    <col min="4" max="4" width="12" customWidth="1"/>
    <col min="5" max="5" width="11.5703125" bestFit="1" customWidth="1"/>
    <col min="6" max="6" width="20.28515625" customWidth="1"/>
    <col min="7" max="7" width="11.42578125" bestFit="1" customWidth="1"/>
    <col min="8" max="9" width="10" bestFit="1" customWidth="1"/>
    <col min="10" max="10" width="14.7109375" bestFit="1" customWidth="1"/>
    <col min="11" max="11" width="18.85546875" bestFit="1" customWidth="1"/>
    <col min="12" max="12" width="11.7109375" bestFit="1" customWidth="1"/>
    <col min="13" max="13" width="12" bestFit="1" customWidth="1"/>
    <col min="14" max="14" width="11.7109375" bestFit="1" customWidth="1"/>
    <col min="15" max="15" width="12" bestFit="1" customWidth="1"/>
    <col min="16" max="16" width="14.5703125" bestFit="1" customWidth="1"/>
    <col min="17" max="17" width="12.28515625" bestFit="1" customWidth="1"/>
  </cols>
  <sheetData>
    <row r="1" spans="1:12" x14ac:dyDescent="0.25">
      <c r="A1" t="s">
        <v>101</v>
      </c>
    </row>
    <row r="2" spans="1:12" x14ac:dyDescent="0.25">
      <c r="C2" s="1"/>
      <c r="D2" s="1"/>
      <c r="E2" s="1"/>
      <c r="F2" s="1"/>
      <c r="G2" s="1"/>
      <c r="H2" s="1"/>
      <c r="I2" s="1"/>
      <c r="J2" s="1"/>
      <c r="K2" s="1"/>
      <c r="L2" s="1"/>
    </row>
    <row r="3" spans="1:12" x14ac:dyDescent="0.25">
      <c r="A3" s="45"/>
      <c r="B3" s="45"/>
      <c r="C3" s="50" t="s">
        <v>4</v>
      </c>
      <c r="D3" s="50" t="s">
        <v>20</v>
      </c>
      <c r="E3" s="50" t="s">
        <v>15</v>
      </c>
      <c r="G3" s="16"/>
      <c r="H3" s="16"/>
      <c r="I3" s="16"/>
      <c r="J3" s="16"/>
      <c r="K3" s="16"/>
    </row>
    <row r="4" spans="1:12" x14ac:dyDescent="0.25">
      <c r="A4" s="65" t="s">
        <v>5</v>
      </c>
      <c r="B4" s="51" t="str">
        <f>Sheet2!A1</f>
        <v>TANExcreted</v>
      </c>
      <c r="C4" s="52">
        <f>Sheet2!B1</f>
        <v>4.9803389999999998</v>
      </c>
      <c r="D4" s="51"/>
      <c r="E4" s="51"/>
      <c r="G4" s="16"/>
      <c r="H4" s="16"/>
      <c r="I4" s="16"/>
      <c r="J4" s="16"/>
      <c r="K4" s="16"/>
    </row>
    <row r="5" spans="1:12" x14ac:dyDescent="0.25">
      <c r="A5" s="65"/>
      <c r="B5" s="47" t="str">
        <f>Sheet2!A2</f>
        <v>N2House</v>
      </c>
      <c r="C5" s="47"/>
      <c r="D5" s="46">
        <f>Sheet2!B2</f>
        <v>0</v>
      </c>
      <c r="E5" s="47"/>
      <c r="G5" s="16"/>
      <c r="H5" s="16"/>
      <c r="I5" s="16"/>
      <c r="J5" s="16"/>
      <c r="K5" s="16"/>
    </row>
    <row r="6" spans="1:12" x14ac:dyDescent="0.25">
      <c r="A6" s="65"/>
      <c r="B6" s="47" t="str">
        <f>Sheet2!A3</f>
        <v>N2OHouse</v>
      </c>
      <c r="C6" s="47"/>
      <c r="D6" s="47">
        <f>Sheet2!C3</f>
        <v>0</v>
      </c>
      <c r="E6" s="46">
        <f>Sheet2!B3</f>
        <v>0</v>
      </c>
      <c r="G6" s="16"/>
      <c r="H6" s="16"/>
      <c r="I6" s="16"/>
      <c r="J6" s="16"/>
      <c r="K6" s="16"/>
    </row>
    <row r="7" spans="1:12" x14ac:dyDescent="0.25">
      <c r="A7" s="65"/>
      <c r="B7" s="47" t="str">
        <f>Sheet2!A4</f>
        <v>NH3House</v>
      </c>
      <c r="C7" s="46"/>
      <c r="D7" s="47">
        <f>Sheet2!C4</f>
        <v>1.337172</v>
      </c>
      <c r="E7" s="47"/>
      <c r="G7" s="16"/>
      <c r="H7" s="16"/>
      <c r="I7" s="16"/>
      <c r="J7" s="16"/>
      <c r="K7" s="16"/>
    </row>
    <row r="8" spans="1:12" x14ac:dyDescent="0.25">
      <c r="A8" s="65"/>
      <c r="B8" s="47" t="str">
        <f>Sheet2!A5</f>
        <v>TANExHouse</v>
      </c>
      <c r="C8" s="46"/>
      <c r="D8" s="46"/>
      <c r="E8" s="47">
        <f>Sheet2!C5</f>
        <v>4.0115150000000002</v>
      </c>
      <c r="G8" s="16"/>
      <c r="H8" s="16"/>
      <c r="I8" s="16"/>
      <c r="J8" s="16"/>
      <c r="K8" s="16"/>
    </row>
    <row r="9" spans="1:12" x14ac:dyDescent="0.25">
      <c r="A9" s="65"/>
      <c r="B9" s="47" t="str">
        <f>Sheet2!A8</f>
        <v>ONExHouse</v>
      </c>
      <c r="C9" s="47"/>
      <c r="D9" s="47"/>
      <c r="E9" s="47">
        <f>Sheet2!C8</f>
        <v>1.6227199999999999</v>
      </c>
      <c r="G9" s="16"/>
      <c r="H9" s="16"/>
      <c r="I9" s="16"/>
      <c r="J9" s="16"/>
      <c r="K9" s="16"/>
    </row>
    <row r="10" spans="1:12" x14ac:dyDescent="0.25">
      <c r="A10" s="53"/>
      <c r="B10" s="47" t="str">
        <f>Sheet2!A6</f>
        <v>ONExcreted</v>
      </c>
      <c r="C10" s="47">
        <f>Sheet2!B6</f>
        <v>1.9910669999999999</v>
      </c>
      <c r="D10" s="47"/>
      <c r="E10" s="47"/>
      <c r="G10" s="16"/>
      <c r="H10" s="16"/>
      <c r="I10" s="16"/>
      <c r="J10" s="16"/>
      <c r="K10" s="16"/>
    </row>
    <row r="11" spans="1:12" x14ac:dyDescent="0.25">
      <c r="A11" s="53"/>
      <c r="B11" s="47" t="str">
        <f>Sheet2!A7</f>
        <v>ONMineralHouse</v>
      </c>
      <c r="C11" s="46">
        <f>Sheet2!B7</f>
        <v>0.36834739999999999</v>
      </c>
      <c r="D11" s="47"/>
      <c r="E11" s="47"/>
      <c r="G11" s="16"/>
      <c r="H11" s="16"/>
      <c r="I11" s="16"/>
      <c r="J11" s="16"/>
      <c r="K11" s="16"/>
    </row>
    <row r="12" spans="1:12" x14ac:dyDescent="0.25">
      <c r="A12" s="53"/>
      <c r="B12" s="47" t="str">
        <f>Sheet2!A8</f>
        <v>ONExHouse</v>
      </c>
      <c r="C12" s="47"/>
      <c r="D12" s="46"/>
      <c r="E12" s="46">
        <f>Sheet2!B8</f>
        <v>1.6227199999999999</v>
      </c>
      <c r="G12" s="16"/>
      <c r="H12" s="16"/>
      <c r="I12" s="16"/>
      <c r="J12" s="16"/>
      <c r="K12" s="16"/>
    </row>
    <row r="13" spans="1:12" x14ac:dyDescent="0.25">
      <c r="A13" s="66" t="s">
        <v>6</v>
      </c>
      <c r="B13" s="51" t="str">
        <f>Sheet2!A9</f>
        <v>PExcreted</v>
      </c>
      <c r="C13" s="51">
        <f>Sheet2!B9</f>
        <v>1.152641</v>
      </c>
      <c r="D13" s="52"/>
      <c r="E13" s="52"/>
      <c r="G13" s="16"/>
      <c r="H13" s="16"/>
      <c r="I13" s="16"/>
      <c r="J13" s="16"/>
      <c r="K13" s="16"/>
    </row>
    <row r="14" spans="1:12" x14ac:dyDescent="0.25">
      <c r="A14" s="67"/>
      <c r="B14" s="48" t="str">
        <f>Sheet2!A10</f>
        <v>PExHouse</v>
      </c>
      <c r="C14" s="48"/>
      <c r="D14" s="49"/>
      <c r="E14" s="48">
        <f>Sheet2!C10</f>
        <v>1.152641</v>
      </c>
      <c r="G14" s="16"/>
      <c r="H14" s="16"/>
      <c r="I14" s="16"/>
      <c r="J14" s="16"/>
      <c r="K14" s="16"/>
    </row>
    <row r="15" spans="1:12" x14ac:dyDescent="0.25">
      <c r="A15" s="66" t="s">
        <v>8</v>
      </c>
      <c r="B15" s="51" t="str">
        <f>Sheet2!A11</f>
        <v>OMExcretedPig</v>
      </c>
      <c r="C15" s="51">
        <f>Sheet2!B11</f>
        <v>52.845260000000003</v>
      </c>
      <c r="D15" s="52"/>
      <c r="E15" s="51"/>
      <c r="G15" s="16"/>
      <c r="H15" s="16"/>
      <c r="I15" s="16"/>
      <c r="J15" s="16"/>
      <c r="K15" s="16"/>
    </row>
    <row r="16" spans="1:12" x14ac:dyDescent="0.25">
      <c r="A16" s="65"/>
      <c r="B16" s="47" t="str">
        <f>Sheet2!A12</f>
        <v>OMDisappearHouse</v>
      </c>
      <c r="C16" s="46"/>
      <c r="D16" s="47">
        <f>Sheet2!C12</f>
        <v>9.7763729999999995</v>
      </c>
      <c r="E16" s="47"/>
      <c r="G16" s="16"/>
      <c r="H16" s="16"/>
      <c r="I16" s="16"/>
      <c r="J16" s="16"/>
      <c r="K16" s="16"/>
    </row>
    <row r="17" spans="1:11" x14ac:dyDescent="0.25">
      <c r="A17" s="67"/>
      <c r="B17" s="48" t="str">
        <f>Sheet2!A13</f>
        <v>OMExHouse</v>
      </c>
      <c r="C17" s="48"/>
      <c r="D17" s="49"/>
      <c r="E17" s="48">
        <f>Sheet2!C13</f>
        <v>43.068890000000003</v>
      </c>
      <c r="G17" s="16"/>
      <c r="H17" s="16"/>
      <c r="I17" s="16"/>
      <c r="J17" s="16"/>
      <c r="K17" s="16"/>
    </row>
    <row r="18" spans="1:11" x14ac:dyDescent="0.25">
      <c r="A18" s="65" t="s">
        <v>7</v>
      </c>
      <c r="B18" s="47" t="str">
        <f>Sheet2!A14</f>
        <v>AshExcreted</v>
      </c>
      <c r="C18" s="47">
        <f>Sheet2!B14</f>
        <v>26.246739999999999</v>
      </c>
      <c r="D18" s="47"/>
      <c r="E18" s="46"/>
      <c r="G18" s="16"/>
      <c r="H18" s="16"/>
      <c r="I18" s="16"/>
      <c r="J18" s="16"/>
      <c r="K18" s="16"/>
    </row>
    <row r="19" spans="1:11" x14ac:dyDescent="0.25">
      <c r="A19" s="65"/>
      <c r="B19" s="47" t="str">
        <f>Sheet2!A15</f>
        <v>AshExhouse</v>
      </c>
      <c r="C19" s="46"/>
      <c r="D19" s="47"/>
      <c r="E19" s="47">
        <f>Sheet2!C15</f>
        <v>26.246739999999999</v>
      </c>
      <c r="G19" s="16"/>
      <c r="H19" s="16"/>
      <c r="I19" s="16"/>
      <c r="J19" s="16"/>
      <c r="K19" s="16"/>
    </row>
    <row r="20" spans="1:11" x14ac:dyDescent="0.25">
      <c r="A20" s="66" t="s">
        <v>16</v>
      </c>
      <c r="B20" s="51" t="str">
        <f>Sheet2!A16</f>
        <v>H2OExPig</v>
      </c>
      <c r="C20" s="51">
        <f>Sheet2!B16</f>
        <v>920.90800000000002</v>
      </c>
      <c r="D20" s="51"/>
      <c r="E20" s="52"/>
      <c r="G20" s="16"/>
      <c r="H20" s="16"/>
      <c r="I20" s="16"/>
      <c r="J20" s="16"/>
      <c r="K20" s="16"/>
    </row>
    <row r="21" spans="1:11" x14ac:dyDescent="0.25">
      <c r="A21" s="65"/>
      <c r="B21" s="47" t="str">
        <f>Sheet2!A17</f>
        <v>A_DrinkingH2OSpill</v>
      </c>
      <c r="C21" s="46">
        <f>Sheet2!B17*Sheet2!B22</f>
        <v>169.31257500000001</v>
      </c>
      <c r="D21" s="47"/>
      <c r="E21" s="47"/>
      <c r="G21" s="16"/>
      <c r="H21" s="16"/>
      <c r="I21" s="16"/>
      <c r="J21" s="16"/>
      <c r="K21" s="16"/>
    </row>
    <row r="22" spans="1:11" x14ac:dyDescent="0.25">
      <c r="A22" s="65"/>
      <c r="B22" s="47" t="str">
        <f>Sheet2!A18</f>
        <v>A_WashH2O</v>
      </c>
      <c r="C22" s="47">
        <f>Sheet2!B18*Sheet2!B22</f>
        <v>56.437525000000001</v>
      </c>
      <c r="D22" s="47"/>
      <c r="E22" s="47"/>
      <c r="G22" s="16"/>
      <c r="H22" s="16"/>
      <c r="I22" s="16"/>
      <c r="J22" s="16"/>
      <c r="K22" s="16"/>
    </row>
    <row r="23" spans="1:11" x14ac:dyDescent="0.25">
      <c r="A23" s="65"/>
      <c r="B23" s="47" t="str">
        <f>Sheet2!A19</f>
        <v>H2ODegraidationHouse</v>
      </c>
      <c r="C23" s="47"/>
      <c r="D23" s="47">
        <f>Sheet2!C19</f>
        <v>2.7960430000000001</v>
      </c>
      <c r="E23" s="46"/>
      <c r="G23" s="16"/>
      <c r="H23" s="16"/>
      <c r="I23" s="16"/>
      <c r="J23" s="16"/>
      <c r="K23" s="16"/>
    </row>
    <row r="24" spans="1:11" x14ac:dyDescent="0.25">
      <c r="A24" s="65"/>
      <c r="B24" s="47" t="str">
        <f>Sheet2!A20</f>
        <v>H2OEvapHouse</v>
      </c>
      <c r="C24" s="47"/>
      <c r="D24" s="47">
        <f>Sheet2!C20</f>
        <v>47.407530000000001</v>
      </c>
      <c r="E24" s="47"/>
      <c r="G24" s="16"/>
      <c r="H24" s="16"/>
      <c r="I24" s="16"/>
      <c r="J24" s="16"/>
      <c r="K24" s="16"/>
    </row>
    <row r="25" spans="1:11" x14ac:dyDescent="0.25">
      <c r="A25" s="67"/>
      <c r="B25" s="48" t="str">
        <f>Sheet2!A21</f>
        <v>H2OExHouse</v>
      </c>
      <c r="C25" s="48"/>
      <c r="D25" s="48"/>
      <c r="E25" s="48">
        <f>Sheet2!C21</f>
        <v>1096.4549999999999</v>
      </c>
      <c r="G25" s="16"/>
      <c r="H25" s="16"/>
      <c r="I25" s="16"/>
      <c r="J25" s="16"/>
      <c r="K25" s="16"/>
    </row>
    <row r="26" spans="1:11" x14ac:dyDescent="0.25">
      <c r="G26" s="16"/>
      <c r="H26" s="16"/>
      <c r="I26" s="16"/>
      <c r="J26" s="16"/>
      <c r="K26" s="16"/>
    </row>
    <row r="27" spans="1:11" x14ac:dyDescent="0.25">
      <c r="A27" s="3"/>
      <c r="B27" s="4" t="s">
        <v>4</v>
      </c>
      <c r="C27" s="20" t="s">
        <v>15</v>
      </c>
      <c r="D27" s="2" t="s">
        <v>20</v>
      </c>
      <c r="E27" s="2" t="s">
        <v>131</v>
      </c>
      <c r="G27" s="16"/>
      <c r="H27" s="16"/>
      <c r="I27" s="16"/>
      <c r="J27" s="16"/>
      <c r="K27" s="16"/>
    </row>
    <row r="28" spans="1:11" x14ac:dyDescent="0.25">
      <c r="A28" s="19" t="s">
        <v>126</v>
      </c>
      <c r="B28" s="21">
        <f>C4+C11</f>
        <v>5.3486864000000001</v>
      </c>
      <c r="C28" s="39">
        <f>E8</f>
        <v>4.0115150000000002</v>
      </c>
      <c r="D28" s="40">
        <f>D5+D6+D7</f>
        <v>1.337172</v>
      </c>
      <c r="E28" s="41">
        <f>B28-C28-D28</f>
        <v>-6.000000001282757E-7</v>
      </c>
      <c r="G28" s="16"/>
      <c r="H28" s="16"/>
      <c r="I28" s="16"/>
      <c r="J28" s="16"/>
      <c r="K28" s="16"/>
    </row>
    <row r="29" spans="1:11" x14ac:dyDescent="0.25">
      <c r="A29" s="19" t="s">
        <v>128</v>
      </c>
      <c r="B29" s="21">
        <f>C10</f>
        <v>1.9910669999999999</v>
      </c>
      <c r="C29" s="21">
        <f>E9</f>
        <v>1.6227199999999999</v>
      </c>
      <c r="D29" s="19">
        <f>C11</f>
        <v>0.36834739999999999</v>
      </c>
      <c r="E29" s="42">
        <f>B29-C29-D29</f>
        <v>-4.0000000001150227E-7</v>
      </c>
      <c r="G29" s="16"/>
      <c r="H29" s="16"/>
      <c r="I29" s="16"/>
      <c r="J29" s="16"/>
      <c r="K29" s="16"/>
    </row>
    <row r="30" spans="1:11" x14ac:dyDescent="0.25">
      <c r="A30" s="19" t="s">
        <v>130</v>
      </c>
      <c r="B30" s="21">
        <f>B28+B29</f>
        <v>7.3397534000000002</v>
      </c>
      <c r="C30" s="21">
        <f>C28+C29</f>
        <v>5.6342350000000003</v>
      </c>
      <c r="D30" s="21">
        <f>D28+D29</f>
        <v>1.7055194</v>
      </c>
      <c r="E30" s="42">
        <f>B30-C30-D30</f>
        <v>-1.000000000139778E-6</v>
      </c>
      <c r="G30" s="16"/>
      <c r="H30" s="16"/>
      <c r="I30" s="16"/>
      <c r="J30" s="16"/>
      <c r="K30" s="16"/>
    </row>
    <row r="31" spans="1:11" x14ac:dyDescent="0.25">
      <c r="A31" s="2" t="s">
        <v>8</v>
      </c>
      <c r="B31" s="2">
        <f>C15</f>
        <v>52.845260000000003</v>
      </c>
      <c r="C31" s="19">
        <f>E17</f>
        <v>43.068890000000003</v>
      </c>
      <c r="D31" s="19">
        <f>D16</f>
        <v>9.7763729999999995</v>
      </c>
      <c r="E31" s="42">
        <f>B31-C31-D31</f>
        <v>-2.9999999995311555E-6</v>
      </c>
      <c r="G31" s="16"/>
      <c r="H31" s="16"/>
      <c r="I31" s="16"/>
      <c r="J31" s="16"/>
      <c r="K31" s="16"/>
    </row>
    <row r="32" spans="1:11" x14ac:dyDescent="0.25">
      <c r="A32" s="2" t="s">
        <v>7</v>
      </c>
      <c r="B32" s="2">
        <f>C18</f>
        <v>26.246739999999999</v>
      </c>
      <c r="C32" s="19">
        <f>E19</f>
        <v>26.246739999999999</v>
      </c>
      <c r="D32" s="19"/>
      <c r="E32" s="42"/>
      <c r="G32" s="16"/>
      <c r="H32" s="16"/>
      <c r="I32" s="16"/>
      <c r="J32" s="16"/>
      <c r="K32" s="16"/>
    </row>
    <row r="33" spans="1:11" x14ac:dyDescent="0.25">
      <c r="A33" s="3" t="s">
        <v>16</v>
      </c>
      <c r="B33" s="3">
        <f>C20+C21+C22</f>
        <v>1146.6581000000001</v>
      </c>
      <c r="C33" s="3">
        <f>E25</f>
        <v>1096.4549999999999</v>
      </c>
      <c r="D33" s="3">
        <f>D23+D24</f>
        <v>50.203572999999999</v>
      </c>
      <c r="E33" s="43">
        <f>B33-C33-D33</f>
        <v>-4.7299999982186591E-4</v>
      </c>
      <c r="G33" s="16"/>
      <c r="H33" s="16"/>
      <c r="I33" s="16"/>
      <c r="J33" s="16"/>
      <c r="K33" s="16"/>
    </row>
    <row r="34" spans="1:11" x14ac:dyDescent="0.25">
      <c r="A34" s="2" t="s">
        <v>17</v>
      </c>
      <c r="B34" s="2">
        <f>B28+B31+B32+B33</f>
        <v>1231.0987864000001</v>
      </c>
      <c r="C34" s="2">
        <f>C28+C31+C32+C33</f>
        <v>1169.7821449999999</v>
      </c>
      <c r="D34" s="2">
        <f>D28+D31+D33</f>
        <v>61.317118000000001</v>
      </c>
      <c r="E34" s="44">
        <f>B34-C34-D34</f>
        <v>-4.7659999979288159E-4</v>
      </c>
    </row>
  </sheetData>
  <mergeCells count="5">
    <mergeCell ref="A4:A9"/>
    <mergeCell ref="A20:A25"/>
    <mergeCell ref="A15:A17"/>
    <mergeCell ref="A18:A19"/>
    <mergeCell ref="A13:A14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/>
  </sheetViews>
  <sheetFormatPr defaultRowHeight="15" x14ac:dyDescent="0.25"/>
  <cols>
    <col min="1" max="1" width="23.7109375" bestFit="1" customWidth="1"/>
    <col min="2" max="3" width="11" bestFit="1" customWidth="1"/>
  </cols>
  <sheetData>
    <row r="1" spans="1:3" x14ac:dyDescent="0.25">
      <c r="A1" t="s">
        <v>9</v>
      </c>
      <c r="B1">
        <v>4.0115150000000002</v>
      </c>
      <c r="C1">
        <v>4.0115150000000002</v>
      </c>
    </row>
    <row r="2" spans="1:3" x14ac:dyDescent="0.25">
      <c r="A2" t="s">
        <v>90</v>
      </c>
      <c r="B2">
        <v>0</v>
      </c>
      <c r="C2">
        <v>0</v>
      </c>
    </row>
    <row r="3" spans="1:3" x14ac:dyDescent="0.25">
      <c r="A3" t="s">
        <v>91</v>
      </c>
      <c r="B3">
        <v>0</v>
      </c>
      <c r="C3">
        <v>0</v>
      </c>
    </row>
    <row r="4" spans="1:3" x14ac:dyDescent="0.25">
      <c r="A4" t="s">
        <v>92</v>
      </c>
      <c r="B4">
        <v>0</v>
      </c>
      <c r="C4">
        <v>0</v>
      </c>
    </row>
    <row r="5" spans="1:3" x14ac:dyDescent="0.25">
      <c r="A5" t="s">
        <v>21</v>
      </c>
      <c r="B5">
        <v>4.092651</v>
      </c>
      <c r="C5">
        <v>4.092651</v>
      </c>
    </row>
    <row r="6" spans="1:3" x14ac:dyDescent="0.25">
      <c r="A6" t="s">
        <v>93</v>
      </c>
      <c r="B6">
        <v>8.1135979999999996E-2</v>
      </c>
      <c r="C6">
        <v>8.1135979999999996E-2</v>
      </c>
    </row>
    <row r="7" spans="1:3" x14ac:dyDescent="0.25">
      <c r="A7" t="s">
        <v>10</v>
      </c>
      <c r="B7">
        <v>1.6227199999999999</v>
      </c>
      <c r="C7">
        <v>1.6227199999999999</v>
      </c>
    </row>
    <row r="8" spans="1:3" x14ac:dyDescent="0.25">
      <c r="A8" t="s">
        <v>22</v>
      </c>
      <c r="B8">
        <v>1.5415840000000001</v>
      </c>
      <c r="C8">
        <v>1.5415840000000001</v>
      </c>
    </row>
    <row r="9" spans="1:3" x14ac:dyDescent="0.25">
      <c r="A9" t="s">
        <v>11</v>
      </c>
      <c r="B9">
        <v>1.152641</v>
      </c>
      <c r="C9">
        <v>1.152641</v>
      </c>
    </row>
    <row r="10" spans="1:3" x14ac:dyDescent="0.25">
      <c r="A10" t="s">
        <v>23</v>
      </c>
      <c r="B10">
        <v>1.152641</v>
      </c>
      <c r="C10">
        <v>1.152641</v>
      </c>
    </row>
    <row r="11" spans="1:3" x14ac:dyDescent="0.25">
      <c r="A11" t="s">
        <v>12</v>
      </c>
      <c r="B11">
        <v>43.068890000000003</v>
      </c>
      <c r="C11">
        <v>43.068890000000003</v>
      </c>
    </row>
    <row r="12" spans="1:3" x14ac:dyDescent="0.25">
      <c r="A12" t="s">
        <v>51</v>
      </c>
      <c r="B12">
        <v>2.1534439999999999</v>
      </c>
      <c r="C12">
        <v>2.1534439999999999</v>
      </c>
    </row>
    <row r="13" spans="1:3" x14ac:dyDescent="0.25">
      <c r="A13" t="s">
        <v>24</v>
      </c>
      <c r="B13">
        <v>40.915439999999997</v>
      </c>
      <c r="C13">
        <v>40.915439999999997</v>
      </c>
    </row>
    <row r="14" spans="1:3" x14ac:dyDescent="0.25">
      <c r="A14" t="s">
        <v>13</v>
      </c>
      <c r="B14">
        <v>26.246739999999999</v>
      </c>
      <c r="C14">
        <v>26.246739999999999</v>
      </c>
    </row>
    <row r="15" spans="1:3" x14ac:dyDescent="0.25">
      <c r="A15" t="s">
        <v>25</v>
      </c>
      <c r="B15">
        <v>26.246739999999999</v>
      </c>
      <c r="C15">
        <v>26.246739999999999</v>
      </c>
    </row>
    <row r="16" spans="1:3" x14ac:dyDescent="0.25">
      <c r="A16" t="s">
        <v>14</v>
      </c>
      <c r="B16">
        <v>1096.4549999999999</v>
      </c>
      <c r="C16">
        <v>1096.4549999999999</v>
      </c>
    </row>
    <row r="17" spans="1:3" x14ac:dyDescent="0.25">
      <c r="A17" t="s">
        <v>26</v>
      </c>
      <c r="B17">
        <v>0</v>
      </c>
      <c r="C17">
        <v>0</v>
      </c>
    </row>
    <row r="18" spans="1:3" x14ac:dyDescent="0.25">
      <c r="A18" t="s">
        <v>190</v>
      </c>
      <c r="B18">
        <v>0.61588509999999996</v>
      </c>
      <c r="C18">
        <v>0.61588509999999996</v>
      </c>
    </row>
    <row r="19" spans="1:3" x14ac:dyDescent="0.25">
      <c r="A19" t="s">
        <v>27</v>
      </c>
      <c r="B19">
        <v>1095.8389999999999</v>
      </c>
      <c r="C19">
        <v>1095.8389999999999</v>
      </c>
    </row>
    <row r="20" spans="1:3" x14ac:dyDescent="0.25">
      <c r="A20" t="s">
        <v>195</v>
      </c>
      <c r="B20">
        <v>0.32301669999999999</v>
      </c>
      <c r="C20">
        <v>0.32301669999999999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topLeftCell="A10" workbookViewId="0">
      <selection activeCell="D26" sqref="D26:E31"/>
    </sheetView>
  </sheetViews>
  <sheetFormatPr defaultRowHeight="15" x14ac:dyDescent="0.25"/>
  <cols>
    <col min="2" max="2" width="21.85546875" customWidth="1"/>
    <col min="3" max="3" width="13.140625" customWidth="1"/>
    <col min="4" max="4" width="8.140625" bestFit="1" customWidth="1"/>
    <col min="5" max="5" width="9.5703125" bestFit="1" customWidth="1"/>
    <col min="6" max="6" width="11" bestFit="1" customWidth="1"/>
    <col min="7" max="7" width="11.42578125" bestFit="1" customWidth="1"/>
    <col min="8" max="8" width="9.7109375" bestFit="1" customWidth="1"/>
    <col min="9" max="9" width="10.5703125" bestFit="1" customWidth="1"/>
    <col min="10" max="10" width="10" bestFit="1" customWidth="1"/>
    <col min="11" max="11" width="10" customWidth="1"/>
    <col min="12" max="12" width="10.5703125" customWidth="1"/>
    <col min="13" max="13" width="18" bestFit="1" customWidth="1"/>
    <col min="14" max="14" width="12.28515625" bestFit="1" customWidth="1"/>
    <col min="15" max="15" width="10.85546875" bestFit="1" customWidth="1"/>
    <col min="16" max="16" width="11.7109375" bestFit="1" customWidth="1"/>
    <col min="17" max="17" width="11" bestFit="1" customWidth="1"/>
    <col min="18" max="18" width="11.140625" bestFit="1" customWidth="1"/>
    <col min="19" max="19" width="11.28515625" bestFit="1" customWidth="1"/>
    <col min="20" max="20" width="18.42578125" bestFit="1" customWidth="1"/>
    <col min="21" max="21" width="13.7109375" bestFit="1" customWidth="1"/>
    <col min="22" max="22" width="11.42578125" bestFit="1" customWidth="1"/>
  </cols>
  <sheetData>
    <row r="1" spans="1:5" x14ac:dyDescent="0.25">
      <c r="A1" t="s">
        <v>100</v>
      </c>
    </row>
    <row r="3" spans="1:5" x14ac:dyDescent="0.25">
      <c r="A3" s="9"/>
      <c r="B3" s="9"/>
      <c r="C3" s="9" t="s">
        <v>18</v>
      </c>
      <c r="D3" s="9" t="s">
        <v>19</v>
      </c>
      <c r="E3" s="9" t="s">
        <v>15</v>
      </c>
    </row>
    <row r="4" spans="1:5" x14ac:dyDescent="0.25">
      <c r="A4" s="58" t="s">
        <v>5</v>
      </c>
      <c r="B4" s="5" t="str">
        <f>Sheet3!A1</f>
        <v>TANExHouse</v>
      </c>
      <c r="C4" s="7">
        <f>Sheet3!B1</f>
        <v>4.0115150000000002</v>
      </c>
      <c r="D4" s="7"/>
      <c r="E4" s="7"/>
    </row>
    <row r="5" spans="1:5" x14ac:dyDescent="0.25">
      <c r="A5" s="68"/>
      <c r="B5" s="5" t="str">
        <f>Sheet3!A2</f>
        <v>N2PreStore</v>
      </c>
      <c r="C5" s="8">
        <f>Sheet3!B2</f>
        <v>0</v>
      </c>
      <c r="D5" s="8">
        <f>Sheet3!C2</f>
        <v>0</v>
      </c>
      <c r="E5" s="8"/>
    </row>
    <row r="6" spans="1:5" x14ac:dyDescent="0.25">
      <c r="A6" s="68"/>
      <c r="B6" s="5" t="str">
        <f>Sheet3!A3</f>
        <v>N2OPreStore</v>
      </c>
      <c r="C6" s="8"/>
      <c r="D6" s="8">
        <f>Sheet3!B3</f>
        <v>0</v>
      </c>
      <c r="E6" s="8"/>
    </row>
    <row r="7" spans="1:5" x14ac:dyDescent="0.25">
      <c r="A7" s="68"/>
      <c r="B7" s="5" t="str">
        <f>Sheet3!A4</f>
        <v>NH3PreStore</v>
      </c>
      <c r="C7" s="8"/>
      <c r="D7" s="8">
        <f>Sheet3!B4</f>
        <v>0</v>
      </c>
      <c r="E7" s="8"/>
    </row>
    <row r="8" spans="1:5" x14ac:dyDescent="0.25">
      <c r="A8" s="68"/>
      <c r="B8" s="5" t="str">
        <f>Sheet3!A5</f>
        <v>TANExPreStore</v>
      </c>
      <c r="C8" s="8"/>
      <c r="D8" s="5"/>
      <c r="E8" s="5">
        <f>Sheet3!C5</f>
        <v>4.092651</v>
      </c>
    </row>
    <row r="9" spans="1:5" x14ac:dyDescent="0.25">
      <c r="A9" s="68"/>
      <c r="B9" s="5" t="str">
        <f>Sheet3!A6</f>
        <v>NMineralPreStore</v>
      </c>
      <c r="C9" s="8"/>
      <c r="D9" s="5">
        <f>Sheet3!C6</f>
        <v>8.1135979999999996E-2</v>
      </c>
      <c r="E9" s="8"/>
    </row>
    <row r="10" spans="1:5" x14ac:dyDescent="0.25">
      <c r="A10" s="68"/>
      <c r="B10" s="5" t="str">
        <f>Sheet3!A7</f>
        <v>ONExHouse</v>
      </c>
      <c r="C10" s="8">
        <f>Sheet3!B7</f>
        <v>1.6227199999999999</v>
      </c>
      <c r="D10" s="8"/>
      <c r="E10" s="8"/>
    </row>
    <row r="11" spans="1:5" x14ac:dyDescent="0.25">
      <c r="A11" s="69"/>
      <c r="B11" s="5" t="str">
        <f>Sheet3!A8</f>
        <v>ONExPreStore</v>
      </c>
      <c r="C11" s="9"/>
      <c r="D11" s="9"/>
      <c r="E11" s="9">
        <f>Sheet3!B8</f>
        <v>1.5415840000000001</v>
      </c>
    </row>
    <row r="12" spans="1:5" x14ac:dyDescent="0.25">
      <c r="A12" s="59" t="s">
        <v>6</v>
      </c>
      <c r="B12" s="7" t="str">
        <f>Sheet3!A9</f>
        <v>PExHouse</v>
      </c>
      <c r="C12" s="5">
        <f>Sheet3!B9</f>
        <v>1.152641</v>
      </c>
      <c r="D12" s="5"/>
      <c r="E12" s="5"/>
    </row>
    <row r="13" spans="1:5" x14ac:dyDescent="0.25">
      <c r="A13" s="59"/>
      <c r="B13" s="9" t="str">
        <f>Sheet3!A10</f>
        <v>PPreStore</v>
      </c>
      <c r="C13" s="5"/>
      <c r="D13" s="5"/>
      <c r="E13" s="5">
        <f>Sheet3!B10</f>
        <v>1.152641</v>
      </c>
    </row>
    <row r="14" spans="1:5" x14ac:dyDescent="0.25">
      <c r="A14" s="58" t="s">
        <v>8</v>
      </c>
      <c r="B14" s="5" t="str">
        <f>Sheet3!A11</f>
        <v>OMExHouse</v>
      </c>
      <c r="C14" s="7">
        <f>Sheet3!B11</f>
        <v>43.068890000000003</v>
      </c>
      <c r="D14" s="7"/>
      <c r="E14" s="7"/>
    </row>
    <row r="15" spans="1:5" x14ac:dyDescent="0.25">
      <c r="A15" s="62"/>
      <c r="B15" s="5" t="str">
        <f>Sheet3!A12</f>
        <v>OMDisappearPreStore</v>
      </c>
      <c r="C15" s="8"/>
      <c r="D15" s="8">
        <f>Sheet3!B12</f>
        <v>2.1534439999999999</v>
      </c>
      <c r="E15" s="8"/>
    </row>
    <row r="16" spans="1:5" x14ac:dyDescent="0.25">
      <c r="A16" s="63"/>
      <c r="B16" s="5" t="str">
        <f>Sheet3!A13</f>
        <v>OMExPreStore</v>
      </c>
      <c r="C16" s="9"/>
      <c r="D16" s="9"/>
      <c r="E16" s="9">
        <f>Sheet3!B13</f>
        <v>40.915439999999997</v>
      </c>
    </row>
    <row r="17" spans="1:5" x14ac:dyDescent="0.25">
      <c r="A17" s="10"/>
      <c r="B17" s="7" t="str">
        <f>Sheet3!A14</f>
        <v>AshExhouse</v>
      </c>
      <c r="C17" s="5">
        <f>Sheet3!B14</f>
        <v>26.246739999999999</v>
      </c>
      <c r="D17" s="5"/>
      <c r="E17" s="5"/>
    </row>
    <row r="18" spans="1:5" x14ac:dyDescent="0.25">
      <c r="A18" s="10" t="s">
        <v>7</v>
      </c>
      <c r="B18" s="9" t="str">
        <f>Sheet3!A15</f>
        <v>AshPreStore</v>
      </c>
      <c r="C18" s="5"/>
      <c r="D18" s="5"/>
      <c r="E18" s="5">
        <f>Sheet3!B15</f>
        <v>26.246739999999999</v>
      </c>
    </row>
    <row r="19" spans="1:5" x14ac:dyDescent="0.25">
      <c r="A19" s="58" t="s">
        <v>16</v>
      </c>
      <c r="B19" s="18" t="str">
        <f>Sheet3!A16</f>
        <v>H2OExHouse</v>
      </c>
      <c r="C19" s="18">
        <f>Sheet3!B16</f>
        <v>1096.4549999999999</v>
      </c>
      <c r="D19" s="18"/>
      <c r="E19" s="18"/>
    </row>
    <row r="20" spans="1:5" x14ac:dyDescent="0.25">
      <c r="A20" s="62"/>
      <c r="B20" s="12" t="str">
        <f>Sheet3!A17</f>
        <v>H2OEvapPreStore</v>
      </c>
      <c r="C20" s="12"/>
      <c r="D20" s="12">
        <f>Sheet3!B17</f>
        <v>0</v>
      </c>
      <c r="E20" s="12"/>
    </row>
    <row r="21" spans="1:5" x14ac:dyDescent="0.25">
      <c r="A21" s="62"/>
      <c r="B21" s="12" t="str">
        <f>Sheet3!A18</f>
        <v>H2ODegradationPreStore</v>
      </c>
      <c r="C21" s="12"/>
      <c r="D21" s="12">
        <f>Sheet3!B18</f>
        <v>0.61588509999999996</v>
      </c>
      <c r="E21" s="12"/>
    </row>
    <row r="22" spans="1:5" x14ac:dyDescent="0.25">
      <c r="A22" s="63"/>
      <c r="B22" s="17" t="str">
        <f>Sheet3!A19</f>
        <v>H2OExPreStore</v>
      </c>
      <c r="C22" s="17"/>
      <c r="D22" s="17"/>
      <c r="E22" s="17">
        <f>Sheet3!B19</f>
        <v>1095.8389999999999</v>
      </c>
    </row>
    <row r="25" spans="1:5" x14ac:dyDescent="0.25">
      <c r="A25" s="3"/>
      <c r="B25" s="4" t="s">
        <v>4</v>
      </c>
      <c r="C25" s="4" t="s">
        <v>15</v>
      </c>
      <c r="D25" s="2" t="s">
        <v>20</v>
      </c>
      <c r="E25" s="2" t="s">
        <v>131</v>
      </c>
    </row>
    <row r="26" spans="1:5" x14ac:dyDescent="0.25">
      <c r="A26" s="19" t="s">
        <v>126</v>
      </c>
      <c r="B26" s="21">
        <f>C4+D9</f>
        <v>4.0926509800000002</v>
      </c>
      <c r="C26" s="21">
        <f>E8</f>
        <v>4.092651</v>
      </c>
      <c r="D26" s="40">
        <f>SUM(D6:D8)</f>
        <v>0</v>
      </c>
      <c r="E26" s="40">
        <f>B26-C26-D26</f>
        <v>-1.9999999878450581E-8</v>
      </c>
    </row>
    <row r="27" spans="1:5" x14ac:dyDescent="0.25">
      <c r="A27" s="19" t="s">
        <v>128</v>
      </c>
      <c r="B27" s="21">
        <f>C10</f>
        <v>1.6227199999999999</v>
      </c>
      <c r="C27" s="21">
        <f>E11</f>
        <v>1.5415840000000001</v>
      </c>
      <c r="D27" s="19">
        <f>D9</f>
        <v>8.1135979999999996E-2</v>
      </c>
      <c r="E27" s="19">
        <f>B27-C27-D27</f>
        <v>1.9999999878450581E-8</v>
      </c>
    </row>
    <row r="28" spans="1:5" x14ac:dyDescent="0.25">
      <c r="A28" s="19" t="s">
        <v>130</v>
      </c>
      <c r="B28" s="21">
        <f>B26+B27</f>
        <v>5.7153709800000003</v>
      </c>
      <c r="C28" s="21">
        <f>C26+C27</f>
        <v>5.6342350000000003</v>
      </c>
      <c r="D28" s="21">
        <f>D5+D6+D7</f>
        <v>0</v>
      </c>
      <c r="E28" s="21">
        <f>E26+E27</f>
        <v>0</v>
      </c>
    </row>
    <row r="29" spans="1:5" x14ac:dyDescent="0.25">
      <c r="A29" s="2" t="s">
        <v>8</v>
      </c>
      <c r="B29" s="2">
        <f>C14</f>
        <v>43.068890000000003</v>
      </c>
      <c r="C29" s="2">
        <f>E16</f>
        <v>40.915439999999997</v>
      </c>
      <c r="D29" s="19">
        <f>D15</f>
        <v>2.1534439999999999</v>
      </c>
      <c r="E29" s="19">
        <f>B29-C29-D29</f>
        <v>6.0000000066118275E-6</v>
      </c>
    </row>
    <row r="30" spans="1:5" x14ac:dyDescent="0.25">
      <c r="A30" s="2" t="s">
        <v>7</v>
      </c>
      <c r="B30" s="2">
        <f>C17</f>
        <v>26.246739999999999</v>
      </c>
      <c r="C30" s="2">
        <f>E18</f>
        <v>26.246739999999999</v>
      </c>
      <c r="D30" s="19"/>
      <c r="E30" s="19"/>
    </row>
    <row r="31" spans="1:5" x14ac:dyDescent="0.25">
      <c r="A31" s="3" t="s">
        <v>16</v>
      </c>
      <c r="B31" s="3">
        <f>C19</f>
        <v>1096.4549999999999</v>
      </c>
      <c r="C31" s="3">
        <f>E22</f>
        <v>1095.8389999999999</v>
      </c>
      <c r="D31" s="3">
        <f>D21</f>
        <v>0.61588509999999996</v>
      </c>
      <c r="E31" s="3">
        <f>B31-C31-D31</f>
        <v>1.1489999998548495E-4</v>
      </c>
    </row>
    <row r="32" spans="1:5" x14ac:dyDescent="0.25">
      <c r="A32" s="2" t="s">
        <v>17</v>
      </c>
      <c r="B32" s="2">
        <f>B26+B29+B30+B31</f>
        <v>1169.8632809799999</v>
      </c>
      <c r="C32" s="2">
        <f>C26+C29+C30+C31</f>
        <v>1167.0938309999999</v>
      </c>
      <c r="D32" s="2">
        <f>SUM(D28:D31)</f>
        <v>2.7693290999999998</v>
      </c>
      <c r="E32" s="2">
        <f>B32-C32-D32</f>
        <v>1.2087999999055299E-4</v>
      </c>
    </row>
  </sheetData>
  <mergeCells count="4">
    <mergeCell ref="A12:A13"/>
    <mergeCell ref="A4:A11"/>
    <mergeCell ref="A14:A16"/>
    <mergeCell ref="A19:A22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9"/>
  <sheetViews>
    <sheetView workbookViewId="0"/>
  </sheetViews>
  <sheetFormatPr defaultRowHeight="15" x14ac:dyDescent="0.25"/>
  <cols>
    <col min="1" max="1" width="26.42578125" customWidth="1"/>
    <col min="2" max="3" width="12" customWidth="1"/>
  </cols>
  <sheetData>
    <row r="1" spans="1:3" x14ac:dyDescent="0.25">
      <c r="A1" t="s">
        <v>138</v>
      </c>
      <c r="B1">
        <v>0.1548659</v>
      </c>
      <c r="C1">
        <v>0.1548659</v>
      </c>
    </row>
    <row r="2" spans="1:3" x14ac:dyDescent="0.25">
      <c r="A2" t="s">
        <v>103</v>
      </c>
      <c r="B2">
        <v>0</v>
      </c>
      <c r="C2">
        <v>0</v>
      </c>
    </row>
    <row r="3" spans="1:3" x14ac:dyDescent="0.25">
      <c r="A3" t="s">
        <v>53</v>
      </c>
      <c r="B3">
        <v>0.60121760000000002</v>
      </c>
      <c r="C3">
        <v>0.60121760000000002</v>
      </c>
    </row>
    <row r="4" spans="1:3" x14ac:dyDescent="0.25">
      <c r="A4" t="s">
        <v>104</v>
      </c>
      <c r="B4">
        <v>0.60121760000000002</v>
      </c>
      <c r="C4">
        <v>0.60121760000000002</v>
      </c>
    </row>
    <row r="5" spans="1:3" x14ac:dyDescent="0.25">
      <c r="A5" t="s">
        <v>54</v>
      </c>
      <c r="B5">
        <v>0.57297109999999996</v>
      </c>
      <c r="C5">
        <v>0.57297109999999996</v>
      </c>
    </row>
    <row r="6" spans="1:3" x14ac:dyDescent="0.25">
      <c r="A6" t="s">
        <v>55</v>
      </c>
      <c r="B6">
        <v>6.5825620000000001E-2</v>
      </c>
      <c r="C6">
        <v>6.5825620000000001E-2</v>
      </c>
    </row>
    <row r="7" spans="1:3" x14ac:dyDescent="0.25">
      <c r="A7" t="s">
        <v>57</v>
      </c>
      <c r="B7">
        <v>2.2357879999999998E-3</v>
      </c>
      <c r="C7">
        <v>2.2357879999999998E-3</v>
      </c>
    </row>
    <row r="8" spans="1:3" x14ac:dyDescent="0.25">
      <c r="A8" t="s">
        <v>56</v>
      </c>
      <c r="B8">
        <v>1.149834E-3</v>
      </c>
      <c r="C8">
        <v>1.149834E-3</v>
      </c>
    </row>
    <row r="9" spans="1:3" x14ac:dyDescent="0.25">
      <c r="A9" t="s">
        <v>58</v>
      </c>
      <c r="B9">
        <v>1.91639E-3</v>
      </c>
      <c r="C9">
        <v>1.91639E-3</v>
      </c>
    </row>
    <row r="10" spans="1:3" x14ac:dyDescent="0.25">
      <c r="A10" t="s">
        <v>59</v>
      </c>
      <c r="B10">
        <v>0.6387967</v>
      </c>
      <c r="C10">
        <v>0.6387967</v>
      </c>
    </row>
    <row r="11" spans="1:3" x14ac:dyDescent="0.25">
      <c r="A11" t="s">
        <v>94</v>
      </c>
      <c r="B11">
        <v>0.94036600000000004</v>
      </c>
      <c r="C11">
        <v>0.94036600000000004</v>
      </c>
    </row>
    <row r="12" spans="1:3" x14ac:dyDescent="0.25">
      <c r="A12" t="s">
        <v>60</v>
      </c>
      <c r="B12">
        <v>0.8745404</v>
      </c>
      <c r="C12">
        <v>0.8745404</v>
      </c>
    </row>
    <row r="13" spans="1:3" x14ac:dyDescent="0.25">
      <c r="A13" t="s">
        <v>61</v>
      </c>
      <c r="B13">
        <v>0.3342658</v>
      </c>
      <c r="C13">
        <v>0.3342658</v>
      </c>
    </row>
    <row r="14" spans="1:3" x14ac:dyDescent="0.25">
      <c r="A14" t="s">
        <v>105</v>
      </c>
      <c r="B14">
        <v>0.3342658</v>
      </c>
      <c r="C14">
        <v>0.3342658</v>
      </c>
    </row>
    <row r="15" spans="1:3" x14ac:dyDescent="0.25">
      <c r="A15" t="s">
        <v>62</v>
      </c>
      <c r="B15">
        <v>0.81837499999999996</v>
      </c>
      <c r="C15">
        <v>0.81837499999999996</v>
      </c>
    </row>
    <row r="16" spans="1:3" x14ac:dyDescent="0.25">
      <c r="A16" t="s">
        <v>63</v>
      </c>
      <c r="B16">
        <v>0.81837499999999996</v>
      </c>
      <c r="C16">
        <v>0.81837499999999996</v>
      </c>
    </row>
    <row r="17" spans="1:3" x14ac:dyDescent="0.25">
      <c r="A17" t="s">
        <v>64</v>
      </c>
      <c r="B17">
        <v>15.95702</v>
      </c>
      <c r="C17">
        <v>15.95702</v>
      </c>
    </row>
    <row r="18" spans="1:3" x14ac:dyDescent="0.25">
      <c r="A18" t="s">
        <v>106</v>
      </c>
      <c r="B18">
        <v>0</v>
      </c>
      <c r="C18">
        <v>0</v>
      </c>
    </row>
    <row r="19" spans="1:3" x14ac:dyDescent="0.25">
      <c r="A19" t="s">
        <v>107</v>
      </c>
      <c r="B19">
        <v>0</v>
      </c>
      <c r="C19">
        <v>0</v>
      </c>
    </row>
    <row r="20" spans="1:3" x14ac:dyDescent="0.25">
      <c r="A20" t="s">
        <v>108</v>
      </c>
      <c r="B20">
        <v>15.95702</v>
      </c>
      <c r="C20">
        <v>15.95702</v>
      </c>
    </row>
    <row r="21" spans="1:3" x14ac:dyDescent="0.25">
      <c r="A21" t="s">
        <v>65</v>
      </c>
      <c r="B21">
        <v>24.95842</v>
      </c>
      <c r="C21">
        <v>24.95842</v>
      </c>
    </row>
    <row r="22" spans="1:3" x14ac:dyDescent="0.25">
      <c r="A22" t="s">
        <v>66</v>
      </c>
      <c r="B22">
        <v>1.7470889999999999</v>
      </c>
      <c r="C22">
        <v>1.7470889999999999</v>
      </c>
    </row>
    <row r="23" spans="1:3" x14ac:dyDescent="0.25">
      <c r="A23" t="s">
        <v>67</v>
      </c>
      <c r="B23">
        <v>0.40183059999999998</v>
      </c>
      <c r="C23">
        <v>0.40183059999999998</v>
      </c>
    </row>
    <row r="24" spans="1:3" x14ac:dyDescent="0.25">
      <c r="A24" t="s">
        <v>68</v>
      </c>
      <c r="B24">
        <v>23.21133</v>
      </c>
      <c r="C24">
        <v>23.21133</v>
      </c>
    </row>
    <row r="25" spans="1:3" x14ac:dyDescent="0.25">
      <c r="A25" t="s">
        <v>69</v>
      </c>
      <c r="B25">
        <v>10.236230000000001</v>
      </c>
      <c r="C25">
        <v>10.236230000000001</v>
      </c>
    </row>
    <row r="26" spans="1:3" x14ac:dyDescent="0.25">
      <c r="A26" t="s">
        <v>109</v>
      </c>
      <c r="B26">
        <v>19.92238</v>
      </c>
      <c r="C26">
        <v>19.92238</v>
      </c>
    </row>
    <row r="27" spans="1:3" x14ac:dyDescent="0.25">
      <c r="A27" t="s">
        <v>70</v>
      </c>
      <c r="B27">
        <v>16.01051</v>
      </c>
      <c r="C27">
        <v>16.01051</v>
      </c>
    </row>
    <row r="28" spans="1:3" x14ac:dyDescent="0.25">
      <c r="A28" t="s">
        <v>71</v>
      </c>
      <c r="B28">
        <v>16.01051</v>
      </c>
      <c r="C28">
        <v>16.01051</v>
      </c>
    </row>
    <row r="29" spans="1:3" x14ac:dyDescent="0.25">
      <c r="A29" t="s">
        <v>72</v>
      </c>
      <c r="B29">
        <v>942.42129999999997</v>
      </c>
      <c r="C29">
        <v>942.42129999999997</v>
      </c>
    </row>
    <row r="30" spans="1:3" x14ac:dyDescent="0.25">
      <c r="A30" t="s">
        <v>110</v>
      </c>
      <c r="B30">
        <v>0</v>
      </c>
      <c r="C30">
        <v>0</v>
      </c>
    </row>
    <row r="31" spans="1:3" x14ac:dyDescent="0.25">
      <c r="A31" t="s">
        <v>191</v>
      </c>
      <c r="B31">
        <v>0</v>
      </c>
      <c r="C31">
        <v>0</v>
      </c>
    </row>
    <row r="32" spans="1:3" x14ac:dyDescent="0.25">
      <c r="A32" t="s">
        <v>111</v>
      </c>
      <c r="B32">
        <v>0</v>
      </c>
      <c r="C32">
        <v>0</v>
      </c>
    </row>
    <row r="33" spans="1:3" x14ac:dyDescent="0.25">
      <c r="A33" t="s">
        <v>112</v>
      </c>
      <c r="B33">
        <v>949.68589999999995</v>
      </c>
      <c r="C33">
        <v>949.68589999999995</v>
      </c>
    </row>
    <row r="34" spans="1:3" x14ac:dyDescent="0.25">
      <c r="A34" t="s">
        <v>73</v>
      </c>
      <c r="B34">
        <v>153.41739999999999</v>
      </c>
      <c r="C34">
        <v>153.41739999999999</v>
      </c>
    </row>
    <row r="35" spans="1:3" x14ac:dyDescent="0.25">
      <c r="A35" t="s">
        <v>74</v>
      </c>
      <c r="B35">
        <v>0</v>
      </c>
      <c r="C35">
        <v>0</v>
      </c>
    </row>
    <row r="36" spans="1:3" x14ac:dyDescent="0.25">
      <c r="A36" t="s">
        <v>192</v>
      </c>
      <c r="B36">
        <v>0.49966759999999999</v>
      </c>
      <c r="C36">
        <v>0.49966759999999999</v>
      </c>
    </row>
    <row r="37" spans="1:3" x14ac:dyDescent="0.25">
      <c r="A37" t="s">
        <v>75</v>
      </c>
      <c r="B37">
        <v>7.6458880000000002</v>
      </c>
      <c r="C37">
        <v>7.6458880000000002</v>
      </c>
    </row>
    <row r="38" spans="1:3" x14ac:dyDescent="0.25">
      <c r="A38" t="s">
        <v>76</v>
      </c>
      <c r="B38">
        <v>145.27189999999999</v>
      </c>
      <c r="C38">
        <v>145.27189999999999</v>
      </c>
    </row>
    <row r="39" spans="1:3" x14ac:dyDescent="0.25">
      <c r="A39" t="s">
        <v>132</v>
      </c>
      <c r="B39">
        <v>0</v>
      </c>
      <c r="C39">
        <v>0</v>
      </c>
    </row>
    <row r="40" spans="1:3" x14ac:dyDescent="0.25">
      <c r="A40" t="s">
        <v>133</v>
      </c>
      <c r="B40">
        <v>0</v>
      </c>
      <c r="C40">
        <v>0</v>
      </c>
    </row>
    <row r="41" spans="1:3" x14ac:dyDescent="0.25">
      <c r="A41" t="s">
        <v>134</v>
      </c>
      <c r="B41">
        <v>0.14712259999999999</v>
      </c>
      <c r="C41">
        <v>0.14712259999999999</v>
      </c>
    </row>
    <row r="42" spans="1:3" x14ac:dyDescent="0.25">
      <c r="A42" t="s">
        <v>135</v>
      </c>
      <c r="B42">
        <v>7.7432949999999999E-3</v>
      </c>
      <c r="C42">
        <v>7.7432949999999999E-3</v>
      </c>
    </row>
    <row r="43" spans="1:3" x14ac:dyDescent="0.25">
      <c r="A43" t="s">
        <v>136</v>
      </c>
      <c r="B43">
        <v>0.63349469999999997</v>
      </c>
      <c r="C43">
        <v>0.63349469999999997</v>
      </c>
    </row>
    <row r="44" spans="1:3" x14ac:dyDescent="0.25">
      <c r="A44" t="s">
        <v>139</v>
      </c>
      <c r="B44">
        <v>949.68589999999995</v>
      </c>
      <c r="C44">
        <v>949.68589999999995</v>
      </c>
    </row>
    <row r="45" spans="1:3" x14ac:dyDescent="0.25">
      <c r="A45" t="s">
        <v>140</v>
      </c>
      <c r="B45">
        <v>949.68589999999995</v>
      </c>
      <c r="C45">
        <v>949.68589999999995</v>
      </c>
    </row>
    <row r="46" spans="1:3" x14ac:dyDescent="0.25">
      <c r="A46" t="s">
        <v>141</v>
      </c>
      <c r="B46">
        <v>19.92238</v>
      </c>
      <c r="C46">
        <v>19.92238</v>
      </c>
    </row>
    <row r="47" spans="1:3" x14ac:dyDescent="0.25">
      <c r="A47" t="s">
        <v>137</v>
      </c>
      <c r="B47">
        <v>3.364814</v>
      </c>
      <c r="C47">
        <v>3.364814</v>
      </c>
    </row>
    <row r="48" spans="1:3" x14ac:dyDescent="0.25">
      <c r="A48" t="s">
        <v>52</v>
      </c>
      <c r="B48">
        <v>3.519679</v>
      </c>
      <c r="C48">
        <v>3.519679</v>
      </c>
    </row>
    <row r="49" spans="1:3" x14ac:dyDescent="0.25">
      <c r="A49" t="s">
        <v>193</v>
      </c>
      <c r="B49">
        <v>9.6861460000000008</v>
      </c>
      <c r="C49">
        <v>9.6861460000000008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workbookViewId="0">
      <selection activeCell="G53" sqref="G53"/>
    </sheetView>
  </sheetViews>
  <sheetFormatPr defaultRowHeight="15" x14ac:dyDescent="0.25"/>
  <cols>
    <col min="2" max="2" width="21.85546875" customWidth="1"/>
    <col min="3" max="3" width="13.140625" customWidth="1"/>
    <col min="4" max="4" width="8.140625" bestFit="1" customWidth="1"/>
    <col min="5" max="5" width="9.5703125" bestFit="1" customWidth="1"/>
    <col min="6" max="6" width="11" bestFit="1" customWidth="1"/>
    <col min="7" max="7" width="11.42578125" bestFit="1" customWidth="1"/>
    <col min="8" max="8" width="20.5703125" customWidth="1"/>
    <col min="9" max="9" width="10.5703125" bestFit="1" customWidth="1"/>
    <col min="10" max="10" width="10" bestFit="1" customWidth="1"/>
    <col min="11" max="11" width="10" customWidth="1"/>
    <col min="12" max="12" width="10.5703125" customWidth="1"/>
    <col min="13" max="13" width="18" bestFit="1" customWidth="1"/>
    <col min="14" max="14" width="12.28515625" bestFit="1" customWidth="1"/>
    <col min="15" max="15" width="10.85546875" bestFit="1" customWidth="1"/>
    <col min="16" max="16" width="11.7109375" bestFit="1" customWidth="1"/>
    <col min="17" max="17" width="11" bestFit="1" customWidth="1"/>
    <col min="18" max="18" width="11.140625" bestFit="1" customWidth="1"/>
    <col min="19" max="19" width="11.28515625" bestFit="1" customWidth="1"/>
    <col min="20" max="20" width="18.42578125" bestFit="1" customWidth="1"/>
    <col min="21" max="21" width="13.7109375" bestFit="1" customWidth="1"/>
    <col min="22" max="22" width="11.42578125" bestFit="1" customWidth="1"/>
  </cols>
  <sheetData>
    <row r="1" spans="1:13" x14ac:dyDescent="0.25">
      <c r="A1" t="s">
        <v>99</v>
      </c>
    </row>
    <row r="2" spans="1:13" x14ac:dyDescent="0.25">
      <c r="A2" t="s">
        <v>28</v>
      </c>
      <c r="G2" t="s">
        <v>29</v>
      </c>
    </row>
    <row r="3" spans="1:13" x14ac:dyDescent="0.25">
      <c r="A3" s="9"/>
      <c r="B3" s="9"/>
      <c r="C3" s="9" t="s">
        <v>18</v>
      </c>
      <c r="D3" s="9" t="s">
        <v>19</v>
      </c>
      <c r="E3" s="9" t="s">
        <v>15</v>
      </c>
      <c r="G3" s="9"/>
      <c r="H3" s="9"/>
      <c r="I3" s="9" t="s">
        <v>18</v>
      </c>
      <c r="J3" s="9" t="s">
        <v>19</v>
      </c>
      <c r="K3" s="9" t="s">
        <v>15</v>
      </c>
    </row>
    <row r="4" spans="1:13" x14ac:dyDescent="0.25">
      <c r="A4" s="15" t="s">
        <v>5</v>
      </c>
      <c r="B4" s="7" t="str">
        <f>Sheet4!A47</f>
        <v>TANExStripInNfrac</v>
      </c>
      <c r="C4" s="7"/>
      <c r="D4" s="7"/>
      <c r="E4" s="7">
        <f>Sheet4!C47</f>
        <v>3.364814</v>
      </c>
      <c r="G4" s="58" t="s">
        <v>5</v>
      </c>
      <c r="H4" s="5" t="str">
        <f>Sheet4!A5</f>
        <v>TANExSepSolid</v>
      </c>
      <c r="I4" s="8">
        <f>Sheet4!B5</f>
        <v>0.57297109999999996</v>
      </c>
      <c r="J4" s="8"/>
      <c r="K4" s="8"/>
    </row>
    <row r="5" spans="1:13" x14ac:dyDescent="0.25">
      <c r="A5" s="10"/>
      <c r="B5" s="8" t="str">
        <f>Sheet4!A48</f>
        <v>TANExSepLiq</v>
      </c>
      <c r="C5" s="23">
        <f>Sheet4!B48</f>
        <v>3.519679</v>
      </c>
      <c r="D5" s="5"/>
      <c r="E5" s="23"/>
      <c r="G5" s="59"/>
      <c r="H5" s="5" t="str">
        <f>Sheet4!A11</f>
        <v>ONExSepSolid</v>
      </c>
      <c r="I5" s="5">
        <f>Sheet4!B11</f>
        <v>0.94036600000000004</v>
      </c>
      <c r="J5" s="8"/>
      <c r="K5" s="8"/>
    </row>
    <row r="6" spans="1:13" x14ac:dyDescent="0.25">
      <c r="A6" s="28"/>
      <c r="B6" s="23" t="str">
        <f>Sheet4!A1</f>
        <v>TANInStoreReject</v>
      </c>
      <c r="C6" s="23">
        <f>Sheet4!B1</f>
        <v>0.1548659</v>
      </c>
      <c r="D6" s="5"/>
      <c r="E6" s="23"/>
      <c r="G6" s="68"/>
      <c r="H6" s="5" t="str">
        <f>Sheet4!A6</f>
        <v>NMineralStoreSolid</v>
      </c>
      <c r="I6" s="8"/>
      <c r="J6" s="8">
        <f>Sheet4!B6</f>
        <v>6.5825620000000001E-2</v>
      </c>
      <c r="K6" s="8"/>
    </row>
    <row r="7" spans="1:13" x14ac:dyDescent="0.25">
      <c r="A7" s="12"/>
      <c r="B7" s="8" t="str">
        <f>Sheet4!A2</f>
        <v>NMineralStoreReject</v>
      </c>
      <c r="C7" s="23">
        <f>Sheet4!B2</f>
        <v>0</v>
      </c>
      <c r="D7" s="8"/>
      <c r="E7" s="8"/>
      <c r="G7" s="68"/>
      <c r="H7" s="5" t="str">
        <f>Sheet4!A7</f>
        <v>N2StoreSolid</v>
      </c>
      <c r="I7" s="8"/>
      <c r="J7" s="8">
        <f>Sheet4!B7</f>
        <v>2.2357879999999998E-3</v>
      </c>
      <c r="K7" s="8"/>
    </row>
    <row r="8" spans="1:13" x14ac:dyDescent="0.25">
      <c r="A8" s="12"/>
      <c r="B8" s="8" t="str">
        <f>Sheet4!A3</f>
        <v>ONExSepLiq</v>
      </c>
      <c r="C8" s="8">
        <f>Sheet4!B3</f>
        <v>0.60121760000000002</v>
      </c>
      <c r="D8" s="8"/>
      <c r="E8" s="8"/>
      <c r="G8" s="68"/>
      <c r="H8" s="5"/>
      <c r="I8" s="8"/>
      <c r="J8" s="8"/>
      <c r="K8" s="8"/>
    </row>
    <row r="9" spans="1:13" x14ac:dyDescent="0.25">
      <c r="A9" s="12"/>
      <c r="B9" s="5" t="str">
        <f>Sheet4!A39</f>
        <v>N2OStoreReject</v>
      </c>
      <c r="C9" s="8"/>
      <c r="D9" s="5">
        <f>Sheet4!C39</f>
        <v>0</v>
      </c>
      <c r="E9" s="8"/>
      <c r="G9" s="68"/>
      <c r="H9" s="5"/>
      <c r="I9" s="8"/>
      <c r="J9" s="8"/>
      <c r="K9" s="8"/>
    </row>
    <row r="10" spans="1:13" x14ac:dyDescent="0.25">
      <c r="A10" s="12"/>
      <c r="B10" s="5" t="str">
        <f>Sheet4!A40</f>
        <v>N2StoreReject</v>
      </c>
      <c r="C10" s="8"/>
      <c r="D10" s="5">
        <f>Sheet4!C40</f>
        <v>0</v>
      </c>
      <c r="E10" s="8"/>
      <c r="G10" s="68"/>
      <c r="H10" s="5"/>
      <c r="I10" s="8"/>
      <c r="J10" s="8"/>
      <c r="K10" s="8"/>
    </row>
    <row r="11" spans="1:13" x14ac:dyDescent="0.25">
      <c r="A11" s="12"/>
      <c r="B11" s="5" t="str">
        <f>Sheet4!A41</f>
        <v>NH3StoreReject</v>
      </c>
      <c r="C11" s="8"/>
      <c r="D11" s="5">
        <f>Sheet4!C41</f>
        <v>0.14712259999999999</v>
      </c>
      <c r="E11" s="8"/>
      <c r="G11" s="68"/>
      <c r="H11" s="5"/>
      <c r="I11" s="8"/>
      <c r="J11" s="8"/>
      <c r="K11" s="8"/>
    </row>
    <row r="12" spans="1:13" x14ac:dyDescent="0.25">
      <c r="A12" s="12"/>
      <c r="B12" s="5" t="str">
        <f>Sheet4!A42</f>
        <v>TANExStoreReject</v>
      </c>
      <c r="C12" s="8"/>
      <c r="D12" s="5"/>
      <c r="E12" s="5">
        <f>Sheet4!C42</f>
        <v>7.7432949999999999E-3</v>
      </c>
      <c r="F12">
        <f>E12+E13</f>
        <v>0.60896089500000006</v>
      </c>
      <c r="G12" s="68"/>
      <c r="H12" s="5" t="str">
        <f>Sheet4!A8</f>
        <v>N2OStoreSolid</v>
      </c>
      <c r="I12" s="8"/>
      <c r="J12" s="8">
        <f>Sheet4!B8</f>
        <v>1.149834E-3</v>
      </c>
      <c r="K12" s="8"/>
    </row>
    <row r="13" spans="1:13" x14ac:dyDescent="0.25">
      <c r="A13" s="12"/>
      <c r="B13" s="8" t="str">
        <f>Sheet4!A4</f>
        <v>ONExStoreReject</v>
      </c>
      <c r="C13" s="8"/>
      <c r="D13" s="8"/>
      <c r="E13" s="8">
        <f>Sheet4!B4</f>
        <v>0.60121760000000002</v>
      </c>
      <c r="G13" s="68"/>
      <c r="H13" s="5" t="str">
        <f>Sheet4!A9</f>
        <v>NH3StoreSolid</v>
      </c>
      <c r="I13" s="8"/>
      <c r="J13" s="8">
        <f>Sheet4!B9</f>
        <v>1.91639E-3</v>
      </c>
      <c r="K13" s="8"/>
    </row>
    <row r="14" spans="1:13" x14ac:dyDescent="0.25">
      <c r="A14" s="58" t="s">
        <v>6</v>
      </c>
      <c r="B14" s="7" t="str">
        <f>Sheet4!A13</f>
        <v>PExSepLiq</v>
      </c>
      <c r="C14" s="7"/>
      <c r="D14" s="7">
        <f>Sheet4!B13</f>
        <v>0.3342658</v>
      </c>
      <c r="E14" s="7"/>
      <c r="G14" s="68"/>
      <c r="H14" s="5" t="str">
        <f>Sheet4!A43</f>
        <v>TANExStoreSolid</v>
      </c>
      <c r="J14" s="8"/>
      <c r="K14" s="5">
        <f>Sheet4!C43</f>
        <v>0.63349469999999997</v>
      </c>
    </row>
    <row r="15" spans="1:13" x14ac:dyDescent="0.25">
      <c r="A15" s="64"/>
      <c r="B15" s="9" t="str">
        <f>Sheet4!A14</f>
        <v>PExStoreReject</v>
      </c>
      <c r="C15" s="9"/>
      <c r="D15" s="9"/>
      <c r="E15" s="9">
        <f>Sheet4!B14</f>
        <v>0.3342658</v>
      </c>
      <c r="G15" s="68"/>
      <c r="H15" s="5"/>
      <c r="I15" s="8"/>
      <c r="J15" s="8"/>
      <c r="K15" s="8"/>
    </row>
    <row r="16" spans="1:13" x14ac:dyDescent="0.25">
      <c r="A16" s="58" t="s">
        <v>8</v>
      </c>
      <c r="B16" s="8" t="str">
        <f>Sheet4!A17</f>
        <v>OMExSepLiq</v>
      </c>
      <c r="C16" s="5">
        <f>Sheet4!B17</f>
        <v>15.95702</v>
      </c>
      <c r="D16" s="5"/>
      <c r="E16" s="5"/>
      <c r="G16" s="69"/>
      <c r="H16" s="5" t="str">
        <f>Sheet4!A12</f>
        <v>ONExStoreSolid</v>
      </c>
      <c r="I16" s="8"/>
      <c r="J16" s="8"/>
      <c r="K16" s="8">
        <f>Sheet4!B12</f>
        <v>0.8745404</v>
      </c>
      <c r="L16">
        <f>K14+K16</f>
        <v>1.5080350999999999</v>
      </c>
      <c r="M16">
        <f>F12+L16</f>
        <v>2.1169959949999999</v>
      </c>
    </row>
    <row r="17" spans="1:11" x14ac:dyDescent="0.25">
      <c r="A17" s="62"/>
      <c r="B17" s="8" t="str">
        <f>Sheet4!A18</f>
        <v>OMDisappearStoreReject</v>
      </c>
      <c r="C17" s="5"/>
      <c r="D17" s="5">
        <f>Sheet4!B18</f>
        <v>0</v>
      </c>
      <c r="E17" s="5"/>
      <c r="G17" s="59" t="s">
        <v>6</v>
      </c>
      <c r="H17" s="7" t="str">
        <f>Sheet4!A15</f>
        <v>PExSepSolid</v>
      </c>
      <c r="I17" s="7">
        <f>Sheet4!B15</f>
        <v>0.81837499999999996</v>
      </c>
      <c r="J17" s="7"/>
      <c r="K17" s="7"/>
    </row>
    <row r="18" spans="1:11" x14ac:dyDescent="0.25">
      <c r="A18" s="62"/>
      <c r="B18" s="8" t="str">
        <f>Sheet4!A19</f>
        <v>OMCH4StoreReject</v>
      </c>
      <c r="C18" s="5"/>
      <c r="D18" s="5">
        <f>Sheet4!B19</f>
        <v>0</v>
      </c>
      <c r="E18" s="5"/>
      <c r="G18" s="59"/>
      <c r="H18" s="9" t="str">
        <f>Sheet4!A16</f>
        <v>PExStoreSolid</v>
      </c>
      <c r="I18" s="9"/>
      <c r="J18" s="9"/>
      <c r="K18" s="9">
        <f>Sheet4!B16</f>
        <v>0.81837499999999996</v>
      </c>
    </row>
    <row r="19" spans="1:11" x14ac:dyDescent="0.25">
      <c r="A19" s="63"/>
      <c r="B19" s="9" t="str">
        <f>Sheet4!A20</f>
        <v>OMExStoreReject</v>
      </c>
      <c r="C19" s="5"/>
      <c r="D19" s="5"/>
      <c r="E19" s="5">
        <f>Sheet4!B20</f>
        <v>15.95702</v>
      </c>
      <c r="G19" s="58" t="s">
        <v>8</v>
      </c>
      <c r="H19" s="5" t="str">
        <f>Sheet4!A21</f>
        <v>OMExSepSolid</v>
      </c>
      <c r="I19" s="8">
        <f>Sheet4!B21</f>
        <v>24.95842</v>
      </c>
      <c r="J19" s="8"/>
      <c r="K19" s="8"/>
    </row>
    <row r="20" spans="1:11" x14ac:dyDescent="0.25">
      <c r="A20" s="10"/>
      <c r="B20" s="5" t="str">
        <f>Sheet4!A25</f>
        <v>AshExSepLiq</v>
      </c>
      <c r="C20" s="5">
        <f>Sheet4!B25</f>
        <v>10.236230000000001</v>
      </c>
      <c r="D20" s="7"/>
      <c r="E20" s="7"/>
      <c r="G20" s="59"/>
      <c r="H20" s="5"/>
      <c r="I20" s="8"/>
      <c r="J20" s="8"/>
      <c r="K20" s="8"/>
    </row>
    <row r="21" spans="1:11" x14ac:dyDescent="0.25">
      <c r="A21" s="10"/>
      <c r="B21" s="5" t="str">
        <f>Sheet4!A49</f>
        <v>AshFromCaO</v>
      </c>
      <c r="C21" s="5">
        <f>Sheet4!B49</f>
        <v>9.6861460000000008</v>
      </c>
      <c r="D21" s="23"/>
      <c r="E21" s="23"/>
      <c r="G21" s="62"/>
      <c r="H21" s="5" t="str">
        <f>Sheet4!A22</f>
        <v>OMDisappearStoreSolid</v>
      </c>
      <c r="I21" s="8"/>
      <c r="J21" s="8">
        <f>Sheet4!B22</f>
        <v>1.7470889999999999</v>
      </c>
      <c r="K21" s="8"/>
    </row>
    <row r="22" spans="1:11" x14ac:dyDescent="0.25">
      <c r="A22" s="10" t="s">
        <v>7</v>
      </c>
      <c r="B22" s="9" t="str">
        <f>Sheet4!A26</f>
        <v>AshExStoreReject</v>
      </c>
      <c r="C22" s="9"/>
      <c r="D22" s="9"/>
      <c r="E22" s="9">
        <f>Sheet4!C26</f>
        <v>19.92238</v>
      </c>
      <c r="G22" s="62"/>
      <c r="H22" s="5"/>
      <c r="I22" s="8"/>
      <c r="J22" s="8"/>
      <c r="K22" s="8"/>
    </row>
    <row r="23" spans="1:11" x14ac:dyDescent="0.25">
      <c r="A23" s="58" t="s">
        <v>16</v>
      </c>
      <c r="B23" s="8" t="str">
        <f>Sheet4!A45</f>
        <v>H2OInStrip</v>
      </c>
      <c r="C23" s="23">
        <f>Sheet4!B45</f>
        <v>949.68589999999995</v>
      </c>
      <c r="D23" s="5"/>
      <c r="E23" s="5"/>
      <c r="G23" s="63"/>
      <c r="H23" s="5" t="str">
        <f>Sheet4!A24</f>
        <v>OMExStoreSolid</v>
      </c>
      <c r="I23" s="8"/>
      <c r="J23" s="8"/>
      <c r="K23" s="5">
        <f>Sheet4!C24</f>
        <v>23.21133</v>
      </c>
    </row>
    <row r="24" spans="1:11" x14ac:dyDescent="0.25">
      <c r="A24" s="62"/>
      <c r="B24" s="8" t="str">
        <f>Sheet4!A30</f>
        <v>PrecipStoreReject</v>
      </c>
      <c r="C24" s="23">
        <f>Sheet4!B30</f>
        <v>0</v>
      </c>
      <c r="D24" s="8"/>
      <c r="E24" s="8"/>
      <c r="G24" s="10"/>
      <c r="H24" s="7" t="str">
        <f>Sheet4!A27</f>
        <v>AshExSepSolid</v>
      </c>
      <c r="I24" s="7">
        <f>Sheet4!B27</f>
        <v>16.01051</v>
      </c>
      <c r="J24" s="7"/>
      <c r="K24" s="7"/>
    </row>
    <row r="25" spans="1:11" x14ac:dyDescent="0.25">
      <c r="A25" s="62"/>
      <c r="B25" s="8" t="str">
        <f>Sheet4!A31</f>
        <v>H2ODegradationStoreReject</v>
      </c>
      <c r="C25" s="23">
        <f>Sheet4!B31</f>
        <v>0</v>
      </c>
      <c r="D25" s="8"/>
      <c r="E25" s="8"/>
      <c r="G25" s="10" t="s">
        <v>7</v>
      </c>
      <c r="H25" s="9" t="str">
        <f>Sheet4!A28</f>
        <v>AshExStoreSolid</v>
      </c>
      <c r="I25" s="9"/>
      <c r="J25" s="9"/>
      <c r="K25" s="9">
        <f>Sheet4!C28</f>
        <v>16.01051</v>
      </c>
    </row>
    <row r="26" spans="1:11" x14ac:dyDescent="0.25">
      <c r="A26" s="62"/>
      <c r="B26" s="8" t="str">
        <f>Sheet4!A32</f>
        <v>H2OEvapStoreReject</v>
      </c>
      <c r="C26" s="8"/>
      <c r="D26" s="23">
        <f>Sheet4!C32</f>
        <v>0</v>
      </c>
      <c r="E26" s="8"/>
      <c r="G26" s="58" t="s">
        <v>16</v>
      </c>
      <c r="H26" s="8" t="str">
        <f>Sheet4!A34</f>
        <v>H2OExSepSolid</v>
      </c>
      <c r="I26" s="23">
        <f>Sheet4!B34</f>
        <v>153.41739999999999</v>
      </c>
      <c r="J26" s="8"/>
      <c r="K26" s="8"/>
    </row>
    <row r="27" spans="1:11" x14ac:dyDescent="0.25">
      <c r="A27" s="63"/>
      <c r="B27" s="9" t="str">
        <f>Sheet4!A33</f>
        <v>H2OExStoreStripReject</v>
      </c>
      <c r="C27" s="9"/>
      <c r="D27" s="9"/>
      <c r="E27" s="9">
        <f>Sheet4!C33</f>
        <v>949.68589999999995</v>
      </c>
      <c r="G27" s="59"/>
      <c r="H27" s="8" t="str">
        <f>Sheet4!A35</f>
        <v>PrecipStoreSolid</v>
      </c>
      <c r="I27" s="23">
        <f>Sheet4!B35</f>
        <v>0</v>
      </c>
      <c r="J27" s="5"/>
      <c r="K27" s="8"/>
    </row>
    <row r="28" spans="1:11" x14ac:dyDescent="0.25">
      <c r="G28" s="59"/>
      <c r="H28" s="8" t="str">
        <f>Sheet4!A36</f>
        <v>H2ODegradationStoreSolid</v>
      </c>
      <c r="I28" s="8"/>
      <c r="J28" s="23">
        <f>Sheet4!C36</f>
        <v>0.49966759999999999</v>
      </c>
      <c r="K28" s="8"/>
    </row>
    <row r="29" spans="1:11" x14ac:dyDescent="0.25">
      <c r="G29" s="62"/>
      <c r="H29" s="8" t="str">
        <f>Sheet4!A37</f>
        <v>H2OEvapStoreSolid</v>
      </c>
      <c r="I29" s="8"/>
      <c r="J29" s="23">
        <f>Sheet4!C37</f>
        <v>7.6458880000000002</v>
      </c>
      <c r="K29" s="8"/>
    </row>
    <row r="30" spans="1:11" x14ac:dyDescent="0.25">
      <c r="G30" s="63"/>
      <c r="H30" s="9" t="str">
        <f>Sheet4!A38</f>
        <v>H2OExStoreSolid</v>
      </c>
      <c r="I30" s="9"/>
      <c r="J30" s="9"/>
      <c r="K30" s="9">
        <f>Sheet4!C38</f>
        <v>145.27189999999999</v>
      </c>
    </row>
    <row r="33" spans="1:11" x14ac:dyDescent="0.25">
      <c r="A33" s="3"/>
      <c r="B33" s="4" t="s">
        <v>4</v>
      </c>
      <c r="C33" s="4" t="s">
        <v>15</v>
      </c>
      <c r="D33" s="2" t="s">
        <v>20</v>
      </c>
      <c r="E33" s="2" t="s">
        <v>131</v>
      </c>
      <c r="G33" s="30"/>
      <c r="H33" s="29" t="s">
        <v>4</v>
      </c>
      <c r="I33" s="32" t="s">
        <v>15</v>
      </c>
      <c r="J33" s="25" t="s">
        <v>20</v>
      </c>
      <c r="K33" s="25" t="s">
        <v>131</v>
      </c>
    </row>
    <row r="34" spans="1:11" x14ac:dyDescent="0.25">
      <c r="A34" s="19" t="s">
        <v>126</v>
      </c>
      <c r="B34" s="21">
        <f>C5</f>
        <v>3.519679</v>
      </c>
      <c r="C34" s="2">
        <f>E4+E12</f>
        <v>3.372557295</v>
      </c>
      <c r="D34" s="54">
        <f>D11+D10+D9</f>
        <v>0.14712259999999999</v>
      </c>
      <c r="E34" s="41">
        <f t="shared" ref="E34:E40" si="0">B34-C34-D34</f>
        <v>-8.950000000007563E-7</v>
      </c>
      <c r="G34" s="31" t="s">
        <v>126</v>
      </c>
      <c r="H34" s="34">
        <f>I4+J6</f>
        <v>0.63879671999999998</v>
      </c>
      <c r="I34" s="55">
        <f>K14</f>
        <v>0.63349469999999997</v>
      </c>
      <c r="J34" s="36">
        <f>J7+J12+J13</f>
        <v>5.302012E-3</v>
      </c>
      <c r="K34" s="56">
        <f>H34-I34-J34</f>
        <v>8.0000000183405584E-9</v>
      </c>
    </row>
    <row r="35" spans="1:11" x14ac:dyDescent="0.25">
      <c r="A35" s="2" t="s">
        <v>128</v>
      </c>
      <c r="B35" s="2">
        <f>C8</f>
        <v>0.60121760000000002</v>
      </c>
      <c r="C35" s="2">
        <f>E13</f>
        <v>0.60121760000000002</v>
      </c>
      <c r="D35" s="19">
        <f>D7</f>
        <v>0</v>
      </c>
      <c r="E35" s="42">
        <f t="shared" si="0"/>
        <v>0</v>
      </c>
      <c r="G35" s="25" t="s">
        <v>128</v>
      </c>
      <c r="H35" s="25">
        <f>I5</f>
        <v>0.94036600000000004</v>
      </c>
      <c r="I35" s="31">
        <f>K16</f>
        <v>0.8745404</v>
      </c>
      <c r="J35" s="31">
        <f>J6</f>
        <v>6.5825620000000001E-2</v>
      </c>
      <c r="K35" s="35">
        <f>H35-I35-J35</f>
        <v>-1.9999999961717307E-8</v>
      </c>
    </row>
    <row r="36" spans="1:11" x14ac:dyDescent="0.25">
      <c r="A36" s="2" t="s">
        <v>130</v>
      </c>
      <c r="B36" s="2">
        <f>B34+B35</f>
        <v>4.1208966</v>
      </c>
      <c r="C36" s="2">
        <f>C34+C35</f>
        <v>3.973774895</v>
      </c>
      <c r="D36" s="19">
        <f>D34+D35</f>
        <v>0.14712259999999999</v>
      </c>
      <c r="E36" s="42">
        <f t="shared" si="0"/>
        <v>-8.950000000007563E-7</v>
      </c>
      <c r="G36" s="25" t="s">
        <v>130</v>
      </c>
      <c r="H36" s="25">
        <f>H34+H35</f>
        <v>1.57916272</v>
      </c>
      <c r="I36" s="31">
        <f>I34+I35</f>
        <v>1.5080350999999999</v>
      </c>
      <c r="J36" s="31">
        <f>J34+J35</f>
        <v>7.1127631999999996E-2</v>
      </c>
      <c r="K36" s="35">
        <f>H36-I36-J36</f>
        <v>-1.1999999827150276E-8</v>
      </c>
    </row>
    <row r="37" spans="1:11" x14ac:dyDescent="0.25">
      <c r="A37" s="2" t="s">
        <v>8</v>
      </c>
      <c r="B37" s="2">
        <f>C16</f>
        <v>15.95702</v>
      </c>
      <c r="C37" s="2">
        <f>E19</f>
        <v>15.95702</v>
      </c>
      <c r="D37" s="19">
        <f>D17</f>
        <v>0</v>
      </c>
      <c r="E37" s="42">
        <f t="shared" si="0"/>
        <v>0</v>
      </c>
      <c r="G37" s="25" t="s">
        <v>8</v>
      </c>
      <c r="H37" s="25">
        <f>I19</f>
        <v>24.95842</v>
      </c>
      <c r="I37" s="31">
        <f>K23</f>
        <v>23.21133</v>
      </c>
      <c r="J37" s="31">
        <f>J21</f>
        <v>1.7470889999999999</v>
      </c>
      <c r="K37" s="35">
        <f t="shared" ref="K37:K39" si="1">H37-I37-J37</f>
        <v>1.000000000139778E-6</v>
      </c>
    </row>
    <row r="38" spans="1:11" x14ac:dyDescent="0.25">
      <c r="A38" s="2" t="s">
        <v>7</v>
      </c>
      <c r="B38" s="2">
        <f>C20+C21</f>
        <v>19.922376</v>
      </c>
      <c r="C38" s="2">
        <f>E22</f>
        <v>19.92238</v>
      </c>
      <c r="D38" s="19">
        <v>0</v>
      </c>
      <c r="E38" s="42">
        <f t="shared" si="0"/>
        <v>-4.0000000005591119E-6</v>
      </c>
      <c r="G38" s="25" t="s">
        <v>7</v>
      </c>
      <c r="H38" s="25">
        <f>I24</f>
        <v>16.01051</v>
      </c>
      <c r="I38" s="31">
        <f>K25</f>
        <v>16.01051</v>
      </c>
      <c r="J38" s="31"/>
      <c r="K38" s="35">
        <f t="shared" si="1"/>
        <v>0</v>
      </c>
    </row>
    <row r="39" spans="1:11" x14ac:dyDescent="0.25">
      <c r="A39" s="3" t="s">
        <v>16</v>
      </c>
      <c r="B39" s="3">
        <f>C23+C25</f>
        <v>949.68589999999995</v>
      </c>
      <c r="C39" s="3">
        <f>E27</f>
        <v>949.68589999999995</v>
      </c>
      <c r="D39" s="3">
        <f>D26</f>
        <v>0</v>
      </c>
      <c r="E39" s="43">
        <f t="shared" si="0"/>
        <v>0</v>
      </c>
      <c r="G39" s="30" t="s">
        <v>16</v>
      </c>
      <c r="H39" s="30">
        <f>I26</f>
        <v>153.41739999999999</v>
      </c>
      <c r="I39" s="30">
        <f>K30</f>
        <v>145.27189999999999</v>
      </c>
      <c r="J39" s="30">
        <f>J28+J29</f>
        <v>8.1455555999999998</v>
      </c>
      <c r="K39" s="38">
        <f t="shared" si="1"/>
        <v>-5.560000000137677E-5</v>
      </c>
    </row>
    <row r="40" spans="1:11" x14ac:dyDescent="0.25">
      <c r="A40" s="2" t="s">
        <v>17</v>
      </c>
      <c r="B40" s="2">
        <f>B37+B38+B39</f>
        <v>985.56529599999999</v>
      </c>
      <c r="C40" s="2">
        <f>C37+C38+C39</f>
        <v>985.56529999999998</v>
      </c>
      <c r="D40" s="2">
        <f>D37+D38+D39</f>
        <v>0</v>
      </c>
      <c r="E40" s="44">
        <f t="shared" si="0"/>
        <v>-3.9999999899009708E-6</v>
      </c>
      <c r="G40" s="25" t="s">
        <v>17</v>
      </c>
      <c r="H40" s="25">
        <f>SUM(H34:H39)</f>
        <v>197.54465543999999</v>
      </c>
      <c r="I40" s="25">
        <f>SUM(I34:I39)</f>
        <v>187.5098102</v>
      </c>
      <c r="J40" s="25">
        <f t="shared" ref="J40:K40" si="2">SUM(J34:J39)</f>
        <v>10.034899864</v>
      </c>
      <c r="K40" s="33">
        <f t="shared" si="2"/>
        <v>-5.4624000001007519E-5</v>
      </c>
    </row>
  </sheetData>
  <mergeCells count="7">
    <mergeCell ref="G26:G30"/>
    <mergeCell ref="A16:A19"/>
    <mergeCell ref="A23:A27"/>
    <mergeCell ref="A14:A15"/>
    <mergeCell ref="G4:G16"/>
    <mergeCell ref="G17:G18"/>
    <mergeCell ref="G19:G23"/>
  </mergeCells>
  <phoneticPr fontId="1" type="noConversion"/>
  <pageMargins left="0.31" right="0.37" top="0.74803149606299213" bottom="0.74803149606299213" header="0.31496062992125984" footer="0.31496062992125984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6"/>
  <sheetViews>
    <sheetView workbookViewId="0"/>
  </sheetViews>
  <sheetFormatPr defaultRowHeight="15" x14ac:dyDescent="0.25"/>
  <cols>
    <col min="1" max="1" width="23.5703125" customWidth="1"/>
    <col min="2" max="3" width="12.7109375" bestFit="1" customWidth="1"/>
    <col min="7" max="7" width="26" bestFit="1" customWidth="1"/>
    <col min="8" max="9" width="12" bestFit="1" customWidth="1"/>
  </cols>
  <sheetData>
    <row r="1" spans="1:3" x14ac:dyDescent="0.25">
      <c r="A1" t="s">
        <v>113</v>
      </c>
      <c r="B1">
        <v>0.60121760000000002</v>
      </c>
      <c r="C1">
        <v>0.60121760000000002</v>
      </c>
    </row>
    <row r="2" spans="1:3" x14ac:dyDescent="0.25">
      <c r="A2" t="s">
        <v>121</v>
      </c>
      <c r="B2">
        <v>1.20321E-2</v>
      </c>
      <c r="C2">
        <v>1.20321E-2</v>
      </c>
    </row>
    <row r="3" spans="1:3" x14ac:dyDescent="0.25">
      <c r="A3" t="s">
        <v>122</v>
      </c>
      <c r="B3">
        <v>2.2860979999999999E-2</v>
      </c>
      <c r="C3">
        <v>2.2860979999999999E-2</v>
      </c>
    </row>
    <row r="4" spans="1:3" x14ac:dyDescent="0.25">
      <c r="A4" t="s">
        <v>123</v>
      </c>
      <c r="B4">
        <v>0.2436499</v>
      </c>
      <c r="C4">
        <v>0.2436499</v>
      </c>
    </row>
    <row r="5" spans="1:3" x14ac:dyDescent="0.25">
      <c r="A5" t="s">
        <v>124</v>
      </c>
      <c r="B5">
        <v>0.33268740000000002</v>
      </c>
      <c r="C5">
        <v>0.33268740000000002</v>
      </c>
    </row>
    <row r="6" spans="1:3" x14ac:dyDescent="0.25">
      <c r="A6" t="s">
        <v>125</v>
      </c>
      <c r="B6">
        <v>-9.6256759999999997E-3</v>
      </c>
      <c r="C6">
        <v>-9.6256759999999997E-3</v>
      </c>
    </row>
    <row r="7" spans="1:3" x14ac:dyDescent="0.25">
      <c r="A7" t="s">
        <v>54</v>
      </c>
      <c r="B7">
        <v>0.57297109999999996</v>
      </c>
      <c r="C7">
        <v>0.57297109999999996</v>
      </c>
    </row>
    <row r="8" spans="1:3" x14ac:dyDescent="0.25">
      <c r="A8" t="s">
        <v>77</v>
      </c>
      <c r="B8">
        <v>0.8745404</v>
      </c>
      <c r="C8">
        <v>0.8745404</v>
      </c>
    </row>
    <row r="9" spans="1:3" x14ac:dyDescent="0.25">
      <c r="A9" t="s">
        <v>78</v>
      </c>
      <c r="B9">
        <v>0.2470629</v>
      </c>
      <c r="C9">
        <v>0.2470629</v>
      </c>
    </row>
    <row r="10" spans="1:3" x14ac:dyDescent="0.25">
      <c r="A10" t="s">
        <v>79</v>
      </c>
      <c r="B10">
        <v>2.5219439999999999E-2</v>
      </c>
      <c r="C10">
        <v>2.5219439999999999E-2</v>
      </c>
    </row>
    <row r="11" spans="1:3" x14ac:dyDescent="0.25">
      <c r="A11" t="s">
        <v>80</v>
      </c>
      <c r="B11">
        <v>4.7916939999999998E-2</v>
      </c>
      <c r="C11">
        <v>4.7916939999999998E-2</v>
      </c>
    </row>
    <row r="12" spans="1:3" x14ac:dyDescent="0.25">
      <c r="A12" t="s">
        <v>81</v>
      </c>
      <c r="B12">
        <v>0.41864269999999998</v>
      </c>
      <c r="C12">
        <v>0.41864269999999998</v>
      </c>
    </row>
    <row r="13" spans="1:3" x14ac:dyDescent="0.25">
      <c r="A13" t="s">
        <v>30</v>
      </c>
      <c r="B13">
        <v>0.54852290000000004</v>
      </c>
      <c r="C13">
        <v>0.54852290000000004</v>
      </c>
    </row>
    <row r="14" spans="1:3" x14ac:dyDescent="0.25">
      <c r="A14" t="s">
        <v>82</v>
      </c>
      <c r="B14">
        <v>0.22067010000000001</v>
      </c>
      <c r="C14">
        <v>0.22067010000000001</v>
      </c>
    </row>
    <row r="15" spans="1:3" x14ac:dyDescent="0.25">
      <c r="A15" t="s">
        <v>105</v>
      </c>
      <c r="B15">
        <v>0.3342658</v>
      </c>
      <c r="C15">
        <v>0.3342658</v>
      </c>
    </row>
    <row r="16" spans="1:3" x14ac:dyDescent="0.25">
      <c r="A16" t="s">
        <v>114</v>
      </c>
      <c r="B16">
        <v>1.5435010000000001E-3</v>
      </c>
      <c r="C16">
        <v>1.5435010000000001E-3</v>
      </c>
    </row>
    <row r="17" spans="1:3" x14ac:dyDescent="0.25">
      <c r="A17" t="s">
        <v>115</v>
      </c>
      <c r="B17">
        <v>7.7015639999999996E-2</v>
      </c>
      <c r="C17">
        <v>7.7015639999999996E-2</v>
      </c>
    </row>
    <row r="18" spans="1:3" x14ac:dyDescent="0.25">
      <c r="A18" t="s">
        <v>116</v>
      </c>
      <c r="B18">
        <v>0.25570670000000001</v>
      </c>
      <c r="C18">
        <v>0.25570670000000001</v>
      </c>
    </row>
    <row r="19" spans="1:3" x14ac:dyDescent="0.25">
      <c r="A19" t="s">
        <v>63</v>
      </c>
      <c r="B19">
        <v>0.81837499999999996</v>
      </c>
      <c r="C19">
        <v>0.81837499999999996</v>
      </c>
    </row>
    <row r="20" spans="1:3" x14ac:dyDescent="0.25">
      <c r="A20" t="s">
        <v>95</v>
      </c>
      <c r="B20">
        <v>3.7659170000000001E-3</v>
      </c>
      <c r="C20">
        <v>3.7659170000000001E-3</v>
      </c>
    </row>
    <row r="21" spans="1:3" x14ac:dyDescent="0.25">
      <c r="A21" t="s">
        <v>96</v>
      </c>
      <c r="B21">
        <v>0.19072210000000001</v>
      </c>
      <c r="C21">
        <v>0.19072210000000001</v>
      </c>
    </row>
    <row r="22" spans="1:3" x14ac:dyDescent="0.25">
      <c r="A22" t="s">
        <v>97</v>
      </c>
      <c r="B22">
        <v>0.62388699999999997</v>
      </c>
      <c r="C22">
        <v>0.62388699999999997</v>
      </c>
    </row>
    <row r="23" spans="1:3" x14ac:dyDescent="0.25">
      <c r="A23" t="s">
        <v>108</v>
      </c>
      <c r="B23">
        <v>15.95702</v>
      </c>
      <c r="C23">
        <v>15.95702</v>
      </c>
    </row>
    <row r="24" spans="1:3" x14ac:dyDescent="0.25">
      <c r="A24" t="s">
        <v>117</v>
      </c>
      <c r="B24">
        <v>16.128910000000001</v>
      </c>
      <c r="C24">
        <v>16.128910000000001</v>
      </c>
    </row>
    <row r="25" spans="1:3" x14ac:dyDescent="0.25">
      <c r="A25" t="s">
        <v>118</v>
      </c>
      <c r="B25">
        <v>-0.17188709999999999</v>
      </c>
      <c r="C25">
        <v>-0.17188709999999999</v>
      </c>
    </row>
    <row r="26" spans="1:3" x14ac:dyDescent="0.25">
      <c r="A26" t="s">
        <v>68</v>
      </c>
      <c r="B26">
        <v>23.21133</v>
      </c>
      <c r="C26">
        <v>23.21133</v>
      </c>
    </row>
    <row r="27" spans="1:3" x14ac:dyDescent="0.25">
      <c r="A27" t="s">
        <v>83</v>
      </c>
      <c r="B27">
        <v>19.270790000000002</v>
      </c>
      <c r="C27">
        <v>19.270790000000002</v>
      </c>
    </row>
    <row r="28" spans="1:3" x14ac:dyDescent="0.25">
      <c r="A28" t="s">
        <v>84</v>
      </c>
      <c r="B28">
        <v>3.9405380000000001</v>
      </c>
      <c r="C28">
        <v>3.9405380000000001</v>
      </c>
    </row>
    <row r="29" spans="1:3" x14ac:dyDescent="0.25">
      <c r="A29" t="s">
        <v>109</v>
      </c>
      <c r="B29">
        <v>19.92238</v>
      </c>
      <c r="C29">
        <v>19.92238</v>
      </c>
    </row>
    <row r="30" spans="1:3" x14ac:dyDescent="0.25">
      <c r="A30" t="s">
        <v>119</v>
      </c>
      <c r="B30">
        <v>19.92238</v>
      </c>
      <c r="C30">
        <v>19.92238</v>
      </c>
    </row>
    <row r="31" spans="1:3" x14ac:dyDescent="0.25">
      <c r="A31" t="s">
        <v>120</v>
      </c>
      <c r="B31">
        <v>0</v>
      </c>
      <c r="C31">
        <v>0</v>
      </c>
    </row>
    <row r="32" spans="1:3" x14ac:dyDescent="0.25">
      <c r="A32" t="s">
        <v>71</v>
      </c>
      <c r="B32">
        <v>16.01051</v>
      </c>
      <c r="C32">
        <v>16.01051</v>
      </c>
    </row>
    <row r="33" spans="1:3" x14ac:dyDescent="0.25">
      <c r="A33" t="s">
        <v>85</v>
      </c>
      <c r="B33">
        <v>16.01051</v>
      </c>
      <c r="C33">
        <v>16.01051</v>
      </c>
    </row>
    <row r="34" spans="1:3" x14ac:dyDescent="0.25">
      <c r="A34" t="s">
        <v>86</v>
      </c>
      <c r="B34">
        <v>0</v>
      </c>
      <c r="C34">
        <v>0</v>
      </c>
    </row>
    <row r="35" spans="1:3" x14ac:dyDescent="0.25">
      <c r="A35" t="s">
        <v>150</v>
      </c>
      <c r="B35">
        <v>7.3561299999999998E-3</v>
      </c>
      <c r="C35">
        <v>7.3561299999999998E-3</v>
      </c>
    </row>
    <row r="36" spans="1:3" x14ac:dyDescent="0.25">
      <c r="A36" t="s">
        <v>158</v>
      </c>
      <c r="B36">
        <v>8.2437930000000006E-2</v>
      </c>
      <c r="C36">
        <v>8.2437930000000006E-2</v>
      </c>
    </row>
    <row r="37" spans="1:3" x14ac:dyDescent="0.25">
      <c r="A37" t="s">
        <v>159</v>
      </c>
      <c r="B37">
        <v>6.5950350000000005E-2</v>
      </c>
      <c r="C37">
        <v>6.5950350000000005E-2</v>
      </c>
    </row>
    <row r="38" spans="1:3" x14ac:dyDescent="0.25">
      <c r="A38" t="s">
        <v>160</v>
      </c>
      <c r="B38">
        <v>6.7296270000000005E-2</v>
      </c>
      <c r="C38">
        <v>6.7296270000000005E-2</v>
      </c>
    </row>
    <row r="39" spans="1:3" x14ac:dyDescent="0.25">
      <c r="A39" t="s">
        <v>161</v>
      </c>
      <c r="B39">
        <v>1.3783620000000001</v>
      </c>
      <c r="C39">
        <v>1.3783620000000001</v>
      </c>
    </row>
    <row r="40" spans="1:3" x14ac:dyDescent="0.25">
      <c r="A40" t="s">
        <v>162</v>
      </c>
      <c r="B40">
        <v>1.9982949999999999</v>
      </c>
      <c r="C40">
        <v>1.9982949999999999</v>
      </c>
    </row>
    <row r="41" spans="1:3" x14ac:dyDescent="0.25">
      <c r="A41" t="s">
        <v>164</v>
      </c>
      <c r="B41">
        <v>-0.2275287</v>
      </c>
      <c r="C41">
        <v>-0.2275287</v>
      </c>
    </row>
    <row r="42" spans="1:3" x14ac:dyDescent="0.25">
      <c r="A42" t="s">
        <v>135</v>
      </c>
      <c r="B42">
        <v>7.7432949999999999E-3</v>
      </c>
      <c r="C42">
        <v>7.7432949999999999E-3</v>
      </c>
    </row>
    <row r="43" spans="1:3" x14ac:dyDescent="0.25">
      <c r="A43" t="s">
        <v>136</v>
      </c>
      <c r="B43">
        <v>0.63349469999999997</v>
      </c>
      <c r="C43">
        <v>0.63349469999999997</v>
      </c>
    </row>
    <row r="44" spans="1:3" x14ac:dyDescent="0.25">
      <c r="A44" t="s">
        <v>104</v>
      </c>
      <c r="B44">
        <v>0.60121760000000002</v>
      </c>
      <c r="C44">
        <v>0.60121760000000002</v>
      </c>
    </row>
    <row r="45" spans="1:3" x14ac:dyDescent="0.25">
      <c r="A45" t="s">
        <v>137</v>
      </c>
      <c r="B45">
        <v>3.364814</v>
      </c>
      <c r="C45">
        <v>3.364814</v>
      </c>
    </row>
    <row r="46" spans="1:3" x14ac:dyDescent="0.25">
      <c r="A46" t="s">
        <v>180</v>
      </c>
      <c r="B46">
        <v>-4.0630119999999996</v>
      </c>
      <c r="C46">
        <v>-4.0630119999999996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8</vt:i4>
      </vt:variant>
    </vt:vector>
  </HeadingPairs>
  <TitlesOfParts>
    <vt:vector size="19" baseType="lpstr">
      <vt:lpstr>Sheet1</vt:lpstr>
      <vt:lpstr>Pig</vt:lpstr>
      <vt:lpstr>Sheet2</vt:lpstr>
      <vt:lpstr>House</vt:lpstr>
      <vt:lpstr>Sheet3</vt:lpstr>
      <vt:lpstr>Prestorage</vt:lpstr>
      <vt:lpstr>Sheet4</vt:lpstr>
      <vt:lpstr>Storage</vt:lpstr>
      <vt:lpstr>Sheet5</vt:lpstr>
      <vt:lpstr>Field</vt:lpstr>
      <vt:lpstr>Summary</vt:lpstr>
      <vt:lpstr>Sheet5!Field</vt:lpstr>
      <vt:lpstr>Field!Field_1</vt:lpstr>
      <vt:lpstr>Sheet2!House_2</vt:lpstr>
      <vt:lpstr>Sheet1!Pig</vt:lpstr>
      <vt:lpstr>Sheet3!PreStore</vt:lpstr>
      <vt:lpstr>Sheet4!Store</vt:lpstr>
      <vt:lpstr>Prestorage!Store_2</vt:lpstr>
      <vt:lpstr>Storage!Store_2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rij</dc:creator>
  <cp:lastModifiedBy>NJH</cp:lastModifiedBy>
  <cp:lastPrinted>2011-05-30T08:11:14Z</cp:lastPrinted>
  <dcterms:created xsi:type="dcterms:W3CDTF">2011-04-04T06:56:50Z</dcterms:created>
  <dcterms:modified xsi:type="dcterms:W3CDTF">2013-02-12T16:06:11Z</dcterms:modified>
</cp:coreProperties>
</file>