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M29" i="11" l="1"/>
  <c r="E22" i="2"/>
  <c r="B22" i="2"/>
  <c r="C21" i="1"/>
  <c r="C20" i="1"/>
  <c r="M27" i="11"/>
  <c r="D22" i="6" l="1"/>
  <c r="C19" i="1"/>
  <c r="B33" i="1" s="1"/>
  <c r="D10" i="1"/>
  <c r="D28" i="1" s="1"/>
  <c r="E8" i="1"/>
  <c r="C27" i="1" s="1"/>
  <c r="E18" i="1"/>
  <c r="C32" i="1" s="1"/>
  <c r="D22" i="1"/>
  <c r="D23" i="1"/>
  <c r="E24" i="1"/>
  <c r="C33" i="1" s="1"/>
  <c r="B22" i="1"/>
  <c r="B23" i="1"/>
  <c r="B24" i="1"/>
  <c r="D6" i="1"/>
  <c r="D7" i="1"/>
  <c r="C5" i="11" s="1"/>
  <c r="K22" i="3"/>
  <c r="I31" i="3" s="1"/>
  <c r="E30" i="3"/>
  <c r="K24" i="6"/>
  <c r="I33" i="6" s="1"/>
  <c r="M33" i="11"/>
  <c r="M32" i="11"/>
  <c r="D7" i="3"/>
  <c r="J7" i="3"/>
  <c r="C16" i="11" s="1"/>
  <c r="D8" i="3"/>
  <c r="D15" i="11" s="1"/>
  <c r="J8" i="3"/>
  <c r="D9" i="3"/>
  <c r="E15" i="11" s="1"/>
  <c r="J9" i="3"/>
  <c r="E16" i="11" s="1"/>
  <c r="D10" i="3"/>
  <c r="F15" i="11" s="1"/>
  <c r="J10" i="3"/>
  <c r="F16" i="11" s="1"/>
  <c r="D5" i="1"/>
  <c r="D8" i="2"/>
  <c r="C7" i="11" s="1"/>
  <c r="D7" i="2"/>
  <c r="D7" i="11" s="1"/>
  <c r="D6" i="2"/>
  <c r="E7" i="11" s="1"/>
  <c r="D8" i="6"/>
  <c r="C10" i="11" s="1"/>
  <c r="J8" i="6"/>
  <c r="C11" i="11" s="1"/>
  <c r="D7" i="6"/>
  <c r="D10" i="11" s="1"/>
  <c r="J7" i="6"/>
  <c r="D11" i="11" s="1"/>
  <c r="D6" i="6"/>
  <c r="E10" i="11" s="1"/>
  <c r="J6" i="6"/>
  <c r="E12" i="3"/>
  <c r="H15" i="11" s="1"/>
  <c r="K12" i="3"/>
  <c r="I29" i="3" s="1"/>
  <c r="E11" i="3"/>
  <c r="G15" i="11" s="1"/>
  <c r="K11" i="3"/>
  <c r="G16" i="11" s="1"/>
  <c r="I5" i="3"/>
  <c r="H27" i="3" s="1"/>
  <c r="H5" i="3"/>
  <c r="K9" i="6"/>
  <c r="I28" i="6" s="1"/>
  <c r="H9" i="6"/>
  <c r="B4" i="9"/>
  <c r="C4" i="9"/>
  <c r="B26" i="9" s="1"/>
  <c r="B27" i="9" s="1"/>
  <c r="B5" i="9"/>
  <c r="D5" i="9"/>
  <c r="D27" i="9" s="1"/>
  <c r="B6" i="9"/>
  <c r="E6" i="9"/>
  <c r="B7" i="9"/>
  <c r="E7" i="9"/>
  <c r="C26" i="9" s="1"/>
  <c r="B8" i="9"/>
  <c r="C8" i="9"/>
  <c r="B9" i="9"/>
  <c r="D9" i="9"/>
  <c r="B10" i="9"/>
  <c r="E10" i="9"/>
  <c r="B11" i="9"/>
  <c r="C11" i="9"/>
  <c r="B28" i="9" s="1"/>
  <c r="B12" i="9"/>
  <c r="D12" i="9"/>
  <c r="B13" i="9"/>
  <c r="D13" i="9"/>
  <c r="B14" i="9"/>
  <c r="E14" i="9"/>
  <c r="C28" i="9" s="1"/>
  <c r="B15" i="9"/>
  <c r="C15" i="9"/>
  <c r="B29" i="9" s="1"/>
  <c r="B16" i="9"/>
  <c r="D16" i="9"/>
  <c r="D29" i="9" s="1"/>
  <c r="B17" i="9"/>
  <c r="E17" i="9"/>
  <c r="C29" i="9" s="1"/>
  <c r="B18" i="9"/>
  <c r="C18" i="9"/>
  <c r="B19" i="9"/>
  <c r="C19" i="9"/>
  <c r="B20" i="9"/>
  <c r="D20" i="9"/>
  <c r="B21" i="9"/>
  <c r="D21" i="9"/>
  <c r="B22" i="9"/>
  <c r="E22" i="9"/>
  <c r="I25" i="11" s="1"/>
  <c r="D21" i="2"/>
  <c r="D31" i="2" s="1"/>
  <c r="B21" i="2"/>
  <c r="C4" i="6"/>
  <c r="J21" i="3"/>
  <c r="J31" i="3" s="1"/>
  <c r="I20" i="3"/>
  <c r="H31" i="3" s="1"/>
  <c r="E22" i="3"/>
  <c r="D21" i="3"/>
  <c r="D31" i="3" s="1"/>
  <c r="C20" i="3"/>
  <c r="B31" i="3" s="1"/>
  <c r="K19" i="3"/>
  <c r="I30" i="3" s="1"/>
  <c r="J18" i="3"/>
  <c r="C37" i="11" s="1"/>
  <c r="I17" i="3"/>
  <c r="H30" i="3" s="1"/>
  <c r="E19" i="3"/>
  <c r="C30" i="3" s="1"/>
  <c r="D18" i="3"/>
  <c r="C36" i="11" s="1"/>
  <c r="C17" i="3"/>
  <c r="B30" i="3" s="1"/>
  <c r="K16" i="3"/>
  <c r="K15" i="3"/>
  <c r="J14" i="3"/>
  <c r="I13" i="3"/>
  <c r="E16" i="3"/>
  <c r="E15" i="3"/>
  <c r="D14" i="3"/>
  <c r="H21" i="3"/>
  <c r="H22" i="3"/>
  <c r="H20" i="3"/>
  <c r="B21" i="3"/>
  <c r="B22" i="3"/>
  <c r="B20" i="3"/>
  <c r="H18" i="3"/>
  <c r="H19" i="3"/>
  <c r="H17" i="3"/>
  <c r="B18" i="3"/>
  <c r="B19" i="3"/>
  <c r="B17" i="3"/>
  <c r="H14" i="3"/>
  <c r="H15" i="3"/>
  <c r="H16" i="3"/>
  <c r="H13" i="3"/>
  <c r="B14" i="3"/>
  <c r="B15" i="3"/>
  <c r="B16" i="3"/>
  <c r="B13" i="3"/>
  <c r="H6" i="3"/>
  <c r="H7" i="3"/>
  <c r="H8" i="3"/>
  <c r="H9" i="3"/>
  <c r="H10" i="3"/>
  <c r="H11" i="3"/>
  <c r="H12" i="3"/>
  <c r="B6" i="3"/>
  <c r="B7" i="3"/>
  <c r="B8" i="3"/>
  <c r="B9" i="3"/>
  <c r="B10" i="3"/>
  <c r="B11" i="3"/>
  <c r="B12" i="3"/>
  <c r="B5" i="3"/>
  <c r="H21" i="6"/>
  <c r="H22" i="6"/>
  <c r="H23" i="6"/>
  <c r="H24" i="6"/>
  <c r="H20" i="6"/>
  <c r="H19" i="6"/>
  <c r="H18" i="6"/>
  <c r="H15" i="6"/>
  <c r="H16" i="6"/>
  <c r="H17" i="6"/>
  <c r="H14" i="6"/>
  <c r="I14" i="6"/>
  <c r="H31" i="6" s="1"/>
  <c r="H13" i="6"/>
  <c r="H12" i="6"/>
  <c r="H5" i="6"/>
  <c r="H6" i="6"/>
  <c r="H7" i="6"/>
  <c r="H8" i="6"/>
  <c r="H10" i="6"/>
  <c r="H11" i="6"/>
  <c r="H4" i="6"/>
  <c r="B21" i="6"/>
  <c r="B22" i="6"/>
  <c r="B23" i="6"/>
  <c r="B24" i="6"/>
  <c r="B20" i="6"/>
  <c r="B19" i="6"/>
  <c r="B18" i="6"/>
  <c r="B15" i="6"/>
  <c r="B16" i="6"/>
  <c r="B17" i="6"/>
  <c r="B14" i="6"/>
  <c r="B13" i="6"/>
  <c r="B12" i="6"/>
  <c r="B5" i="6"/>
  <c r="B6" i="6"/>
  <c r="B7" i="6"/>
  <c r="B8" i="6"/>
  <c r="B9" i="6"/>
  <c r="B10" i="6"/>
  <c r="B11" i="6"/>
  <c r="B4" i="6"/>
  <c r="J5" i="6"/>
  <c r="J29" i="6" s="1"/>
  <c r="C5" i="6"/>
  <c r="D5" i="6"/>
  <c r="D29" i="6" s="1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4" i="2"/>
  <c r="C4" i="2"/>
  <c r="J27" i="11"/>
  <c r="C17" i="1"/>
  <c r="B3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D5" i="2"/>
  <c r="D27" i="2" s="1"/>
  <c r="E11" i="1"/>
  <c r="C28" i="1" s="1"/>
  <c r="C12" i="1"/>
  <c r="B30" i="1" s="1"/>
  <c r="C14" i="1"/>
  <c r="B31" i="1" s="1"/>
  <c r="D15" i="1"/>
  <c r="E16" i="1"/>
  <c r="C31" i="1" s="1"/>
  <c r="C4" i="1"/>
  <c r="C9" i="1"/>
  <c r="B28" i="1" s="1"/>
  <c r="E13" i="1"/>
  <c r="C30" i="1" s="1"/>
  <c r="H32" i="3"/>
  <c r="B32" i="3"/>
  <c r="C13" i="3"/>
  <c r="I6" i="3"/>
  <c r="H28" i="3" s="1"/>
  <c r="C6" i="3"/>
  <c r="B28" i="3" s="1"/>
  <c r="C5" i="3"/>
  <c r="B27" i="3" s="1"/>
  <c r="J23" i="6"/>
  <c r="J33" i="11" s="1"/>
  <c r="J22" i="6"/>
  <c r="I33" i="11" s="1"/>
  <c r="I21" i="6"/>
  <c r="I20" i="6"/>
  <c r="E24" i="6"/>
  <c r="C33" i="6" s="1"/>
  <c r="D23" i="6"/>
  <c r="J32" i="11" s="1"/>
  <c r="I32" i="11"/>
  <c r="C21" i="6"/>
  <c r="C20" i="6"/>
  <c r="K19" i="6"/>
  <c r="I32" i="6" s="1"/>
  <c r="I18" i="6"/>
  <c r="H32" i="6" s="1"/>
  <c r="E19" i="6"/>
  <c r="C32" i="6" s="1"/>
  <c r="C18" i="6"/>
  <c r="B32" i="6" s="1"/>
  <c r="K17" i="6"/>
  <c r="I31" i="6" s="1"/>
  <c r="J16" i="6"/>
  <c r="J15" i="6"/>
  <c r="E17" i="6"/>
  <c r="C31" i="6" s="1"/>
  <c r="D16" i="6"/>
  <c r="D15" i="6"/>
  <c r="C32" i="11" s="1"/>
  <c r="C14" i="6"/>
  <c r="B31" i="6" s="1"/>
  <c r="K13" i="6"/>
  <c r="N11" i="11" s="1"/>
  <c r="I12" i="6"/>
  <c r="E13" i="6"/>
  <c r="N10" i="11" s="1"/>
  <c r="C12" i="6"/>
  <c r="K11" i="6"/>
  <c r="I29" i="6" s="1"/>
  <c r="I10" i="6"/>
  <c r="H29" i="6" s="1"/>
  <c r="I5" i="6"/>
  <c r="I4" i="6"/>
  <c r="E11" i="6"/>
  <c r="C29" i="6" s="1"/>
  <c r="C10" i="6"/>
  <c r="B29" i="6" s="1"/>
  <c r="E9" i="6"/>
  <c r="C28" i="6" s="1"/>
  <c r="C31" i="2"/>
  <c r="D20" i="2"/>
  <c r="C19" i="2"/>
  <c r="B31" i="2" s="1"/>
  <c r="E18" i="2"/>
  <c r="C30" i="2" s="1"/>
  <c r="C17" i="2"/>
  <c r="B30" i="2" s="1"/>
  <c r="E16" i="2"/>
  <c r="C29" i="2" s="1"/>
  <c r="D15" i="2"/>
  <c r="C29" i="11" s="1"/>
  <c r="C14" i="2"/>
  <c r="B29" i="2" s="1"/>
  <c r="E13" i="2"/>
  <c r="C12" i="2"/>
  <c r="E11" i="2"/>
  <c r="C27" i="2" s="1"/>
  <c r="C10" i="2"/>
  <c r="B27" i="2" s="1"/>
  <c r="E9" i="2"/>
  <c r="C26" i="2" s="1"/>
  <c r="C5" i="2"/>
  <c r="C10" i="1"/>
  <c r="D33" i="1" l="1"/>
  <c r="E35" i="11"/>
  <c r="C41" i="11"/>
  <c r="J31" i="6"/>
  <c r="K31" i="6" s="1"/>
  <c r="C33" i="11"/>
  <c r="H33" i="6"/>
  <c r="D31" i="1"/>
  <c r="E31" i="1" s="1"/>
  <c r="C27" i="11"/>
  <c r="E27" i="11" s="1"/>
  <c r="M11" i="11"/>
  <c r="M10" i="11"/>
  <c r="K29" i="6"/>
  <c r="E32" i="6"/>
  <c r="E29" i="6"/>
  <c r="K32" i="6"/>
  <c r="B26" i="2"/>
  <c r="B27" i="1"/>
  <c r="B29" i="1" s="1"/>
  <c r="D27" i="1"/>
  <c r="D29" i="1" s="1"/>
  <c r="J33" i="6"/>
  <c r="K33" i="6" s="1"/>
  <c r="D33" i="6"/>
  <c r="E30" i="1"/>
  <c r="E32" i="1"/>
  <c r="C29" i="1"/>
  <c r="C34" i="1" s="1"/>
  <c r="E28" i="1"/>
  <c r="E33" i="1"/>
  <c r="D31" i="6"/>
  <c r="E31" i="6" s="1"/>
  <c r="H28" i="6"/>
  <c r="E31" i="2"/>
  <c r="E30" i="2"/>
  <c r="D29" i="2"/>
  <c r="E29" i="2" s="1"/>
  <c r="D26" i="2"/>
  <c r="D28" i="2" s="1"/>
  <c r="D30" i="9"/>
  <c r="D28" i="9"/>
  <c r="E28" i="9" s="1"/>
  <c r="C29" i="3"/>
  <c r="C33" i="3" s="1"/>
  <c r="D30" i="3"/>
  <c r="J30" i="3"/>
  <c r="K30" i="3" s="1"/>
  <c r="K31" i="3"/>
  <c r="F17" i="11"/>
  <c r="F19" i="11" s="1"/>
  <c r="B25" i="11"/>
  <c r="B5" i="11"/>
  <c r="B19" i="11" s="1"/>
  <c r="D27" i="3"/>
  <c r="D12" i="11"/>
  <c r="E31" i="11"/>
  <c r="N31" i="11"/>
  <c r="I27" i="11"/>
  <c r="B30" i="9"/>
  <c r="B31" i="9" s="1"/>
  <c r="I33" i="3"/>
  <c r="J29" i="3"/>
  <c r="G17" i="11"/>
  <c r="G19" i="11" s="1"/>
  <c r="E17" i="11"/>
  <c r="D29" i="3"/>
  <c r="B28" i="6"/>
  <c r="D28" i="6"/>
  <c r="B33" i="6"/>
  <c r="J28" i="6"/>
  <c r="J30" i="6" s="1"/>
  <c r="C12" i="11"/>
  <c r="E27" i="2"/>
  <c r="J7" i="11"/>
  <c r="E29" i="9"/>
  <c r="B3" i="11"/>
  <c r="B2" i="11"/>
  <c r="F35" i="11"/>
  <c r="C25" i="9"/>
  <c r="C27" i="9" s="1"/>
  <c r="E27" i="9" s="1"/>
  <c r="C30" i="9"/>
  <c r="C31" i="9" s="1"/>
  <c r="I30" i="6"/>
  <c r="I34" i="6" s="1"/>
  <c r="C30" i="6"/>
  <c r="C34" i="6" s="1"/>
  <c r="E29" i="11"/>
  <c r="F29" i="11" s="1"/>
  <c r="B30" i="6"/>
  <c r="H29" i="3"/>
  <c r="J5" i="11"/>
  <c r="B29" i="3"/>
  <c r="H30" i="6"/>
  <c r="C28" i="2"/>
  <c r="C32" i="2" s="1"/>
  <c r="E11" i="11"/>
  <c r="E12" i="11" s="1"/>
  <c r="C15" i="11"/>
  <c r="C17" i="11" s="1"/>
  <c r="H16" i="11"/>
  <c r="H17" i="11" s="1"/>
  <c r="H19" i="11" s="1"/>
  <c r="C40" i="11"/>
  <c r="D16" i="11"/>
  <c r="D17" i="11" s="1"/>
  <c r="F27" i="11" l="1"/>
  <c r="E33" i="6"/>
  <c r="E39" i="11"/>
  <c r="F39" i="11" s="1"/>
  <c r="K28" i="6"/>
  <c r="E26" i="2"/>
  <c r="D25" i="11"/>
  <c r="F31" i="11"/>
  <c r="D32" i="2"/>
  <c r="B28" i="2"/>
  <c r="E28" i="2" s="1"/>
  <c r="E27" i="1"/>
  <c r="E29" i="1" s="1"/>
  <c r="F20" i="11"/>
  <c r="G20" i="11"/>
  <c r="H20" i="11"/>
  <c r="D31" i="9"/>
  <c r="E31" i="9" s="1"/>
  <c r="B34" i="6"/>
  <c r="D19" i="11"/>
  <c r="E28" i="6"/>
  <c r="H34" i="6"/>
  <c r="K30" i="6"/>
  <c r="J33" i="3"/>
  <c r="B43" i="11"/>
  <c r="D33" i="3"/>
  <c r="D34" i="1"/>
  <c r="B34" i="1"/>
  <c r="E30" i="9"/>
  <c r="E29" i="3"/>
  <c r="E33" i="3" s="1"/>
  <c r="K29" i="3"/>
  <c r="K33" i="3" s="1"/>
  <c r="J34" i="6"/>
  <c r="D30" i="6"/>
  <c r="D34" i="6" s="1"/>
  <c r="C43" i="11"/>
  <c r="E19" i="11"/>
  <c r="E20" i="11" s="1"/>
  <c r="J12" i="11"/>
  <c r="H33" i="3"/>
  <c r="J17" i="11"/>
  <c r="B33" i="3"/>
  <c r="C19" i="11"/>
  <c r="C20" i="11" s="1"/>
  <c r="K34" i="6" l="1"/>
  <c r="F43" i="11"/>
  <c r="D20" i="11"/>
  <c r="I20" i="11" s="1"/>
  <c r="Q17" i="11"/>
  <c r="Q12" i="11"/>
  <c r="E32" i="2"/>
  <c r="B32" i="2"/>
  <c r="E30" i="6"/>
  <c r="E34" i="6" s="1"/>
  <c r="E34" i="1"/>
  <c r="J19" i="11"/>
  <c r="K17" i="11" s="1"/>
  <c r="K7" i="11" l="1"/>
  <c r="K5" i="11"/>
  <c r="K12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Centrifuge\Text_S_C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House3" type="6" refreshedVersion="4" background="1" saveData="1">
    <textPr codePage="850" sourceFile="C:\Users\njh\workspace\cleanwaste\trunk\Centrifuge\Text_S_C\HOUSE.TXT" thousands=" ">
      <textFields count="3">
        <textField/>
        <textField/>
        <textField/>
      </textFields>
    </textPr>
  </connection>
  <connection id="5" name="Pig" type="6" refreshedVersion="4" background="1" saveData="1">
    <textPr codePage="850" sourceFile="C:\Users\njh\workspace\cleanwaste\trunk\Centrifuge\Text_S_C\PIG.TXT" thousands=" ">
      <textFields count="2">
        <textField/>
        <textField/>
      </textFields>
    </textPr>
  </connection>
  <connection id="6" name="PreStore" type="6" refreshedVersion="4" background="1" saveData="1">
    <textPr codePage="850" sourceFile="C:\Users\njh\workspace\cleanwaste\trunk\Centrifuge\Text_S_C\PRESTORE.TXT" thousands=" ">
      <textFields count="3">
        <textField/>
        <textField/>
        <textField/>
      </textFields>
    </textPr>
  </connection>
  <connection id="7" name="Store" type="6" refreshedVersion="4" background="1" saveData="1">
    <textPr codePage="850" sourceFile="C:\Users\njh\workspace\cleanwaste\trunk\Centrifuge\Text_S_C\STORE.TXT" thousands=" ">
      <textFields count="3">
        <textField/>
        <textField/>
        <textField/>
      </textFields>
    </textPr>
  </connection>
  <connection id="8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<sst xmlns="http://schemas.openxmlformats.org/spreadsheetml/2006/main" count="341" uniqueCount="176">
  <si>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</si>
  <si>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</si>
  <si>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</si>
  <si>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</si>
  <si>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</si>
  <si>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</si>
  <si>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</si>
  <si>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</si>
  <si>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</si>
  <si>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</si>
  <si>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</si>
  <si>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</si>
  <si>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</si>
  <si>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</si>
  <si>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</si>
  <si>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</si>
  <si>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</si>
  <si>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</si>
  <si>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</si>
  <si>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</si>
  <si>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StayInSoil</t>
  </si>
  <si>
    <t>losses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</si>
  <si>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</si>
  <si>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</si>
  <si>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</si>
  <si>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</si>
  <si>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</si>
  <si>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</si>
  <si>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</si>
  <si>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</si>
  <si>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</si>
  <si>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</si>
  <si>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</si>
  <si>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</si>
  <si>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</si>
  <si>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</si>
  <si>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</si>
  <si>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</si>
  <si>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</si>
  <si>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</si>
  <si>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</si>
  <si>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</si>
  <si>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</si>
  <si>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</si>
  <si>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</si>
  <si>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</si>
  <si>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</si>
  <si>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</si>
  <si>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</si>
  <si>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</si>
  <si>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</si>
  <si>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</si>
  <si>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</si>
  <si>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</si>
  <si>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</si>
  <si>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</si>
  <si>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</si>
  <si>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</si>
  <si>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</si>
  <si>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</si>
  <si>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</si>
  <si>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</si>
  <si>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</si>
  <si>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</si>
  <si>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</si>
  <si>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</si>
  <si>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</si>
  <si>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</si>
  <si>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</si>
  <si>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</si>
  <si>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</si>
  <si>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</si>
  <si>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</si>
  <si>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</si>
  <si>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</si>
  <si>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</si>
  <si>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</si>
  <si>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</si>
  <si>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</si>
  <si>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</si>
  <si>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</si>
  <si>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</si>
  <si>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</si>
  <si>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</si>
  <si>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</si>
  <si>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</si>
  <si>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</si>
  <si>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</si>
  <si>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</si>
  <si>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</si>
  <si>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</si>
  <si>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</si>
  <si>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</si>
  <si>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</si>
  <si>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</si>
  <si>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</si>
  <si>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</si>
  <si>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</si>
  <si>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</si>
  <si>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</si>
  <si>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</si>
  <si>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</si>
  <si>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</si>
  <si>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</si>
  <si>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</si>
  <si>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</si>
  <si>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</si>
  <si>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</si>
  <si>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</si>
  <si>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</si>
  <si>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</si>
  <si>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</si>
  <si>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</si>
  <si>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</si>
  <si>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</si>
  <si>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</si>
  <si>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</si>
  <si>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</si>
  <si>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</si>
  <si>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ONExSepSolid</t>
  </si>
  <si>
    <t>PlossLiq</t>
  </si>
  <si>
    <t>CropPUptakeLiq</t>
  </si>
  <si>
    <t>PFieldLiq</t>
  </si>
  <si>
    <t>PlossSolid</t>
  </si>
  <si>
    <t>CropPUptakeSolid</t>
  </si>
  <si>
    <t>PFieldSolid</t>
  </si>
  <si>
    <t>Input/Output Pig - Centrifuge</t>
  </si>
  <si>
    <t>Input/Output Housing - Centrifuge</t>
  </si>
  <si>
    <t>Input/Output Prestore - Centrifuge</t>
  </si>
  <si>
    <t>Input/Output Store - Centrifuge</t>
  </si>
  <si>
    <t>Input/Output Field - Centrifuge</t>
  </si>
  <si>
    <t>TAN</t>
  </si>
  <si>
    <t>ON</t>
  </si>
  <si>
    <t>balance</t>
  </si>
  <si>
    <t>Total N</t>
  </si>
  <si>
    <t>TANExStoreSolid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</si>
  <si>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</si>
  <si>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</si>
  <si>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</si>
  <si>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</si>
  <si>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</si>
  <si>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</si>
  <si>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</si>
  <si>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</si>
  <si>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</si>
  <si>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</si>
  <si>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</si>
  <si>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</si>
  <si>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</si>
  <si>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</si>
  <si>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</si>
  <si>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</si>
  <si>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Combined</t>
  </si>
  <si>
    <t>% of N input</t>
  </si>
  <si>
    <t>% of N lost</t>
  </si>
  <si>
    <t>Nitrogen</t>
  </si>
  <si>
    <t>Organic matter</t>
  </si>
  <si>
    <t>In</t>
  </si>
  <si>
    <t>Out</t>
  </si>
  <si>
    <t>%</t>
  </si>
  <si>
    <t>CH4</t>
  </si>
  <si>
    <t>Water</t>
  </si>
  <si>
    <t>Balance</t>
  </si>
  <si>
    <t>total N</t>
  </si>
  <si>
    <t>H2ODegradationHouse</t>
  </si>
  <si>
    <t>H2OODegradationPreStore</t>
  </si>
  <si>
    <t>H2ODegradationStoreSolid</t>
  </si>
  <si>
    <t>TANPreStore</t>
  </si>
  <si>
    <t>N2House</t>
  </si>
  <si>
    <t>N2OHouse</t>
  </si>
  <si>
    <t>H2ODegradationStoreLiq</t>
  </si>
  <si>
    <t>Ex storage</t>
  </si>
  <si>
    <t>Liq</t>
  </si>
  <si>
    <t>OMCH4House</t>
  </si>
  <si>
    <t>OMCH4Prestore</t>
  </si>
  <si>
    <t>1.171.216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</si>
</sst>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0" borderId="0" xfId="0" applyFill="1"/>
    <xf numFmtId="0" fontId="0" fillId="3" borderId="2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2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1" fillId="5" borderId="4" xfId="1" applyFill="1" applyBorder="1"/>
    <xf numFmtId="0" fontId="1" fillId="5" borderId="4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4" borderId="0" xfId="1" applyFill="1"/>
    <xf numFmtId="0" fontId="1" fillId="5" borderId="0" xfId="1" applyFont="1" applyFill="1" applyBorder="1"/>
    <xf numFmtId="0" fontId="1" fillId="5" borderId="0" xfId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4" borderId="2" xfId="1" applyFill="1" applyBorder="1"/>
    <xf numFmtId="0" fontId="1" fillId="4" borderId="0" xfId="1" applyFill="1" applyBorder="1"/>
    <xf numFmtId="0" fontId="1" fillId="5" borderId="0" xfId="1" applyFont="1" applyFill="1"/>
    <xf numFmtId="0" fontId="1" fillId="5" borderId="0" xfId="1" applyFill="1" applyAlignment="1">
      <alignment horizontal="right"/>
    </xf>
    <xf numFmtId="0" fontId="1" fillId="6" borderId="0" xfId="1" applyFill="1" applyAlignment="1">
      <alignment horizontal="right"/>
    </xf>
    <xf numFmtId="0" fontId="1" fillId="5" borderId="4" xfId="1" applyFill="1" applyBorder="1" applyAlignment="1">
      <alignment horizontal="right"/>
    </xf>
    <xf numFmtId="0" fontId="1" fillId="6" borderId="4" xfId="1" applyFill="1" applyBorder="1" applyAlignment="1">
      <alignment horizontal="right"/>
    </xf>
    <xf numFmtId="0" fontId="1" fillId="4" borderId="1" xfId="1" applyFill="1" applyBorder="1"/>
    <xf numFmtId="0" fontId="0" fillId="7" borderId="1" xfId="0" applyFill="1" applyBorder="1"/>
    <xf numFmtId="0" fontId="1" fillId="5" borderId="0" xfId="1" applyFill="1" applyBorder="1" applyAlignment="1">
      <alignment horizontal="right"/>
    </xf>
    <xf numFmtId="0" fontId="1" fillId="6" borderId="0" xfId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165" fontId="1" fillId="4" borderId="2" xfId="1" applyNumberFormat="1" applyFill="1" applyBorder="1"/>
    <xf numFmtId="165" fontId="1" fillId="4" borderId="0" xfId="1" applyNumberFormat="1" applyFill="1" applyBorder="1"/>
    <xf numFmtId="165" fontId="1" fillId="4" borderId="1" xfId="1" applyNumberFormat="1" applyFill="1" applyBorder="1"/>
    <xf numFmtId="165" fontId="1" fillId="4" borderId="0" xfId="1" applyNumberFormat="1" applyFill="1"/>
    <xf numFmtId="165" fontId="1" fillId="6" borderId="0" xfId="1" applyNumberFormat="1" applyFill="1" applyBorder="1" applyAlignment="1">
      <alignment horizontal="right"/>
    </xf>
    <xf numFmtId="165" fontId="1" fillId="5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2" xfId="0" applyNumberFormat="1" applyFill="1" applyBorder="1" applyAlignment="1">
      <alignment horizontal="right"/>
    </xf>
    <xf numFmtId="165" fontId="0" fillId="2" borderId="0" xfId="0" applyNumberFormat="1" applyFill="1"/>
    <xf numFmtId="0" fontId="6" fillId="0" borderId="5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0" borderId="0" xfId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1" fillId="0" borderId="0" xfId="1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11.712160000000001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t="s">
        <v>175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>
        <v>920.90800000000002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2" workbookViewId="0">
      <selection activeCell="H43" sqref="H43"/>
    </sheetView>
  </sheetViews>
  <sheetFormatPr defaultRowHeight="15" x14ac:dyDescent="0.25"/>
  <cols>
    <col min="2" max="2" width="23.28515625" customWidth="1"/>
    <col min="3" max="3" width="11.5703125" customWidth="1"/>
    <col min="4" max="4" width="9" bestFit="1" customWidth="1"/>
    <col min="5" max="5" width="10.5703125" bestFit="1" customWidth="1"/>
    <col min="6" max="6" width="11.5703125" bestFit="1" customWidth="1"/>
    <col min="7" max="7" width="11.42578125" customWidth="1"/>
    <col min="8" max="8" width="21.7109375" customWidth="1"/>
    <col min="9" max="9" width="9" customWidth="1"/>
    <col min="10" max="10" width="10.5703125" bestFit="1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130</v>
      </c>
    </row>
    <row r="3" spans="1:11" x14ac:dyDescent="0.25">
      <c r="A3" t="s">
        <v>28</v>
      </c>
      <c r="G3" t="s">
        <v>29</v>
      </c>
    </row>
    <row r="4" spans="1:11" x14ac:dyDescent="0.25">
      <c r="A4" s="16"/>
      <c r="B4" s="16"/>
      <c r="C4" s="16" t="s">
        <v>18</v>
      </c>
      <c r="D4" s="16" t="s">
        <v>19</v>
      </c>
      <c r="E4" s="16" t="s">
        <v>15</v>
      </c>
      <c r="G4" s="16"/>
      <c r="H4" s="16"/>
      <c r="I4" s="16" t="s">
        <v>18</v>
      </c>
      <c r="J4" s="16" t="s">
        <v>19</v>
      </c>
      <c r="K4" s="16" t="s">
        <v>15</v>
      </c>
    </row>
    <row r="5" spans="1:11" x14ac:dyDescent="0.25">
      <c r="A5" s="80" t="s">
        <v>5</v>
      </c>
      <c r="B5" s="5" t="str">
        <f>Sheet5!A1</f>
        <v>TANExStoreLiq</v>
      </c>
      <c r="C5" s="15">
        <f>Sheet5!B1</f>
        <v>3.5837029999999999</v>
      </c>
      <c r="D5" s="8"/>
      <c r="E5" s="8"/>
      <c r="G5" s="80" t="s">
        <v>5</v>
      </c>
      <c r="H5" s="5" t="str">
        <f>Sheet5!A37</f>
        <v>TANExStoreSolid</v>
      </c>
      <c r="I5" s="5">
        <f>Sheet5!B37</f>
        <v>0.68239919999999998</v>
      </c>
      <c r="J5" s="8"/>
      <c r="K5" s="8"/>
    </row>
    <row r="6" spans="1:11" x14ac:dyDescent="0.25">
      <c r="A6" s="87"/>
      <c r="B6" s="5" t="str">
        <f>Sheet5!A2</f>
        <v>ONFieldLiq</v>
      </c>
      <c r="C6" s="17">
        <f>Sheet5!B2</f>
        <v>0.48999239999999999</v>
      </c>
      <c r="D6" s="8"/>
      <c r="E6" s="8"/>
      <c r="G6" s="87"/>
      <c r="H6" s="5" t="str">
        <f>Sheet5!A10</f>
        <v>ONFieldSolid</v>
      </c>
      <c r="I6" s="17">
        <f>Sheet5!B10</f>
        <v>0.67706350000000004</v>
      </c>
      <c r="J6" s="8"/>
      <c r="K6" s="8"/>
    </row>
    <row r="7" spans="1:11" x14ac:dyDescent="0.25">
      <c r="A7" s="87"/>
      <c r="B7" s="5" t="str">
        <f>Sheet5!A3</f>
        <v>NH3FieldLiq</v>
      </c>
      <c r="C7" s="5"/>
      <c r="D7" s="5">
        <f>Sheet5!B3</f>
        <v>0.43004439999999999</v>
      </c>
      <c r="E7" s="8"/>
      <c r="G7" s="87"/>
      <c r="H7" s="5" t="str">
        <f>Sheet5!A11</f>
        <v>NH3FieldSolid</v>
      </c>
      <c r="I7" s="5"/>
      <c r="J7" s="5">
        <f>Sheet5!B11</f>
        <v>0.26613569999999998</v>
      </c>
      <c r="K7" s="8"/>
    </row>
    <row r="8" spans="1:11" x14ac:dyDescent="0.25">
      <c r="A8" s="87"/>
      <c r="B8" s="5" t="str">
        <f>Sheet5!A4</f>
        <v>N2OFieldLiq</v>
      </c>
      <c r="C8" s="5"/>
      <c r="D8" s="5">
        <f>Sheet5!B4</f>
        <v>7.2873019999999997E-2</v>
      </c>
      <c r="E8" s="8"/>
      <c r="G8" s="87"/>
      <c r="H8" s="5" t="str">
        <f>Sheet5!A12</f>
        <v>N2OFieldSolid</v>
      </c>
      <c r="I8" s="5"/>
      <c r="J8" s="5">
        <f>Sheet5!B12</f>
        <v>2.186654E-2</v>
      </c>
      <c r="K8" s="8"/>
    </row>
    <row r="9" spans="1:11" x14ac:dyDescent="0.25">
      <c r="A9" s="87"/>
      <c r="B9" s="5" t="str">
        <f>Sheet5!A5</f>
        <v>N2FieldLiq</v>
      </c>
      <c r="C9" s="5"/>
      <c r="D9" s="5">
        <f>Sheet5!B5</f>
        <v>0.13845869999999999</v>
      </c>
      <c r="E9" s="8"/>
      <c r="G9" s="87"/>
      <c r="H9" s="5" t="str">
        <f>Sheet5!A13</f>
        <v>N2FieldSolid</v>
      </c>
      <c r="I9" s="5"/>
      <c r="J9" s="5">
        <f>Sheet5!B13</f>
        <v>4.1546430000000002E-2</v>
      </c>
      <c r="K9" s="8"/>
    </row>
    <row r="10" spans="1:11" x14ac:dyDescent="0.25">
      <c r="A10" s="87"/>
      <c r="B10" s="5" t="str">
        <f>Sheet5!A6</f>
        <v>NO3lossFieldLiq</v>
      </c>
      <c r="C10" s="8"/>
      <c r="D10" s="8">
        <f>Sheet5!B6</f>
        <v>1.475679</v>
      </c>
      <c r="E10" s="8"/>
      <c r="G10" s="87"/>
      <c r="H10" s="5" t="str">
        <f>Sheet5!A14</f>
        <v>NO3lossFieldSolid</v>
      </c>
      <c r="I10" s="8"/>
      <c r="J10" s="5">
        <f>Sheet5!B14</f>
        <v>0.36298459999999999</v>
      </c>
      <c r="K10" s="8"/>
    </row>
    <row r="11" spans="1:11" x14ac:dyDescent="0.25">
      <c r="A11" s="87"/>
      <c r="B11" s="5" t="str">
        <f>Sheet5!A7</f>
        <v>CropNUptakeLiq</v>
      </c>
      <c r="C11" s="8"/>
      <c r="D11" s="8"/>
      <c r="E11" s="8">
        <f>Sheet5!B7</f>
        <v>2.014939</v>
      </c>
      <c r="G11" s="87"/>
      <c r="H11" s="5" t="str">
        <f>Sheet5!A15</f>
        <v>CropNUptakeSolid</v>
      </c>
      <c r="I11" s="8"/>
      <c r="J11" s="8"/>
      <c r="K11" s="8">
        <f>Sheet5!B15</f>
        <v>0.4755973</v>
      </c>
    </row>
    <row r="12" spans="1:11" x14ac:dyDescent="0.25">
      <c r="A12" s="85"/>
      <c r="B12" s="5" t="str">
        <f>Sheet5!A8</f>
        <v>NStayInFieldLiq</v>
      </c>
      <c r="C12" s="10"/>
      <c r="D12" s="10"/>
      <c r="E12" s="10">
        <f>Sheet5!B8</f>
        <v>-5.8298419999999997E-2</v>
      </c>
      <c r="G12" s="85"/>
      <c r="H12" s="5" t="str">
        <f>Sheet5!A16</f>
        <v>NStayInFieldSolid</v>
      </c>
      <c r="I12" s="10"/>
      <c r="J12" s="10"/>
      <c r="K12" s="10">
        <f>Sheet5!B16</f>
        <v>0.19133220000000001</v>
      </c>
    </row>
    <row r="13" spans="1:11" x14ac:dyDescent="0.25">
      <c r="A13" s="79" t="s">
        <v>6</v>
      </c>
      <c r="B13" s="7" t="str">
        <f>Sheet5!A17</f>
        <v>PExStoreLiq</v>
      </c>
      <c r="C13" s="5">
        <f>Sheet5!B17</f>
        <v>0.3342658</v>
      </c>
      <c r="D13" s="5"/>
      <c r="E13" s="5"/>
      <c r="G13" s="79" t="s">
        <v>6</v>
      </c>
      <c r="H13" s="7" t="str">
        <f>Sheet5!A21</f>
        <v>PExStoreSolid</v>
      </c>
      <c r="I13" s="5">
        <f>Sheet5!B21</f>
        <v>0.81837499999999996</v>
      </c>
      <c r="J13" s="5"/>
      <c r="K13" s="5"/>
    </row>
    <row r="14" spans="1:11" x14ac:dyDescent="0.25">
      <c r="A14" s="88"/>
      <c r="B14" s="8" t="str">
        <f>Sheet5!A18</f>
        <v>PlossLiq</v>
      </c>
      <c r="C14" s="5"/>
      <c r="D14" s="5">
        <f>Sheet5!B18</f>
        <v>-1.0856209999999999E-3</v>
      </c>
      <c r="E14" s="5"/>
      <c r="G14" s="88"/>
      <c r="H14" s="8" t="str">
        <f>Sheet5!A22</f>
        <v>PlossSolid</v>
      </c>
      <c r="I14" s="5"/>
      <c r="J14" s="5">
        <f>Sheet5!B22</f>
        <v>3.8786570000000002E-3</v>
      </c>
      <c r="K14" s="5"/>
    </row>
    <row r="15" spans="1:11" x14ac:dyDescent="0.25">
      <c r="A15" s="88"/>
      <c r="B15" s="8" t="str">
        <f>Sheet5!A19</f>
        <v>CropPUptakeLiq</v>
      </c>
      <c r="C15" s="5"/>
      <c r="D15" s="5"/>
      <c r="E15" s="5">
        <f>Sheet5!B19</f>
        <v>0.51520259999999996</v>
      </c>
      <c r="G15" s="88"/>
      <c r="H15" s="8" t="str">
        <f>Sheet5!A23</f>
        <v>CropPUptakeSolid</v>
      </c>
      <c r="I15" s="5"/>
      <c r="J15" s="5"/>
      <c r="K15" s="5">
        <f>Sheet5!B23</f>
        <v>0.1719321</v>
      </c>
    </row>
    <row r="16" spans="1:11" x14ac:dyDescent="0.25">
      <c r="A16" s="89"/>
      <c r="B16" s="8" t="str">
        <f>Sheet5!A20</f>
        <v>PFieldLiq</v>
      </c>
      <c r="C16" s="5"/>
      <c r="D16" s="5"/>
      <c r="E16" s="5">
        <f>Sheet5!B20</f>
        <v>-0.17985119999999999</v>
      </c>
      <c r="G16" s="89"/>
      <c r="H16" s="8" t="str">
        <f>Sheet5!A24</f>
        <v>PFieldSolid</v>
      </c>
      <c r="I16" s="5"/>
      <c r="J16" s="5"/>
      <c r="K16" s="5">
        <f>Sheet5!B24</f>
        <v>0.64256429999999998</v>
      </c>
    </row>
    <row r="17" spans="1:11" x14ac:dyDescent="0.25">
      <c r="A17" s="79" t="s">
        <v>8</v>
      </c>
      <c r="B17" s="7" t="str">
        <f>Sheet5!A25</f>
        <v>OMExStoreLiq</v>
      </c>
      <c r="C17" s="7">
        <f>Sheet5!B25</f>
        <v>13.00497</v>
      </c>
      <c r="D17" s="7"/>
      <c r="E17" s="7"/>
      <c r="G17" s="79" t="s">
        <v>8</v>
      </c>
      <c r="H17" s="7" t="str">
        <f>Sheet5!A28</f>
        <v>OMExStoreSolid</v>
      </c>
      <c r="I17" s="7">
        <f>Sheet5!B28</f>
        <v>17.97006</v>
      </c>
      <c r="J17" s="7"/>
      <c r="K17" s="7"/>
    </row>
    <row r="18" spans="1:11" x14ac:dyDescent="0.25">
      <c r="A18" s="82"/>
      <c r="B18" s="8" t="str">
        <f>Sheet5!A26</f>
        <v>OMDisappearFieldLiq</v>
      </c>
      <c r="C18" s="8"/>
      <c r="D18" s="8">
        <f>Sheet5!B26</f>
        <v>14.04602</v>
      </c>
      <c r="E18" s="8"/>
      <c r="G18" s="82"/>
      <c r="H18" s="8" t="str">
        <f>Sheet5!A29</f>
        <v>OMDisappearFieldSolid</v>
      </c>
      <c r="I18" s="8"/>
      <c r="J18" s="8">
        <f>Sheet5!B29</f>
        <v>14.553419999999999</v>
      </c>
      <c r="K18" s="8"/>
    </row>
    <row r="19" spans="1:11" x14ac:dyDescent="0.25">
      <c r="A19" s="83"/>
      <c r="B19" s="8" t="str">
        <f>Sheet5!A27</f>
        <v>OMChangeFieldLiq</v>
      </c>
      <c r="C19" s="10"/>
      <c r="D19" s="10"/>
      <c r="E19" s="10">
        <f>Sheet5!B27</f>
        <v>-1.0410429999999999</v>
      </c>
      <c r="G19" s="83"/>
      <c r="H19" s="8" t="str">
        <f>Sheet5!A30</f>
        <v>OMChangeFieldSolid</v>
      </c>
      <c r="I19" s="10"/>
      <c r="J19" s="10"/>
      <c r="K19" s="10">
        <f>Sheet5!B30</f>
        <v>3.4166470000000002</v>
      </c>
    </row>
    <row r="20" spans="1:11" x14ac:dyDescent="0.25">
      <c r="A20" s="79" t="s">
        <v>7</v>
      </c>
      <c r="B20" s="7" t="str">
        <f>Sheet5!A31</f>
        <v>AshExStoreLiq</v>
      </c>
      <c r="C20" s="5">
        <f>Sheet5!B31</f>
        <v>10.236230000000001</v>
      </c>
      <c r="D20" s="5"/>
      <c r="E20" s="5"/>
      <c r="G20" s="79" t="s">
        <v>7</v>
      </c>
      <c r="H20" s="7" t="str">
        <f>Sheet5!A34</f>
        <v>AshExStoreSolid</v>
      </c>
      <c r="I20" s="5">
        <f>Sheet5!B34</f>
        <v>16.01051</v>
      </c>
      <c r="J20" s="5"/>
      <c r="K20" s="5"/>
    </row>
    <row r="21" spans="1:11" x14ac:dyDescent="0.25">
      <c r="A21" s="86"/>
      <c r="B21" s="8" t="str">
        <f>Sheet5!A32</f>
        <v>AshDisappearFieldLiq</v>
      </c>
      <c r="C21" s="5"/>
      <c r="D21" s="5">
        <f>Sheet5!B32</f>
        <v>10.236230000000001</v>
      </c>
      <c r="E21" s="5"/>
      <c r="G21" s="86"/>
      <c r="H21" s="8" t="str">
        <f>Sheet5!A35</f>
        <v>AshDisappearFieldSolid</v>
      </c>
      <c r="I21" s="5"/>
      <c r="J21" s="5">
        <f>Sheet5!B35</f>
        <v>16.01051</v>
      </c>
      <c r="K21" s="5"/>
    </row>
    <row r="22" spans="1:11" x14ac:dyDescent="0.25">
      <c r="A22" s="81"/>
      <c r="B22" s="8" t="str">
        <f>Sheet5!A33</f>
        <v>AshFieldLiq</v>
      </c>
      <c r="C22" s="5"/>
      <c r="D22" s="5"/>
      <c r="E22" s="5">
        <f>Sheet5!B33</f>
        <v>0</v>
      </c>
      <c r="G22" s="81"/>
      <c r="H22" s="10" t="str">
        <f>Sheet5!A37</f>
        <v>TANExStoreSolid</v>
      </c>
      <c r="I22" s="5"/>
      <c r="J22" s="5"/>
      <c r="K22" s="5">
        <f>Sheet5!B36</f>
        <v>0</v>
      </c>
    </row>
    <row r="23" spans="1:11" x14ac:dyDescent="0.25">
      <c r="A23" s="14" t="s">
        <v>16</v>
      </c>
      <c r="B23" s="16"/>
      <c r="C23" s="16"/>
      <c r="D23" s="16"/>
      <c r="E23" s="16"/>
      <c r="G23" s="14" t="s">
        <v>16</v>
      </c>
      <c r="H23" s="16"/>
      <c r="I23" s="16"/>
      <c r="J23" s="16"/>
      <c r="K23" s="16"/>
    </row>
    <row r="26" spans="1:11" x14ac:dyDescent="0.25">
      <c r="A26" s="3"/>
      <c r="B26" s="4" t="s">
        <v>4</v>
      </c>
      <c r="C26" s="30" t="s">
        <v>20</v>
      </c>
      <c r="D26" s="31" t="s">
        <v>21</v>
      </c>
      <c r="E26" s="31" t="s">
        <v>133</v>
      </c>
      <c r="G26" s="3"/>
      <c r="H26" s="4" t="s">
        <v>4</v>
      </c>
      <c r="I26" s="4" t="s">
        <v>20</v>
      </c>
      <c r="J26" s="31" t="s">
        <v>21</v>
      </c>
      <c r="K26" s="31" t="s">
        <v>133</v>
      </c>
    </row>
    <row r="27" spans="1:11" x14ac:dyDescent="0.25">
      <c r="A27" s="20" t="s">
        <v>131</v>
      </c>
      <c r="B27" s="21">
        <f>C5</f>
        <v>3.5837029999999999</v>
      </c>
      <c r="C27" s="32"/>
      <c r="D27" s="54">
        <f>D10+E11</f>
        <v>3.490618</v>
      </c>
      <c r="E27" s="67"/>
      <c r="F27" s="24"/>
      <c r="G27" s="55" t="s">
        <v>131</v>
      </c>
      <c r="H27" s="21">
        <f>I5</f>
        <v>0.68239919999999998</v>
      </c>
      <c r="I27" s="21"/>
      <c r="J27" s="54"/>
      <c r="K27" s="67"/>
    </row>
    <row r="28" spans="1:11" x14ac:dyDescent="0.25">
      <c r="A28" s="20" t="s">
        <v>132</v>
      </c>
      <c r="B28" s="21">
        <f>C6</f>
        <v>0.48999239999999999</v>
      </c>
      <c r="C28" s="32"/>
      <c r="D28" s="32"/>
      <c r="E28" s="64"/>
      <c r="F28" s="24"/>
      <c r="G28" s="20" t="s">
        <v>132</v>
      </c>
      <c r="H28" s="21">
        <f>I6</f>
        <v>0.67706350000000004</v>
      </c>
      <c r="I28" s="21"/>
      <c r="J28" s="32"/>
      <c r="K28" s="64"/>
    </row>
    <row r="29" spans="1:11" x14ac:dyDescent="0.25">
      <c r="A29" s="20" t="s">
        <v>134</v>
      </c>
      <c r="B29" s="21">
        <f>B27+B28</f>
        <v>4.0736954000000001</v>
      </c>
      <c r="C29" s="32">
        <f>E12</f>
        <v>-5.8298419999999997E-2</v>
      </c>
      <c r="D29" s="32">
        <f>D7+D8+D9+D10+E11</f>
        <v>4.1319941199999999</v>
      </c>
      <c r="E29" s="64">
        <f>B29-C29-D29</f>
        <v>-2.9999999995311555E-7</v>
      </c>
      <c r="F29" s="24"/>
      <c r="G29" s="20" t="s">
        <v>134</v>
      </c>
      <c r="H29" s="21">
        <f>H27+H28</f>
        <v>1.3594626999999999</v>
      </c>
      <c r="I29" s="21">
        <f>K12</f>
        <v>0.19133220000000001</v>
      </c>
      <c r="J29" s="32">
        <f>J7+J8+J9+J10+K11</f>
        <v>1.16813057</v>
      </c>
      <c r="K29" s="64">
        <f>H29-I29-J29</f>
        <v>-7.0000000018666242E-8</v>
      </c>
    </row>
    <row r="30" spans="1:11" x14ac:dyDescent="0.25">
      <c r="A30" s="2" t="s">
        <v>8</v>
      </c>
      <c r="B30" s="2">
        <f>C17</f>
        <v>13.00497</v>
      </c>
      <c r="C30" s="31">
        <f>E19</f>
        <v>-1.0410429999999999</v>
      </c>
      <c r="D30" s="35">
        <f>D18</f>
        <v>14.04602</v>
      </c>
      <c r="E30" s="63">
        <f>E18</f>
        <v>0</v>
      </c>
      <c r="G30" s="2" t="s">
        <v>8</v>
      </c>
      <c r="H30" s="2">
        <f>I17</f>
        <v>17.97006</v>
      </c>
      <c r="I30" s="2">
        <f>K19</f>
        <v>3.4166470000000002</v>
      </c>
      <c r="J30" s="35">
        <f>J18</f>
        <v>14.553419999999999</v>
      </c>
      <c r="K30" s="64">
        <f t="shared" ref="K30:K31" si="0">H30-I30-J30</f>
        <v>-7.0000000000902673E-6</v>
      </c>
    </row>
    <row r="31" spans="1:11" x14ac:dyDescent="0.25">
      <c r="A31" s="2" t="s">
        <v>7</v>
      </c>
      <c r="B31" s="2">
        <f>C20</f>
        <v>10.236230000000001</v>
      </c>
      <c r="C31" s="31"/>
      <c r="D31" s="35">
        <f>D21</f>
        <v>10.236230000000001</v>
      </c>
      <c r="E31" s="63"/>
      <c r="G31" s="2" t="s">
        <v>7</v>
      </c>
      <c r="H31" s="2">
        <f>I20</f>
        <v>16.01051</v>
      </c>
      <c r="I31" s="2">
        <f>K22</f>
        <v>0</v>
      </c>
      <c r="J31" s="35">
        <f>J21</f>
        <v>16.01051</v>
      </c>
      <c r="K31" s="64">
        <f t="shared" si="0"/>
        <v>0</v>
      </c>
    </row>
    <row r="32" spans="1:11" x14ac:dyDescent="0.25">
      <c r="A32" s="3" t="s">
        <v>16</v>
      </c>
      <c r="B32" s="3">
        <f>C23</f>
        <v>0</v>
      </c>
      <c r="C32" s="33"/>
      <c r="D32" s="33"/>
      <c r="E32" s="65"/>
      <c r="G32" s="3" t="s">
        <v>16</v>
      </c>
      <c r="H32" s="3">
        <f>I23</f>
        <v>0</v>
      </c>
      <c r="I32" s="3"/>
      <c r="J32" s="33"/>
      <c r="K32" s="65"/>
    </row>
    <row r="33" spans="1:11" x14ac:dyDescent="0.25">
      <c r="A33" s="2" t="s">
        <v>17</v>
      </c>
      <c r="B33" s="2">
        <f>SUM(B27:B32)</f>
        <v>31.388590800000003</v>
      </c>
      <c r="C33" s="31">
        <f>SUM(C27:C32)</f>
        <v>-1.09934142</v>
      </c>
      <c r="D33" s="31">
        <f t="shared" ref="D33:E33" si="1">SUM(D27:D32)</f>
        <v>31.904862119999997</v>
      </c>
      <c r="E33" s="66">
        <f t="shared" si="1"/>
        <v>-2.9999999995311555E-7</v>
      </c>
      <c r="G33" s="2" t="s">
        <v>17</v>
      </c>
      <c r="H33" s="2">
        <f>SUM(H27:H32)</f>
        <v>36.699495400000004</v>
      </c>
      <c r="I33" s="2">
        <f>SUM(I27:I32)</f>
        <v>3.6079792000000004</v>
      </c>
      <c r="J33" s="2">
        <f t="shared" ref="J33:K33" si="2">SUM(J27:J32)</f>
        <v>31.732060570000002</v>
      </c>
      <c r="K33" s="68">
        <f t="shared" si="2"/>
        <v>-7.0700000001089336E-6</v>
      </c>
    </row>
  </sheetData>
  <mergeCells count="8">
    <mergeCell ref="A17:A19"/>
    <mergeCell ref="A20:A22"/>
    <mergeCell ref="A5:A12"/>
    <mergeCell ref="G5:G12"/>
    <mergeCell ref="G17:G19"/>
    <mergeCell ref="G20:G22"/>
    <mergeCell ref="G13:G16"/>
    <mergeCell ref="A13:A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I34" sqref="I34"/>
    </sheetView>
  </sheetViews>
  <sheetFormatPr defaultRowHeight="15" x14ac:dyDescent="0.25"/>
  <cols>
    <col min="1" max="1" width="19" customWidth="1"/>
    <col min="10" max="11" width="9.140625" style="25"/>
  </cols>
  <sheetData>
    <row r="1" spans="1:17" x14ac:dyDescent="0.25">
      <c r="A1" s="26" t="s">
        <v>155</v>
      </c>
    </row>
    <row r="2" spans="1:17" x14ac:dyDescent="0.25">
      <c r="A2" t="s">
        <v>136</v>
      </c>
      <c r="B2">
        <f>Pig!C4</f>
        <v>11.712160000000001</v>
      </c>
    </row>
    <row r="3" spans="1:17" x14ac:dyDescent="0.25">
      <c r="A3" t="s">
        <v>137</v>
      </c>
      <c r="B3">
        <f>Pig!E6+Pig!E7</f>
        <v>6.971406</v>
      </c>
      <c r="J3" s="25" t="s">
        <v>19</v>
      </c>
      <c r="Q3" t="s">
        <v>140</v>
      </c>
    </row>
    <row r="4" spans="1:17" x14ac:dyDescent="0.25"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J4" s="25" t="s">
        <v>151</v>
      </c>
      <c r="K4" s="25" t="s">
        <v>154</v>
      </c>
      <c r="Q4" t="s">
        <v>159</v>
      </c>
    </row>
    <row r="5" spans="1:17" x14ac:dyDescent="0.25">
      <c r="A5" t="s">
        <v>145</v>
      </c>
      <c r="B5">
        <f>Pig!D5</f>
        <v>4.7407529999999998</v>
      </c>
      <c r="C5">
        <f>House!D7</f>
        <v>1.337172</v>
      </c>
      <c r="J5" s="25">
        <f>C5</f>
        <v>1.337172</v>
      </c>
      <c r="K5" s="25">
        <f>100*J5/$J$19</f>
        <v>30.75488248352891</v>
      </c>
    </row>
    <row r="7" spans="1:17" x14ac:dyDescent="0.25">
      <c r="A7" t="s">
        <v>146</v>
      </c>
      <c r="C7">
        <f>Prestorage!D8</f>
        <v>0</v>
      </c>
      <c r="D7">
        <f>Prestorage!D7</f>
        <v>0</v>
      </c>
      <c r="E7">
        <f>Prestorage!D6</f>
        <v>0</v>
      </c>
      <c r="J7" s="25">
        <f>SUM(B7:H7)</f>
        <v>0</v>
      </c>
      <c r="K7" s="25">
        <f>100*J7/$J$19</f>
        <v>0</v>
      </c>
    </row>
    <row r="8" spans="1:17" x14ac:dyDescent="0.25">
      <c r="M8" t="s">
        <v>163</v>
      </c>
      <c r="N8" t="s">
        <v>6</v>
      </c>
    </row>
    <row r="9" spans="1:17" x14ac:dyDescent="0.25">
      <c r="A9" t="s">
        <v>147</v>
      </c>
      <c r="M9" t="s">
        <v>171</v>
      </c>
    </row>
    <row r="10" spans="1:17" x14ac:dyDescent="0.25">
      <c r="A10" t="s">
        <v>148</v>
      </c>
      <c r="C10">
        <f>Storage!D8</f>
        <v>4.7201760000000002E-2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4.0736954000000001</v>
      </c>
      <c r="N10">
        <f>Storage!E13</f>
        <v>0.3342658</v>
      </c>
    </row>
    <row r="11" spans="1:17" x14ac:dyDescent="0.25">
      <c r="A11" t="s">
        <v>149</v>
      </c>
      <c r="C11">
        <f>Storage!J8</f>
        <v>3.3450939999999998E-2</v>
      </c>
      <c r="D11">
        <f>Storage!J7</f>
        <v>4.0141129999999997E-2</v>
      </c>
      <c r="E11">
        <f>Storage!J6</f>
        <v>8.0282259999999994E-2</v>
      </c>
      <c r="L11" t="s">
        <v>149</v>
      </c>
      <c r="M11">
        <f>Storage!K9+Storage!K11</f>
        <v>1.3594626999999999</v>
      </c>
      <c r="N11">
        <f>Storage!K13</f>
        <v>0.81837499999999996</v>
      </c>
    </row>
    <row r="12" spans="1:17" x14ac:dyDescent="0.25">
      <c r="A12" t="s">
        <v>152</v>
      </c>
      <c r="C12">
        <f>C10+C11</f>
        <v>8.0652699999999994E-2</v>
      </c>
      <c r="D12">
        <f>D10+D11</f>
        <v>4.0141129999999997E-2</v>
      </c>
      <c r="E12">
        <f>E10+E11</f>
        <v>8.0282259999999994E-2</v>
      </c>
      <c r="J12" s="25">
        <f>SUM(B12:H12)</f>
        <v>0.20107608999999999</v>
      </c>
      <c r="K12" s="25">
        <f>100*J12/$J$19</f>
        <v>4.6247390150238585</v>
      </c>
      <c r="Q12">
        <f>100*D12/$D$19</f>
        <v>29.760472014192693</v>
      </c>
    </row>
    <row r="14" spans="1:17" x14ac:dyDescent="0.25">
      <c r="A14" t="s">
        <v>150</v>
      </c>
    </row>
    <row r="15" spans="1:17" x14ac:dyDescent="0.25">
      <c r="A15" t="s">
        <v>148</v>
      </c>
      <c r="C15">
        <f>Field!D7</f>
        <v>0.43004439999999999</v>
      </c>
      <c r="D15">
        <f>Field!D8</f>
        <v>7.2873019999999997E-2</v>
      </c>
      <c r="E15">
        <f>Field!D9</f>
        <v>0.13845869999999999</v>
      </c>
      <c r="F15">
        <f>Field!D10</f>
        <v>1.475679</v>
      </c>
      <c r="G15">
        <f>Field!E11</f>
        <v>2.014939</v>
      </c>
      <c r="H15">
        <f>Field!E12</f>
        <v>-5.8298419999999997E-2</v>
      </c>
    </row>
    <row r="16" spans="1:17" x14ac:dyDescent="0.25">
      <c r="A16" t="s">
        <v>149</v>
      </c>
      <c r="C16">
        <f>Field!J7</f>
        <v>0.26613569999999998</v>
      </c>
      <c r="D16">
        <f>Field!J8</f>
        <v>2.186654E-2</v>
      </c>
      <c r="E16">
        <f>Field!J9</f>
        <v>4.1546430000000002E-2</v>
      </c>
      <c r="F16">
        <f>Field!J10</f>
        <v>0.36298459999999999</v>
      </c>
      <c r="G16">
        <f>Field!K11</f>
        <v>0.4755973</v>
      </c>
      <c r="H16">
        <f>Field!K12</f>
        <v>0.19133220000000001</v>
      </c>
    </row>
    <row r="17" spans="1:17" x14ac:dyDescent="0.25">
      <c r="A17" t="s">
        <v>152</v>
      </c>
      <c r="C17">
        <f t="shared" ref="C17:H17" si="0">C15+C16</f>
        <v>0.69618009999999997</v>
      </c>
      <c r="D17">
        <f t="shared" si="0"/>
        <v>9.473956E-2</v>
      </c>
      <c r="E17">
        <f t="shared" si="0"/>
        <v>0.18000512999999999</v>
      </c>
      <c r="F17">
        <f t="shared" si="0"/>
        <v>1.8386635999999998</v>
      </c>
      <c r="G17">
        <f t="shared" si="0"/>
        <v>2.4905363</v>
      </c>
      <c r="H17">
        <f t="shared" si="0"/>
        <v>0.13303378000000002</v>
      </c>
      <c r="J17" s="25">
        <f>SUM(B17:F17)</f>
        <v>2.8095883899999996</v>
      </c>
      <c r="K17" s="25">
        <f>100*J17/$J$19</f>
        <v>64.62037850144722</v>
      </c>
      <c r="Q17">
        <f>100*D17/$D$19</f>
        <v>70.2395279858073</v>
      </c>
    </row>
    <row r="19" spans="1:17" x14ac:dyDescent="0.25">
      <c r="A19" t="s">
        <v>151</v>
      </c>
      <c r="B19">
        <f>SUM(B5:B16)</f>
        <v>4.7407529999999998</v>
      </c>
      <c r="C19">
        <f t="shared" ref="C19:H19" si="1">C5+C12+C17</f>
        <v>2.1140048</v>
      </c>
      <c r="D19">
        <f t="shared" si="1"/>
        <v>0.13488069</v>
      </c>
      <c r="E19">
        <f t="shared" si="1"/>
        <v>0.26028739000000001</v>
      </c>
      <c r="F19">
        <f t="shared" si="1"/>
        <v>1.8386635999999998</v>
      </c>
      <c r="G19">
        <f t="shared" si="1"/>
        <v>2.4905363</v>
      </c>
      <c r="H19">
        <f t="shared" si="1"/>
        <v>0.13303378000000002</v>
      </c>
      <c r="J19" s="25">
        <f>J5+J7+J12+J17</f>
        <v>4.3478364799999998</v>
      </c>
    </row>
    <row r="20" spans="1:17" x14ac:dyDescent="0.25">
      <c r="A20" t="s">
        <v>153</v>
      </c>
      <c r="B20" s="25"/>
      <c r="C20" s="25">
        <f>100*C19/$B$3</f>
        <v>30.323937524223954</v>
      </c>
      <c r="D20" s="25">
        <f t="shared" ref="D20:H20" si="2">100*D19/$B$3</f>
        <v>1.9347702601168257</v>
      </c>
      <c r="E20" s="25">
        <f t="shared" si="2"/>
        <v>3.7336426826955713</v>
      </c>
      <c r="F20" s="25">
        <f t="shared" si="2"/>
        <v>26.374358343209387</v>
      </c>
      <c r="G20" s="25">
        <f t="shared" si="2"/>
        <v>35.725021609701116</v>
      </c>
      <c r="H20" s="25">
        <f t="shared" si="2"/>
        <v>1.9082776128660419</v>
      </c>
      <c r="I20" s="25">
        <f>SUM(B20:H20)</f>
        <v>100.0000080328129</v>
      </c>
    </row>
    <row r="23" spans="1:17" x14ac:dyDescent="0.25">
      <c r="A23" s="26" t="s">
        <v>156</v>
      </c>
      <c r="I23" s="28" t="s">
        <v>161</v>
      </c>
      <c r="J23"/>
      <c r="M23" s="28" t="s">
        <v>160</v>
      </c>
    </row>
    <row r="24" spans="1:17" x14ac:dyDescent="0.25">
      <c r="B24" t="s">
        <v>157</v>
      </c>
      <c r="C24" t="s">
        <v>158</v>
      </c>
      <c r="D24" t="s">
        <v>157</v>
      </c>
      <c r="E24" t="s">
        <v>158</v>
      </c>
      <c r="F24" t="s">
        <v>159</v>
      </c>
      <c r="I24" t="s">
        <v>157</v>
      </c>
      <c r="J24" t="s">
        <v>158</v>
      </c>
    </row>
    <row r="25" spans="1:17" x14ac:dyDescent="0.25">
      <c r="A25" s="25" t="s">
        <v>137</v>
      </c>
      <c r="B25" s="25">
        <f>Pig!E14</f>
        <v>52.845260000000003</v>
      </c>
      <c r="C25" s="25"/>
      <c r="D25" s="25">
        <f>B25</f>
        <v>52.845260000000003</v>
      </c>
      <c r="E25" s="25"/>
      <c r="F25" s="25"/>
      <c r="G25" s="25"/>
      <c r="I25" s="25">
        <f>Pig!E22</f>
        <v>920.90800000000002</v>
      </c>
    </row>
    <row r="26" spans="1:17" x14ac:dyDescent="0.25">
      <c r="A26" s="25"/>
      <c r="B26" s="25"/>
      <c r="C26" s="25"/>
      <c r="D26" s="25"/>
      <c r="E26" s="25"/>
      <c r="F26" s="25"/>
      <c r="G26" s="25"/>
      <c r="I26" s="25"/>
    </row>
    <row r="27" spans="1:17" x14ac:dyDescent="0.25">
      <c r="A27" s="25" t="s">
        <v>145</v>
      </c>
      <c r="B27" s="25"/>
      <c r="C27" s="25">
        <f>House!D15</f>
        <v>9.7763729999999995</v>
      </c>
      <c r="D27" s="25"/>
      <c r="E27" s="25">
        <f>C27</f>
        <v>9.7763729999999995</v>
      </c>
      <c r="F27" s="25">
        <f>100*E27/$B$25</f>
        <v>18.499999810768269</v>
      </c>
      <c r="G27" s="25"/>
      <c r="I27" s="25">
        <f>House!E18+House!C19+House!C20</f>
        <v>1116.4673150000001</v>
      </c>
      <c r="J27" s="25">
        <f>House!D24</f>
        <v>0</v>
      </c>
      <c r="M27">
        <f>Sheet2!B23</f>
        <v>1.466456</v>
      </c>
    </row>
    <row r="28" spans="1:17" x14ac:dyDescent="0.25">
      <c r="A28" s="25"/>
      <c r="B28" s="25"/>
      <c r="C28" s="25"/>
      <c r="D28" s="25"/>
      <c r="E28" s="25"/>
      <c r="F28" s="25"/>
      <c r="G28" s="25"/>
      <c r="I28" s="25"/>
    </row>
    <row r="29" spans="1:17" x14ac:dyDescent="0.25">
      <c r="A29" s="25" t="s">
        <v>146</v>
      </c>
      <c r="B29" s="25"/>
      <c r="C29" s="25">
        <f>Prestorage!D15</f>
        <v>2.1534439999999999</v>
      </c>
      <c r="D29" s="25"/>
      <c r="E29" s="25">
        <f>C29</f>
        <v>2.1534439999999999</v>
      </c>
      <c r="F29" s="25">
        <f>100*E29/$B$25</f>
        <v>4.0749993471505288</v>
      </c>
      <c r="G29" s="25"/>
      <c r="I29" s="25">
        <v>0</v>
      </c>
      <c r="J29" s="25">
        <v>0</v>
      </c>
      <c r="M29">
        <f>Sheet3!C20</f>
        <v>0.32301669999999999</v>
      </c>
    </row>
    <row r="30" spans="1:17" x14ac:dyDescent="0.25">
      <c r="A30" s="25"/>
      <c r="B30" s="25"/>
      <c r="C30" s="25"/>
      <c r="D30" s="25"/>
      <c r="E30" s="25"/>
      <c r="F30" s="25"/>
      <c r="G30" s="25"/>
      <c r="I30" s="25"/>
    </row>
    <row r="31" spans="1:17" x14ac:dyDescent="0.25">
      <c r="A31" s="27" t="s">
        <v>147</v>
      </c>
      <c r="B31" s="25"/>
      <c r="C31" s="25"/>
      <c r="D31" s="25"/>
      <c r="E31" s="25">
        <f>C32+C33</f>
        <v>9.9404070000000004</v>
      </c>
      <c r="F31" s="25">
        <f>100*E31/$B$25</f>
        <v>18.810404187622503</v>
      </c>
      <c r="G31" s="25"/>
      <c r="I31" s="25"/>
      <c r="N31" s="29">
        <f>M32+M33</f>
        <v>2.2862933000000001</v>
      </c>
    </row>
    <row r="32" spans="1:17" x14ac:dyDescent="0.25">
      <c r="A32" s="25" t="s">
        <v>148</v>
      </c>
      <c r="B32" s="25"/>
      <c r="C32" s="25">
        <f>Storage!D15</f>
        <v>2.9520490000000001</v>
      </c>
      <c r="D32" s="25"/>
      <c r="E32" s="25"/>
      <c r="F32" s="25"/>
      <c r="G32" s="25"/>
      <c r="I32" s="25">
        <f>Storage!C22</f>
        <v>0</v>
      </c>
      <c r="J32" s="25">
        <f>Storage!D23</f>
        <v>0</v>
      </c>
      <c r="M32">
        <f>Sheet4!C23</f>
        <v>0.67897130000000006</v>
      </c>
    </row>
    <row r="33" spans="1:13" x14ac:dyDescent="0.25">
      <c r="A33" s="25" t="s">
        <v>149</v>
      </c>
      <c r="B33" s="25"/>
      <c r="C33" s="25">
        <f>Storage!J15</f>
        <v>6.9883579999999998</v>
      </c>
      <c r="D33" s="25"/>
      <c r="E33" s="25"/>
      <c r="F33" s="25"/>
      <c r="G33" s="25"/>
      <c r="I33" s="25">
        <f>Storage!J22</f>
        <v>1.9986699999999999</v>
      </c>
      <c r="J33" s="25">
        <f>Storage!J23</f>
        <v>7.5709379999999999</v>
      </c>
      <c r="M33">
        <f>Sheet4!C27</f>
        <v>1.6073219999999999</v>
      </c>
    </row>
    <row r="34" spans="1:13" x14ac:dyDescent="0.25">
      <c r="A34" s="25"/>
      <c r="B34" s="25"/>
      <c r="C34" s="25"/>
      <c r="D34" s="25"/>
      <c r="E34" s="25"/>
      <c r="F34" s="25"/>
      <c r="G34" s="25"/>
      <c r="H34" s="25"/>
    </row>
    <row r="35" spans="1:13" x14ac:dyDescent="0.25">
      <c r="A35" s="27" t="s">
        <v>150</v>
      </c>
      <c r="B35" s="25"/>
      <c r="C35" s="25"/>
      <c r="D35" s="25"/>
      <c r="E35" s="25">
        <f>C36+C37</f>
        <v>28.599440000000001</v>
      </c>
      <c r="F35" s="25">
        <f>100*E35/$B$25</f>
        <v>54.119215233305688</v>
      </c>
      <c r="G35" s="25"/>
      <c r="H35" s="25"/>
    </row>
    <row r="36" spans="1:13" x14ac:dyDescent="0.25">
      <c r="A36" s="25" t="s">
        <v>148</v>
      </c>
      <c r="B36" s="25"/>
      <c r="C36" s="25">
        <f>Field!D18</f>
        <v>14.04602</v>
      </c>
      <c r="D36" s="25"/>
      <c r="E36" s="25"/>
      <c r="F36" s="25"/>
      <c r="G36" s="25"/>
      <c r="H36" s="25"/>
    </row>
    <row r="37" spans="1:13" x14ac:dyDescent="0.25">
      <c r="A37" s="25" t="s">
        <v>149</v>
      </c>
      <c r="B37" s="25"/>
      <c r="C37" s="25">
        <f>Field!J18</f>
        <v>14.553419999999999</v>
      </c>
      <c r="D37" s="25"/>
      <c r="E37" s="25"/>
      <c r="F37" s="25"/>
      <c r="G37" s="25"/>
      <c r="H37" s="25"/>
    </row>
    <row r="38" spans="1:13" x14ac:dyDescent="0.25">
      <c r="A38" s="25"/>
      <c r="B38" s="25"/>
      <c r="C38" s="25"/>
      <c r="D38" s="25"/>
      <c r="E38" s="25"/>
      <c r="F38" s="25"/>
      <c r="G38" s="25"/>
      <c r="H38" s="25"/>
    </row>
    <row r="39" spans="1:13" x14ac:dyDescent="0.25">
      <c r="A39" s="27" t="s">
        <v>144</v>
      </c>
      <c r="B39" s="25"/>
      <c r="C39" s="25"/>
      <c r="D39" s="25"/>
      <c r="E39" s="25">
        <f>C40+C41</f>
        <v>2.375604</v>
      </c>
      <c r="F39" s="25">
        <f>100*E39/$B$25</f>
        <v>4.4953965596914465</v>
      </c>
      <c r="G39" s="25"/>
      <c r="H39" s="25"/>
    </row>
    <row r="40" spans="1:13" x14ac:dyDescent="0.25">
      <c r="A40" s="25" t="s">
        <v>148</v>
      </c>
      <c r="B40" s="25"/>
      <c r="C40" s="25">
        <f>Field!E19</f>
        <v>-1.0410429999999999</v>
      </c>
      <c r="D40" s="25"/>
      <c r="E40" s="25"/>
      <c r="F40" s="25"/>
      <c r="G40" s="25"/>
      <c r="H40" s="25"/>
    </row>
    <row r="41" spans="1:13" x14ac:dyDescent="0.25">
      <c r="A41" s="25" t="s">
        <v>149</v>
      </c>
      <c r="B41" s="25"/>
      <c r="C41" s="25">
        <f>Field!K19</f>
        <v>3.4166470000000002</v>
      </c>
      <c r="D41" s="25"/>
      <c r="E41" s="25"/>
      <c r="F41" s="25"/>
      <c r="G41" s="25"/>
      <c r="H41" s="25"/>
    </row>
    <row r="42" spans="1:13" x14ac:dyDescent="0.25">
      <c r="A42" s="25"/>
      <c r="B42" s="25"/>
      <c r="C42" s="25"/>
      <c r="D42" s="25"/>
      <c r="E42" s="25"/>
      <c r="F42" s="25"/>
      <c r="G42" s="25"/>
      <c r="H42" s="25"/>
    </row>
    <row r="43" spans="1:13" x14ac:dyDescent="0.25">
      <c r="A43" s="25" t="s">
        <v>151</v>
      </c>
      <c r="B43" s="25">
        <f>SUM(B25:B41)</f>
        <v>52.845260000000003</v>
      </c>
      <c r="C43" s="25">
        <f>SUM(C25:C41)</f>
        <v>52.84526799999999</v>
      </c>
      <c r="D43" s="25"/>
      <c r="E43" s="25"/>
      <c r="F43" s="25">
        <f>SUM(F27:F39)</f>
        <v>100.00001513853843</v>
      </c>
      <c r="G43" s="25"/>
      <c r="H43" s="25"/>
    </row>
    <row r="44" spans="1:13" x14ac:dyDescent="0.25">
      <c r="A44" s="25"/>
      <c r="B44" s="25"/>
      <c r="C44" s="25"/>
      <c r="D44" s="25"/>
      <c r="E44" s="25"/>
      <c r="F44" s="25"/>
      <c r="G44" s="25"/>
      <c r="H44" s="25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B33" sqref="B33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126</v>
      </c>
      <c r="H1" s="18"/>
      <c r="I1" s="18"/>
      <c r="J1" s="18"/>
      <c r="K1" s="18"/>
    </row>
    <row r="2" spans="1:12" x14ac:dyDescent="0.25">
      <c r="C2" s="1"/>
      <c r="D2" s="1"/>
      <c r="E2" s="1"/>
      <c r="H2" s="18"/>
      <c r="I2" s="18"/>
      <c r="J2" s="18"/>
      <c r="K2" s="18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H3" s="18"/>
      <c r="I3" s="18"/>
      <c r="J3" s="18"/>
      <c r="K3" s="18"/>
      <c r="L3" s="18"/>
    </row>
    <row r="4" spans="1:12" x14ac:dyDescent="0.25">
      <c r="A4" s="79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8"/>
      <c r="I4" s="18"/>
      <c r="J4" s="18"/>
      <c r="K4" s="18"/>
      <c r="L4" s="18"/>
    </row>
    <row r="5" spans="1:12" x14ac:dyDescent="0.25">
      <c r="A5" s="80"/>
      <c r="B5" s="8" t="str">
        <f>Sheet1!A2</f>
        <v>NGrowth</v>
      </c>
      <c r="C5" s="8"/>
      <c r="D5" s="8">
        <f>Sheet1!B2</f>
        <v>4.7407529999999998</v>
      </c>
      <c r="E5" s="8"/>
      <c r="H5" s="18"/>
      <c r="I5" s="18"/>
      <c r="J5" s="18"/>
      <c r="K5" s="18"/>
      <c r="L5" s="18"/>
    </row>
    <row r="6" spans="1:12" x14ac:dyDescent="0.25">
      <c r="A6" s="80"/>
      <c r="B6" s="8" t="str">
        <f>Sheet1!A3</f>
        <v>TANExcreted</v>
      </c>
      <c r="C6" s="8"/>
      <c r="D6" s="8"/>
      <c r="E6" s="8">
        <f>Sheet1!B3</f>
        <v>4.9803389999999998</v>
      </c>
      <c r="H6" s="18"/>
      <c r="I6" s="18"/>
      <c r="J6" s="18"/>
      <c r="K6" s="18"/>
      <c r="L6" s="18"/>
    </row>
    <row r="7" spans="1:12" x14ac:dyDescent="0.25">
      <c r="A7" s="81"/>
      <c r="B7" s="8" t="str">
        <f>Sheet1!A4</f>
        <v>ONExcreted</v>
      </c>
      <c r="C7" s="10"/>
      <c r="D7" s="10"/>
      <c r="E7" s="10">
        <f>Sheet1!B4</f>
        <v>1.9910669999999999</v>
      </c>
      <c r="H7" s="18"/>
      <c r="I7" s="18"/>
      <c r="J7" s="18"/>
      <c r="K7" s="18"/>
      <c r="L7" s="18"/>
    </row>
    <row r="8" spans="1:12" x14ac:dyDescent="0.25">
      <c r="A8" s="19"/>
      <c r="B8" s="7" t="str">
        <f>Sheet1!A5</f>
        <v>PIntake</v>
      </c>
      <c r="C8" s="8">
        <f>Sheet1!B5</f>
        <v>2.0753949999999999</v>
      </c>
      <c r="D8" s="8"/>
      <c r="E8" s="8"/>
      <c r="H8" s="18"/>
      <c r="I8" s="18"/>
      <c r="J8" s="18"/>
      <c r="K8" s="18"/>
      <c r="L8" s="18"/>
    </row>
    <row r="9" spans="1:12" x14ac:dyDescent="0.25">
      <c r="A9" s="80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8"/>
      <c r="I9" s="18"/>
      <c r="J9" s="18"/>
      <c r="K9" s="18"/>
      <c r="L9" s="18"/>
    </row>
    <row r="10" spans="1:12" x14ac:dyDescent="0.25">
      <c r="A10" s="81"/>
      <c r="B10" s="8" t="str">
        <f>Sheet1!A7</f>
        <v>PExcreted</v>
      </c>
      <c r="C10" s="8"/>
      <c r="D10" s="8"/>
      <c r="E10" s="8">
        <f>Sheet1!B7</f>
        <v>1.152641</v>
      </c>
      <c r="H10" s="18"/>
      <c r="I10" s="18"/>
      <c r="J10" s="18"/>
      <c r="K10" s="18"/>
      <c r="L10" s="18"/>
    </row>
    <row r="11" spans="1:12" x14ac:dyDescent="0.25">
      <c r="A11" s="79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8"/>
      <c r="I11" s="18"/>
      <c r="J11" s="18"/>
      <c r="K11" s="18"/>
      <c r="L11" s="18"/>
    </row>
    <row r="12" spans="1:12" x14ac:dyDescent="0.25">
      <c r="A12" s="80"/>
      <c r="B12" s="8" t="str">
        <f>Sheet1!A9</f>
        <v>OMInWeightGain</v>
      </c>
      <c r="C12" s="8"/>
      <c r="D12" s="8">
        <f>Sheet1!B9</f>
        <v>76.190669999999997</v>
      </c>
      <c r="E12" s="8"/>
      <c r="H12" s="18"/>
      <c r="I12" s="18"/>
      <c r="J12" s="18"/>
      <c r="K12" s="18"/>
      <c r="L12" s="18"/>
    </row>
    <row r="13" spans="1:12" x14ac:dyDescent="0.25">
      <c r="A13" s="80"/>
      <c r="B13" s="8" t="str">
        <f>Sheet1!A10</f>
        <v>OMDisappearPig</v>
      </c>
      <c r="C13" s="8"/>
      <c r="D13" s="8">
        <f>Sheet1!B10</f>
        <v>311.34120000000001</v>
      </c>
      <c r="E13" s="8"/>
      <c r="H13" s="18"/>
      <c r="I13" s="18"/>
      <c r="J13" s="18"/>
      <c r="K13" s="18"/>
      <c r="L13" s="18"/>
    </row>
    <row r="14" spans="1:12" x14ac:dyDescent="0.25">
      <c r="A14" s="81"/>
      <c r="B14" s="8" t="str">
        <f>Sheet1!A11</f>
        <v>OMExcretedPig</v>
      </c>
      <c r="C14" s="10"/>
      <c r="D14" s="10"/>
      <c r="E14" s="10">
        <f>Sheet1!B11</f>
        <v>52.845260000000003</v>
      </c>
      <c r="H14" s="18"/>
      <c r="I14" s="18"/>
      <c r="J14" s="18"/>
      <c r="K14" s="18"/>
      <c r="L14" s="18"/>
    </row>
    <row r="15" spans="1:12" x14ac:dyDescent="0.25">
      <c r="A15" s="19"/>
      <c r="B15" s="7" t="str">
        <f>Sheet1!A12</f>
        <v>AshIntake</v>
      </c>
      <c r="C15" s="8">
        <f>Sheet1!B12</f>
        <v>28.109179999999999</v>
      </c>
      <c r="D15" s="8"/>
      <c r="E15" s="8"/>
      <c r="H15" s="18"/>
      <c r="I15" s="18"/>
      <c r="J15" s="18"/>
      <c r="K15" s="18"/>
      <c r="L15" s="18"/>
    </row>
    <row r="16" spans="1:12" x14ac:dyDescent="0.25">
      <c r="A16" s="80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8"/>
      <c r="I16" s="18"/>
      <c r="J16" s="18"/>
      <c r="K16" s="18"/>
      <c r="L16" s="18"/>
    </row>
    <row r="17" spans="1:12" x14ac:dyDescent="0.25">
      <c r="A17" s="81"/>
      <c r="B17" s="8" t="str">
        <f>Sheet1!A14</f>
        <v>AshExcreted</v>
      </c>
      <c r="C17" s="8"/>
      <c r="D17" s="8"/>
      <c r="E17" s="8">
        <f>Sheet1!B14</f>
        <v>26.246739999999999</v>
      </c>
      <c r="H17" s="18"/>
      <c r="I17" s="18"/>
      <c r="J17" s="18"/>
      <c r="K17" s="18"/>
      <c r="L17" s="18"/>
    </row>
    <row r="18" spans="1:12" x14ac:dyDescent="0.25">
      <c r="A18" s="79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8"/>
      <c r="I18" s="18"/>
      <c r="J18" s="18"/>
      <c r="K18" s="18"/>
      <c r="L18" s="18"/>
    </row>
    <row r="19" spans="1:12" x14ac:dyDescent="0.25">
      <c r="A19" s="80"/>
      <c r="B19" s="8" t="str">
        <f>Sheet1!A16</f>
        <v>DrinkingH2O</v>
      </c>
      <c r="C19" s="8" t="str">
        <f>Sheet1!B16</f>
        <v>1.171.216</v>
      </c>
      <c r="D19" s="8"/>
      <c r="E19" s="8"/>
      <c r="H19" s="18"/>
      <c r="I19" s="18"/>
      <c r="J19" s="18"/>
      <c r="K19" s="18"/>
      <c r="L19" s="18"/>
    </row>
    <row r="20" spans="1:12" x14ac:dyDescent="0.25">
      <c r="A20" s="80"/>
      <c r="B20" s="8" t="str">
        <f>Sheet1!A17</f>
        <v>H2OExhaled</v>
      </c>
      <c r="C20" s="8"/>
      <c r="D20" s="8">
        <f>Sheet1!B17</f>
        <v>434.58429999999998</v>
      </c>
      <c r="E20" s="8"/>
      <c r="H20" s="18"/>
      <c r="I20" s="18"/>
      <c r="J20" s="18"/>
      <c r="K20" s="18"/>
      <c r="L20" s="18"/>
    </row>
    <row r="21" spans="1:12" x14ac:dyDescent="0.25">
      <c r="A21" s="80"/>
      <c r="B21" s="8" t="str">
        <f>Sheet1!A18</f>
        <v>H2OInGrowth</v>
      </c>
      <c r="C21" s="8"/>
      <c r="D21" s="8">
        <f>Sheet1!B18</f>
        <v>93.121939999999995</v>
      </c>
      <c r="E21" s="8"/>
      <c r="H21" s="18"/>
      <c r="I21" s="18"/>
      <c r="J21" s="18"/>
      <c r="K21" s="18"/>
      <c r="L21" s="18"/>
    </row>
    <row r="22" spans="1:12" x14ac:dyDescent="0.25">
      <c r="A22" s="81"/>
      <c r="B22" s="10" t="str">
        <f>Sheet1!A19</f>
        <v>H2OExPig</v>
      </c>
      <c r="C22" s="10"/>
      <c r="D22" s="10"/>
      <c r="E22" s="10">
        <f>Sheet1!B19</f>
        <v>920.90800000000002</v>
      </c>
      <c r="H22" s="18"/>
      <c r="I22" s="18"/>
      <c r="J22" s="18"/>
      <c r="K22" s="18"/>
      <c r="L22" s="18"/>
    </row>
    <row r="23" spans="1:12" x14ac:dyDescent="0.25">
      <c r="H23" s="18"/>
      <c r="I23" s="18"/>
      <c r="J23" s="18"/>
      <c r="K23" s="18"/>
      <c r="L23" s="18"/>
    </row>
    <row r="24" spans="1:12" x14ac:dyDescent="0.25">
      <c r="A24" s="36"/>
      <c r="B24" s="37" t="s">
        <v>4</v>
      </c>
      <c r="C24" s="38" t="s">
        <v>15</v>
      </c>
      <c r="D24" s="39" t="s">
        <v>21</v>
      </c>
      <c r="E24" s="39" t="s">
        <v>162</v>
      </c>
      <c r="H24" s="18"/>
      <c r="I24" s="18"/>
      <c r="J24" s="18"/>
      <c r="K24" s="18"/>
      <c r="L24" s="18"/>
    </row>
    <row r="25" spans="1:12" x14ac:dyDescent="0.25">
      <c r="A25" s="40" t="s">
        <v>131</v>
      </c>
      <c r="B25" s="41"/>
      <c r="C25" s="42">
        <f>E6</f>
        <v>4.9803389999999998</v>
      </c>
      <c r="D25" s="43"/>
      <c r="E25" s="56"/>
      <c r="H25" s="18"/>
      <c r="I25" s="18"/>
      <c r="J25" s="18"/>
      <c r="K25" s="18"/>
      <c r="L25" s="18"/>
    </row>
    <row r="26" spans="1:12" x14ac:dyDescent="0.25">
      <c r="A26" s="40" t="s">
        <v>132</v>
      </c>
      <c r="B26" s="41">
        <f>C4</f>
        <v>11.712160000000001</v>
      </c>
      <c r="C26" s="42">
        <f>E7</f>
        <v>1.9910669999999999</v>
      </c>
      <c r="D26" s="44"/>
      <c r="E26" s="57"/>
      <c r="L26" s="18"/>
    </row>
    <row r="27" spans="1:12" x14ac:dyDescent="0.25">
      <c r="A27" s="40" t="s">
        <v>163</v>
      </c>
      <c r="B27" s="41">
        <f>B26</f>
        <v>11.712160000000001</v>
      </c>
      <c r="C27" s="42">
        <f>C25+C26</f>
        <v>6.971406</v>
      </c>
      <c r="D27" s="44">
        <f>D5</f>
        <v>4.7407529999999998</v>
      </c>
      <c r="E27" s="57">
        <f>B27-C27-D27</f>
        <v>1.0000000010279564E-6</v>
      </c>
      <c r="L27" s="18"/>
    </row>
    <row r="28" spans="1:12" x14ac:dyDescent="0.25">
      <c r="A28" s="45" t="s">
        <v>8</v>
      </c>
      <c r="B28" s="46">
        <f>C11</f>
        <v>440.37720000000002</v>
      </c>
      <c r="C28" s="47">
        <f>E14</f>
        <v>52.845260000000003</v>
      </c>
      <c r="D28" s="44">
        <f>D12+D13</f>
        <v>387.53187000000003</v>
      </c>
      <c r="E28" s="57">
        <f>B28-C28-D28</f>
        <v>6.9999999993797246E-5</v>
      </c>
      <c r="L28" s="18"/>
    </row>
    <row r="29" spans="1:12" x14ac:dyDescent="0.25">
      <c r="A29" s="45" t="s">
        <v>7</v>
      </c>
      <c r="B29" s="46">
        <f>C15</f>
        <v>28.109179999999999</v>
      </c>
      <c r="C29" s="47">
        <f>E17</f>
        <v>26.246739999999999</v>
      </c>
      <c r="D29" s="44">
        <f>D16</f>
        <v>1.862439</v>
      </c>
      <c r="E29" s="57">
        <f>B29-C29-D29</f>
        <v>9.9999999947364415E-7</v>
      </c>
    </row>
    <row r="30" spans="1:12" x14ac:dyDescent="0.25">
      <c r="A30" s="36" t="s">
        <v>16</v>
      </c>
      <c r="B30" s="48">
        <f>C18+C19</f>
        <v>1171493.3984000001</v>
      </c>
      <c r="C30" s="49">
        <f>E22</f>
        <v>920.90800000000002</v>
      </c>
      <c r="D30" s="50">
        <f>D20+D21</f>
        <v>527.70623999999998</v>
      </c>
      <c r="E30" s="58">
        <f>B30-C30-D30</f>
        <v>1170044.78416</v>
      </c>
    </row>
    <row r="31" spans="1:12" x14ac:dyDescent="0.25">
      <c r="A31" s="45" t="s">
        <v>32</v>
      </c>
      <c r="B31" s="46">
        <f>B28+B29+B30</f>
        <v>1171961.88478</v>
      </c>
      <c r="C31" s="47">
        <f>C28+C29+C30</f>
        <v>1000</v>
      </c>
      <c r="D31" s="39">
        <f>D28+D29+D30</f>
        <v>917.100549</v>
      </c>
      <c r="E31" s="59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/>
  </sheetViews>
  <sheetFormatPr defaultRowHeight="15" x14ac:dyDescent="0.25"/>
  <cols>
    <col min="1" max="1" width="21.5703125" bestFit="1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7" x14ac:dyDescent="0.25">
      <c r="A1" t="s">
        <v>31</v>
      </c>
      <c r="B1">
        <v>4.9803389999999998</v>
      </c>
      <c r="C1">
        <v>4.9803389999999998</v>
      </c>
      <c r="E1" s="74"/>
      <c r="F1" s="74"/>
      <c r="G1" s="74"/>
    </row>
    <row r="2" spans="1:7" x14ac:dyDescent="0.25">
      <c r="A2" t="s">
        <v>168</v>
      </c>
      <c r="B2">
        <v>0</v>
      </c>
      <c r="C2">
        <v>0</v>
      </c>
      <c r="E2" s="74"/>
      <c r="F2" s="74"/>
      <c r="G2" s="74"/>
    </row>
    <row r="3" spans="1:7" x14ac:dyDescent="0.25">
      <c r="A3" t="s">
        <v>169</v>
      </c>
      <c r="B3">
        <v>0</v>
      </c>
      <c r="C3">
        <v>0</v>
      </c>
      <c r="E3" s="74"/>
      <c r="F3" s="74"/>
      <c r="G3" s="74"/>
    </row>
    <row r="4" spans="1:7" x14ac:dyDescent="0.25">
      <c r="A4" t="s">
        <v>48</v>
      </c>
      <c r="B4">
        <v>1.337172</v>
      </c>
      <c r="C4">
        <v>1.337172</v>
      </c>
      <c r="E4" s="74"/>
      <c r="F4" s="74"/>
      <c r="G4" s="74"/>
    </row>
    <row r="5" spans="1:7" x14ac:dyDescent="0.25">
      <c r="A5" t="s">
        <v>9</v>
      </c>
      <c r="B5">
        <v>4.0115150000000002</v>
      </c>
      <c r="C5">
        <v>4.0115150000000002</v>
      </c>
      <c r="E5" s="74"/>
      <c r="F5" s="74"/>
      <c r="G5" s="74"/>
    </row>
    <row r="6" spans="1:7" x14ac:dyDescent="0.25">
      <c r="A6" t="s">
        <v>0</v>
      </c>
      <c r="B6">
        <v>1.9910669999999999</v>
      </c>
      <c r="C6">
        <v>1.9910669999999999</v>
      </c>
      <c r="E6" s="74"/>
      <c r="F6" s="74"/>
      <c r="G6" s="74"/>
    </row>
    <row r="7" spans="1:7" x14ac:dyDescent="0.25">
      <c r="A7" t="s">
        <v>49</v>
      </c>
      <c r="B7">
        <v>0.36834739999999999</v>
      </c>
      <c r="C7">
        <v>0.36834739999999999</v>
      </c>
      <c r="E7" s="74"/>
      <c r="F7" s="74"/>
      <c r="G7" s="74"/>
    </row>
    <row r="8" spans="1:7" x14ac:dyDescent="0.25">
      <c r="A8" t="s">
        <v>10</v>
      </c>
      <c r="B8">
        <v>1.6227199999999999</v>
      </c>
      <c r="C8">
        <v>1.6227199999999999</v>
      </c>
      <c r="E8" s="74"/>
      <c r="F8" s="74"/>
      <c r="G8" s="74"/>
    </row>
    <row r="9" spans="1:7" x14ac:dyDescent="0.25">
      <c r="A9" t="s">
        <v>1</v>
      </c>
      <c r="B9">
        <v>1.152641</v>
      </c>
      <c r="C9">
        <v>1.152641</v>
      </c>
      <c r="E9" s="74"/>
      <c r="F9" s="74"/>
      <c r="G9" s="74"/>
    </row>
    <row r="10" spans="1:7" x14ac:dyDescent="0.25">
      <c r="A10" t="s">
        <v>11</v>
      </c>
      <c r="B10">
        <v>1.152641</v>
      </c>
      <c r="C10">
        <v>1.152641</v>
      </c>
      <c r="E10" s="74"/>
      <c r="F10" s="74"/>
      <c r="G10" s="74"/>
    </row>
    <row r="11" spans="1:7" x14ac:dyDescent="0.25">
      <c r="A11" t="s">
        <v>40</v>
      </c>
      <c r="B11">
        <v>52.845260000000003</v>
      </c>
      <c r="C11">
        <v>52.845260000000003</v>
      </c>
      <c r="E11" s="74"/>
      <c r="F11" s="74"/>
      <c r="G11" s="74"/>
    </row>
    <row r="12" spans="1:7" x14ac:dyDescent="0.25">
      <c r="A12" t="s">
        <v>50</v>
      </c>
      <c r="B12">
        <v>9.7763729999999995</v>
      </c>
      <c r="C12">
        <v>9.7763729999999995</v>
      </c>
      <c r="E12" s="74"/>
      <c r="F12" s="74"/>
      <c r="G12" s="74"/>
    </row>
    <row r="13" spans="1:7" x14ac:dyDescent="0.25">
      <c r="A13" t="s">
        <v>12</v>
      </c>
      <c r="B13">
        <v>43.068890000000003</v>
      </c>
      <c r="C13">
        <v>43.068890000000003</v>
      </c>
      <c r="E13" s="74"/>
      <c r="F13" s="74"/>
      <c r="G13" s="74"/>
    </row>
    <row r="14" spans="1:7" x14ac:dyDescent="0.25">
      <c r="A14" t="s">
        <v>2</v>
      </c>
      <c r="B14">
        <v>26.246739999999999</v>
      </c>
      <c r="C14">
        <v>26.246739999999999</v>
      </c>
      <c r="E14" s="74"/>
      <c r="F14" s="74"/>
      <c r="G14" s="74"/>
    </row>
    <row r="15" spans="1:7" x14ac:dyDescent="0.25">
      <c r="A15" t="s">
        <v>13</v>
      </c>
      <c r="B15">
        <v>26.246739999999999</v>
      </c>
      <c r="C15">
        <v>26.246739999999999</v>
      </c>
      <c r="E15" s="74"/>
      <c r="F15" s="74"/>
      <c r="G15" s="74"/>
    </row>
    <row r="16" spans="1:7" x14ac:dyDescent="0.25">
      <c r="A16" t="s">
        <v>47</v>
      </c>
      <c r="B16">
        <v>920.90800000000002</v>
      </c>
      <c r="C16">
        <v>920.90800000000002</v>
      </c>
      <c r="E16" s="74"/>
      <c r="F16" s="74"/>
      <c r="G16" s="74"/>
    </row>
    <row r="17" spans="1:7" x14ac:dyDescent="0.25">
      <c r="A17" t="s">
        <v>112</v>
      </c>
      <c r="B17">
        <v>75</v>
      </c>
      <c r="C17">
        <v>75</v>
      </c>
      <c r="E17" s="74"/>
      <c r="F17" s="74"/>
      <c r="G17" s="74"/>
    </row>
    <row r="18" spans="1:7" x14ac:dyDescent="0.25">
      <c r="A18" t="s">
        <v>113</v>
      </c>
      <c r="B18">
        <v>25</v>
      </c>
      <c r="C18">
        <v>25</v>
      </c>
      <c r="E18" s="74"/>
      <c r="F18" s="74"/>
      <c r="G18" s="74"/>
    </row>
    <row r="19" spans="1:7" x14ac:dyDescent="0.25">
      <c r="A19" t="s">
        <v>164</v>
      </c>
      <c r="B19">
        <v>2.7960430000000001</v>
      </c>
      <c r="C19">
        <v>2.7960430000000001</v>
      </c>
      <c r="E19" s="74"/>
      <c r="F19" s="74"/>
      <c r="G19" s="74"/>
    </row>
    <row r="20" spans="1:7" x14ac:dyDescent="0.25">
      <c r="A20" t="s">
        <v>3</v>
      </c>
      <c r="B20">
        <v>47.407530000000001</v>
      </c>
      <c r="C20">
        <v>47.407530000000001</v>
      </c>
      <c r="E20" s="74"/>
      <c r="F20" s="74"/>
      <c r="G20" s="74"/>
    </row>
    <row r="21" spans="1:7" x14ac:dyDescent="0.25">
      <c r="A21" t="s">
        <v>14</v>
      </c>
      <c r="B21">
        <v>1096.4549999999999</v>
      </c>
      <c r="C21">
        <v>1096.4549999999999</v>
      </c>
      <c r="E21" s="74"/>
      <c r="F21" s="74"/>
      <c r="G21" s="74"/>
    </row>
    <row r="22" spans="1:7" x14ac:dyDescent="0.25">
      <c r="A22" t="s">
        <v>114</v>
      </c>
      <c r="B22">
        <v>2.257501</v>
      </c>
      <c r="C22">
        <v>2.257501</v>
      </c>
      <c r="E22" s="74"/>
      <c r="F22" s="74"/>
      <c r="G22" s="74"/>
    </row>
    <row r="23" spans="1:7" x14ac:dyDescent="0.25">
      <c r="A23" t="s">
        <v>173</v>
      </c>
      <c r="B23">
        <v>1.466456</v>
      </c>
      <c r="C23">
        <v>1.466456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127</v>
      </c>
      <c r="G1" s="22"/>
      <c r="H1" s="22"/>
      <c r="I1" s="22"/>
      <c r="J1" s="22"/>
      <c r="K1" s="22"/>
    </row>
    <row r="2" spans="1:12" x14ac:dyDescent="0.25">
      <c r="C2" s="1"/>
      <c r="D2" s="1"/>
      <c r="E2" s="1"/>
      <c r="F2" s="1"/>
      <c r="G2" s="23"/>
      <c r="H2" s="23"/>
      <c r="I2" s="23"/>
      <c r="J2" s="23"/>
      <c r="K2" s="23"/>
      <c r="L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G3" s="22"/>
      <c r="H3" s="22"/>
      <c r="I3" s="22"/>
      <c r="J3" s="22"/>
      <c r="K3" s="22"/>
    </row>
    <row r="4" spans="1:12" x14ac:dyDescent="0.25">
      <c r="A4" s="79" t="s">
        <v>5</v>
      </c>
      <c r="B4" s="7" t="str">
        <f>Sheet2!A1</f>
        <v>TANExcreted</v>
      </c>
      <c r="C4" s="12">
        <f>Sheet2!B1</f>
        <v>4.9803389999999998</v>
      </c>
      <c r="D4" s="7"/>
      <c r="E4" s="7"/>
      <c r="G4" s="22"/>
      <c r="H4" s="22"/>
      <c r="I4" s="22"/>
      <c r="J4" s="22"/>
      <c r="K4" s="22"/>
    </row>
    <row r="5" spans="1:12" x14ac:dyDescent="0.25">
      <c r="A5" s="82"/>
      <c r="B5" s="8" t="str">
        <f>Sheet2!A2</f>
        <v>N2House</v>
      </c>
      <c r="C5" s="8"/>
      <c r="D5" s="9">
        <f>Sheet2!B2</f>
        <v>0</v>
      </c>
      <c r="E5" s="8"/>
      <c r="G5" s="22"/>
      <c r="H5" s="22"/>
      <c r="I5" s="22"/>
      <c r="J5" s="22"/>
      <c r="K5" s="22"/>
    </row>
    <row r="6" spans="1:12" x14ac:dyDescent="0.25">
      <c r="A6" s="82"/>
      <c r="B6" s="8" t="str">
        <f>Sheet2!A3</f>
        <v>N2OHouse</v>
      </c>
      <c r="C6" s="8"/>
      <c r="D6" s="9">
        <f>Sheet2!B3</f>
        <v>0</v>
      </c>
      <c r="E6" s="9"/>
      <c r="G6" s="22"/>
      <c r="H6" s="22"/>
      <c r="I6" s="22"/>
      <c r="J6" s="22"/>
      <c r="K6" s="22"/>
    </row>
    <row r="7" spans="1:12" x14ac:dyDescent="0.25">
      <c r="A7" s="82"/>
      <c r="B7" s="8" t="str">
        <f>Sheet2!A4</f>
        <v>NH3House</v>
      </c>
      <c r="C7" s="9"/>
      <c r="D7" s="9">
        <f>Sheet2!B4</f>
        <v>1.337172</v>
      </c>
      <c r="E7" s="8"/>
      <c r="G7" s="22"/>
      <c r="H7" s="22"/>
      <c r="I7" s="22"/>
      <c r="J7" s="22"/>
      <c r="K7" s="22"/>
    </row>
    <row r="8" spans="1:12" x14ac:dyDescent="0.25">
      <c r="A8" s="82"/>
      <c r="B8" s="8" t="str">
        <f>Sheet2!A5</f>
        <v>TANExHouse</v>
      </c>
      <c r="C8" s="9"/>
      <c r="D8" s="9"/>
      <c r="E8" s="9">
        <f>Sheet2!B5</f>
        <v>4.0115150000000002</v>
      </c>
      <c r="G8" s="22"/>
      <c r="H8" s="22"/>
      <c r="I8" s="22"/>
      <c r="J8" s="22"/>
      <c r="K8" s="22"/>
    </row>
    <row r="9" spans="1:12" x14ac:dyDescent="0.25">
      <c r="A9" s="82"/>
      <c r="B9" s="8" t="str">
        <f>Sheet2!A6</f>
        <v>ONExcreted</v>
      </c>
      <c r="C9" s="9">
        <f>Sheet2!B6</f>
        <v>1.9910669999999999</v>
      </c>
      <c r="D9" s="8"/>
      <c r="E9" s="77"/>
      <c r="G9" s="22"/>
      <c r="H9" s="22"/>
      <c r="I9" s="22"/>
      <c r="J9" s="22"/>
      <c r="K9" s="22"/>
    </row>
    <row r="10" spans="1:12" x14ac:dyDescent="0.25">
      <c r="A10" s="82"/>
      <c r="B10" s="8" t="str">
        <f>Sheet2!A7</f>
        <v>ONMineralHouse</v>
      </c>
      <c r="C10" s="9">
        <f>Sheet2!B7</f>
        <v>0.36834739999999999</v>
      </c>
      <c r="D10" s="9">
        <f>Sheet2!B7</f>
        <v>0.36834739999999999</v>
      </c>
      <c r="E10" s="8"/>
      <c r="G10" s="22"/>
      <c r="H10" s="22"/>
      <c r="I10" s="22"/>
      <c r="J10" s="22"/>
      <c r="K10" s="22"/>
    </row>
    <row r="11" spans="1:12" x14ac:dyDescent="0.25">
      <c r="A11" s="83"/>
      <c r="B11" s="8" t="str">
        <f>Sheet2!A8</f>
        <v>ONExHouse</v>
      </c>
      <c r="C11" s="10"/>
      <c r="D11" s="11"/>
      <c r="E11" s="9">
        <f>Sheet2!B8</f>
        <v>1.6227199999999999</v>
      </c>
      <c r="G11" s="22"/>
      <c r="H11" s="22"/>
      <c r="I11" s="22"/>
      <c r="J11" s="22"/>
      <c r="K11" s="22"/>
    </row>
    <row r="12" spans="1:12" x14ac:dyDescent="0.25">
      <c r="A12" s="79" t="s">
        <v>6</v>
      </c>
      <c r="B12" s="7" t="str">
        <f>Sheet2!A9</f>
        <v>PExcreted</v>
      </c>
      <c r="C12" s="12">
        <f>Sheet2!B9</f>
        <v>1.152641</v>
      </c>
      <c r="D12" s="12"/>
      <c r="E12" s="7"/>
      <c r="G12" s="22"/>
      <c r="H12" s="22"/>
      <c r="I12" s="22"/>
      <c r="J12" s="22"/>
      <c r="K12" s="22"/>
    </row>
    <row r="13" spans="1:12" x14ac:dyDescent="0.25">
      <c r="A13" s="83"/>
      <c r="B13" s="10" t="str">
        <f>Sheet2!A10</f>
        <v>PExHouse</v>
      </c>
      <c r="C13" s="11"/>
      <c r="D13" s="51"/>
      <c r="E13" s="10">
        <f>Sheet2!B10</f>
        <v>1.152641</v>
      </c>
      <c r="G13" s="22"/>
      <c r="H13" s="22"/>
      <c r="I13" s="22"/>
      <c r="J13" s="22"/>
      <c r="K13" s="22"/>
    </row>
    <row r="14" spans="1:12" x14ac:dyDescent="0.25">
      <c r="A14" s="79" t="s">
        <v>8</v>
      </c>
      <c r="B14" s="8" t="str">
        <f>Sheet2!A11</f>
        <v>OMExcretedPig</v>
      </c>
      <c r="C14" s="9">
        <f>Sheet2!B11</f>
        <v>52.845260000000003</v>
      </c>
      <c r="D14" s="9"/>
      <c r="E14" s="77"/>
      <c r="G14" s="22"/>
      <c r="H14" s="22"/>
      <c r="I14" s="22"/>
      <c r="J14" s="22"/>
      <c r="K14" s="22"/>
    </row>
    <row r="15" spans="1:12" x14ac:dyDescent="0.25">
      <c r="A15" s="82"/>
      <c r="B15" s="8" t="str">
        <f>Sheet2!A12</f>
        <v>OMDisappearHouse</v>
      </c>
      <c r="C15" s="77"/>
      <c r="D15" s="9">
        <f>Sheet2!B12</f>
        <v>9.7763729999999995</v>
      </c>
      <c r="E15" s="8"/>
      <c r="G15" s="22"/>
      <c r="H15" s="22"/>
      <c r="I15" s="22"/>
      <c r="J15" s="22"/>
      <c r="K15" s="22"/>
    </row>
    <row r="16" spans="1:12" x14ac:dyDescent="0.25">
      <c r="A16" s="83"/>
      <c r="B16" s="8" t="str">
        <f>Sheet2!A13</f>
        <v>OMExHouse</v>
      </c>
      <c r="C16" s="10"/>
      <c r="D16" s="8"/>
      <c r="E16" s="9">
        <f>Sheet2!B13</f>
        <v>43.068890000000003</v>
      </c>
      <c r="G16" s="22"/>
      <c r="H16" s="22"/>
      <c r="I16" s="22"/>
      <c r="J16" s="22"/>
      <c r="K16" s="22"/>
    </row>
    <row r="17" spans="1:11" x14ac:dyDescent="0.25">
      <c r="A17" s="79" t="s">
        <v>7</v>
      </c>
      <c r="B17" s="7" t="str">
        <f>Sheet2!A14</f>
        <v>AshExcreted</v>
      </c>
      <c r="C17" s="12">
        <f>Sheet2!B14</f>
        <v>26.246739999999999</v>
      </c>
      <c r="D17" s="7"/>
      <c r="E17" s="12"/>
      <c r="G17" s="22"/>
      <c r="H17" s="22"/>
      <c r="I17" s="22"/>
      <c r="J17" s="22"/>
      <c r="K17" s="22"/>
    </row>
    <row r="18" spans="1:11" x14ac:dyDescent="0.25">
      <c r="A18" s="81"/>
      <c r="B18" s="10" t="str">
        <f>Sheet2!A15</f>
        <v>AshExhouse</v>
      </c>
      <c r="C18" s="11"/>
      <c r="D18" s="10"/>
      <c r="E18" s="11">
        <f>Sheet2!B15</f>
        <v>26.246739999999999</v>
      </c>
      <c r="G18" s="22"/>
      <c r="H18" s="22"/>
      <c r="I18" s="22"/>
      <c r="J18" s="22"/>
      <c r="K18" s="22"/>
    </row>
    <row r="19" spans="1:11" x14ac:dyDescent="0.25">
      <c r="A19" s="79" t="s">
        <v>16</v>
      </c>
      <c r="B19" s="8" t="str">
        <f>Sheet2!A16</f>
        <v>H2OExPig</v>
      </c>
      <c r="C19" s="9">
        <f>Sheet2!B16</f>
        <v>920.90800000000002</v>
      </c>
      <c r="D19" s="8"/>
      <c r="E19" s="9"/>
      <c r="G19" s="78"/>
      <c r="H19" s="78"/>
      <c r="I19" s="78"/>
      <c r="J19" s="78"/>
      <c r="K19" s="22"/>
    </row>
    <row r="20" spans="1:11" x14ac:dyDescent="0.25">
      <c r="A20" s="82"/>
      <c r="B20" s="8" t="str">
        <f>Sheet2!A17</f>
        <v>A_DrinkingH2OSpill</v>
      </c>
      <c r="C20" s="9">
        <f>Sheet2!B17*Sheet2!B22</f>
        <v>169.31257500000001</v>
      </c>
      <c r="D20" s="8"/>
      <c r="E20" s="9"/>
      <c r="G20" s="78"/>
      <c r="H20" s="78"/>
      <c r="I20" s="78"/>
      <c r="J20" s="78"/>
      <c r="K20" s="22"/>
    </row>
    <row r="21" spans="1:11" x14ac:dyDescent="0.25">
      <c r="A21" s="82"/>
      <c r="B21" s="75" t="str">
        <f>Sheet2!A18</f>
        <v>A_WashH2O</v>
      </c>
      <c r="C21" s="76">
        <f>Sheet2!B18*Sheet2!B22</f>
        <v>56.437525000000001</v>
      </c>
      <c r="D21" s="75"/>
      <c r="E21" s="9"/>
      <c r="G21" s="78"/>
      <c r="H21" s="78"/>
      <c r="I21" s="78"/>
      <c r="J21" s="78"/>
      <c r="K21" s="22"/>
    </row>
    <row r="22" spans="1:11" x14ac:dyDescent="0.25">
      <c r="A22" s="82"/>
      <c r="B22" s="75" t="str">
        <f>Sheet2!A19</f>
        <v>H2ODegradationHouse</v>
      </c>
      <c r="C22" s="77"/>
      <c r="D22" s="75">
        <f>Sheet2!B19</f>
        <v>2.7960430000000001</v>
      </c>
      <c r="E22" s="9"/>
      <c r="G22" s="78"/>
      <c r="H22" s="78"/>
      <c r="I22" s="78"/>
      <c r="J22" s="78"/>
      <c r="K22" s="22"/>
    </row>
    <row r="23" spans="1:11" x14ac:dyDescent="0.25">
      <c r="A23" s="82"/>
      <c r="B23" s="75" t="str">
        <f>Sheet2!A20</f>
        <v>H2OEvapHouse</v>
      </c>
      <c r="C23" s="75"/>
      <c r="D23" s="75">
        <f>Sheet2!B20</f>
        <v>47.407530000000001</v>
      </c>
      <c r="E23" s="8"/>
      <c r="G23" s="78"/>
      <c r="H23" s="78"/>
      <c r="I23" s="78"/>
      <c r="J23" s="78"/>
      <c r="K23" s="22"/>
    </row>
    <row r="24" spans="1:11" x14ac:dyDescent="0.25">
      <c r="A24" s="83"/>
      <c r="B24" s="51" t="str">
        <f>Sheet2!A21</f>
        <v>H2OExHouse</v>
      </c>
      <c r="C24" s="51"/>
      <c r="D24" s="51"/>
      <c r="E24" s="10">
        <f>Sheet2!B21</f>
        <v>1096.4549999999999</v>
      </c>
      <c r="G24" s="78"/>
      <c r="H24" s="78"/>
      <c r="I24" s="78"/>
      <c r="J24" s="78"/>
      <c r="K24" s="22"/>
    </row>
    <row r="25" spans="1:11" x14ac:dyDescent="0.25">
      <c r="G25" s="22"/>
      <c r="H25" s="22"/>
      <c r="I25" s="22"/>
      <c r="J25" s="22"/>
      <c r="K25" s="22"/>
    </row>
    <row r="26" spans="1:11" x14ac:dyDescent="0.25">
      <c r="A26" s="36"/>
      <c r="B26" s="37" t="s">
        <v>4</v>
      </c>
      <c r="C26" s="37" t="s">
        <v>15</v>
      </c>
      <c r="D26" s="39" t="s">
        <v>21</v>
      </c>
      <c r="E26" s="39" t="s">
        <v>162</v>
      </c>
      <c r="G26" s="22"/>
      <c r="H26" s="22"/>
      <c r="I26" s="22"/>
      <c r="J26" s="22"/>
      <c r="K26" s="22"/>
    </row>
    <row r="27" spans="1:11" x14ac:dyDescent="0.25">
      <c r="A27" s="40" t="s">
        <v>131</v>
      </c>
      <c r="B27" s="52">
        <f>C4+C10</f>
        <v>5.3486864000000001</v>
      </c>
      <c r="C27" s="52">
        <f>E8</f>
        <v>4.0115150000000002</v>
      </c>
      <c r="D27" s="43">
        <f>D5+D6+D7</f>
        <v>1.337172</v>
      </c>
      <c r="E27" s="56">
        <f>B27-C27-D27</f>
        <v>-6.000000001282757E-7</v>
      </c>
      <c r="G27" s="22"/>
      <c r="H27" s="22"/>
      <c r="I27" s="22"/>
      <c r="J27" s="22"/>
      <c r="K27" s="22"/>
    </row>
    <row r="28" spans="1:11" x14ac:dyDescent="0.25">
      <c r="A28" s="40" t="s">
        <v>132</v>
      </c>
      <c r="B28" s="52">
        <f>C9</f>
        <v>1.9910669999999999</v>
      </c>
      <c r="C28" s="52">
        <f>E11</f>
        <v>1.6227199999999999</v>
      </c>
      <c r="D28" s="44">
        <f>D10</f>
        <v>0.36834739999999999</v>
      </c>
      <c r="E28" s="57">
        <f>B28-C28-D28</f>
        <v>-4.0000000001150227E-7</v>
      </c>
      <c r="G28" s="22"/>
      <c r="H28" s="22"/>
      <c r="I28" s="22"/>
      <c r="J28" s="22"/>
      <c r="K28" s="22"/>
    </row>
    <row r="29" spans="1:11" x14ac:dyDescent="0.25">
      <c r="A29" s="40" t="s">
        <v>134</v>
      </c>
      <c r="B29" s="52">
        <f>B27+B28</f>
        <v>7.3397534000000002</v>
      </c>
      <c r="C29" s="52">
        <f>C27+C28</f>
        <v>5.6342350000000003</v>
      </c>
      <c r="D29" s="53">
        <f>D27+D28</f>
        <v>1.7055194</v>
      </c>
      <c r="E29" s="60">
        <f>E27+E28</f>
        <v>-1.000000000139778E-6</v>
      </c>
      <c r="G29" s="22"/>
      <c r="H29" s="22"/>
      <c r="I29" s="22"/>
      <c r="J29" s="22"/>
      <c r="K29" s="22"/>
    </row>
    <row r="30" spans="1:11" x14ac:dyDescent="0.25">
      <c r="A30" s="40" t="s">
        <v>6</v>
      </c>
      <c r="B30" s="52">
        <f>C12</f>
        <v>1.152641</v>
      </c>
      <c r="C30" s="52">
        <f>E13</f>
        <v>1.152641</v>
      </c>
      <c r="D30" s="44">
        <v>0</v>
      </c>
      <c r="E30" s="57">
        <f>B30-C30-D30</f>
        <v>0</v>
      </c>
      <c r="G30" s="22"/>
      <c r="H30" s="22"/>
      <c r="I30" s="22"/>
      <c r="J30" s="22"/>
      <c r="K30" s="22"/>
    </row>
    <row r="31" spans="1:11" x14ac:dyDescent="0.25">
      <c r="A31" s="45" t="s">
        <v>8</v>
      </c>
      <c r="B31" s="45">
        <f>C14</f>
        <v>52.845260000000003</v>
      </c>
      <c r="C31" s="45">
        <f>E16</f>
        <v>43.068890000000003</v>
      </c>
      <c r="D31" s="44">
        <f>D15</f>
        <v>9.7763729999999995</v>
      </c>
      <c r="E31" s="57">
        <f>B31-C31-D31</f>
        <v>-2.9999999995311555E-6</v>
      </c>
      <c r="G31" s="22"/>
      <c r="H31" s="22"/>
      <c r="I31" s="22"/>
      <c r="J31" s="22"/>
      <c r="K31" s="22"/>
    </row>
    <row r="32" spans="1:11" x14ac:dyDescent="0.25">
      <c r="A32" s="45" t="s">
        <v>7</v>
      </c>
      <c r="B32" s="45">
        <f>C17</f>
        <v>26.246739999999999</v>
      </c>
      <c r="C32" s="45">
        <f>E18</f>
        <v>26.246739999999999</v>
      </c>
      <c r="D32" s="44">
        <v>0</v>
      </c>
      <c r="E32" s="57">
        <f>B32-C32-D32</f>
        <v>0</v>
      </c>
      <c r="G32" s="22"/>
      <c r="H32" s="22"/>
      <c r="I32" s="22"/>
      <c r="J32" s="22"/>
      <c r="K32" s="22"/>
    </row>
    <row r="33" spans="1:11" x14ac:dyDescent="0.25">
      <c r="A33" s="36" t="s">
        <v>16</v>
      </c>
      <c r="B33" s="36">
        <f>C19+C20+C21</f>
        <v>1146.6581000000001</v>
      </c>
      <c r="C33" s="36">
        <f>E24</f>
        <v>1096.4549999999999</v>
      </c>
      <c r="D33" s="50">
        <f>D22+D23</f>
        <v>50.203572999999999</v>
      </c>
      <c r="E33" s="58">
        <f>B33-C33-D33</f>
        <v>-4.7299999982186591E-4</v>
      </c>
      <c r="G33" s="22"/>
      <c r="H33" s="22"/>
      <c r="I33" s="22"/>
      <c r="J33" s="22"/>
      <c r="K33" s="22"/>
    </row>
    <row r="34" spans="1:11" x14ac:dyDescent="0.25">
      <c r="A34" s="45" t="s">
        <v>32</v>
      </c>
      <c r="B34" s="45">
        <f>SUM(B27:B33)</f>
        <v>1241.5822478</v>
      </c>
      <c r="C34" s="45">
        <f>SUM(C27:C33)</f>
        <v>1178.1917409999999</v>
      </c>
      <c r="D34" s="45">
        <f>SUM(D27:D33)</f>
        <v>63.390984799999998</v>
      </c>
      <c r="E34" s="61">
        <f>SUM(E27:E33)</f>
        <v>-4.7799999982167662E-4</v>
      </c>
      <c r="G34" s="22"/>
      <c r="H34" s="22"/>
      <c r="I34" s="22"/>
      <c r="J34" s="22"/>
      <c r="K34" s="22"/>
    </row>
  </sheetData>
  <mergeCells count="5">
    <mergeCell ref="A4:A11"/>
    <mergeCell ref="A12:A13"/>
    <mergeCell ref="A14:A16"/>
    <mergeCell ref="A17:A18"/>
    <mergeCell ref="A19:A2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5.140625" bestFit="1" customWidth="1"/>
    <col min="2" max="3" width="11" bestFit="1" customWidth="1"/>
  </cols>
  <sheetData>
    <row r="1" spans="1:3" x14ac:dyDescent="0.25">
      <c r="A1" t="s">
        <v>9</v>
      </c>
      <c r="B1">
        <v>4.0115150000000002</v>
      </c>
      <c r="C1">
        <v>4.0115150000000002</v>
      </c>
    </row>
    <row r="2" spans="1:3" x14ac:dyDescent="0.25">
      <c r="A2" t="s">
        <v>118</v>
      </c>
      <c r="B2">
        <v>8.1135979999999996E-2</v>
      </c>
      <c r="C2">
        <v>8.1135979999999996E-2</v>
      </c>
    </row>
    <row r="3" spans="1:3" x14ac:dyDescent="0.25">
      <c r="A3" t="s">
        <v>115</v>
      </c>
      <c r="B3">
        <v>0</v>
      </c>
      <c r="C3">
        <v>0</v>
      </c>
    </row>
    <row r="4" spans="1:3" x14ac:dyDescent="0.25">
      <c r="A4" t="s">
        <v>116</v>
      </c>
      <c r="B4">
        <v>0</v>
      </c>
      <c r="C4">
        <v>0</v>
      </c>
    </row>
    <row r="5" spans="1:3" x14ac:dyDescent="0.25">
      <c r="A5" t="s">
        <v>117</v>
      </c>
      <c r="B5">
        <v>0</v>
      </c>
      <c r="C5">
        <v>0</v>
      </c>
    </row>
    <row r="6" spans="1:3" x14ac:dyDescent="0.25">
      <c r="A6" t="s">
        <v>167</v>
      </c>
      <c r="B6">
        <v>4.092651</v>
      </c>
      <c r="C6">
        <v>4.092651</v>
      </c>
    </row>
    <row r="7" spans="1:3" x14ac:dyDescent="0.25">
      <c r="A7" t="s">
        <v>10</v>
      </c>
      <c r="B7">
        <v>1.6227199999999999</v>
      </c>
      <c r="C7">
        <v>1.6227199999999999</v>
      </c>
    </row>
    <row r="8" spans="1:3" x14ac:dyDescent="0.25">
      <c r="A8" t="s">
        <v>22</v>
      </c>
      <c r="B8">
        <v>1.5415840000000001</v>
      </c>
      <c r="C8">
        <v>1.5415840000000001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23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51</v>
      </c>
      <c r="B12">
        <v>2.1534439999999999</v>
      </c>
      <c r="C12">
        <v>2.1534439999999999</v>
      </c>
    </row>
    <row r="13" spans="1:3" x14ac:dyDescent="0.25">
      <c r="A13" t="s">
        <v>24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25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165</v>
      </c>
      <c r="B18">
        <v>0.61588509999999996</v>
      </c>
      <c r="C18">
        <v>0.61588509999999996</v>
      </c>
    </row>
    <row r="19" spans="1:3" x14ac:dyDescent="0.25">
      <c r="A19" t="s">
        <v>27</v>
      </c>
      <c r="B19">
        <v>1095.8389999999999</v>
      </c>
      <c r="C19">
        <v>1095.8389999999999</v>
      </c>
    </row>
    <row r="20" spans="1:3" x14ac:dyDescent="0.25">
      <c r="A20" t="s">
        <v>174</v>
      </c>
      <c r="B20">
        <v>0.32301669999999999</v>
      </c>
      <c r="C20">
        <v>0.32301669999999999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C34" sqref="C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128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79" t="s">
        <v>5</v>
      </c>
      <c r="B4" s="5" t="str">
        <f>Sheet3!A1</f>
        <v>TANExHouse</v>
      </c>
      <c r="C4" s="7">
        <f>Sheet3!B1</f>
        <v>4.0115150000000002</v>
      </c>
      <c r="D4" s="7"/>
      <c r="E4" s="7"/>
    </row>
    <row r="5" spans="1:5" x14ac:dyDescent="0.25">
      <c r="A5" s="84"/>
      <c r="B5" s="5" t="str">
        <f>Sheet3!A2</f>
        <v>NMineralPreStore</v>
      </c>
      <c r="C5" s="8">
        <f>Sheet3!B2</f>
        <v>8.1135979999999996E-2</v>
      </c>
      <c r="D5" s="8">
        <f>Sheet3!C2</f>
        <v>8.1135979999999996E-2</v>
      </c>
      <c r="E5" s="8"/>
    </row>
    <row r="6" spans="1:5" x14ac:dyDescent="0.25">
      <c r="A6" s="84"/>
      <c r="B6" s="5" t="str">
        <f>Sheet3!A3</f>
        <v>N2PreStore</v>
      </c>
      <c r="C6" s="8"/>
      <c r="D6" s="8">
        <f>Sheet3!B3</f>
        <v>0</v>
      </c>
      <c r="E6" s="8"/>
    </row>
    <row r="7" spans="1:5" x14ac:dyDescent="0.25">
      <c r="A7" s="84"/>
      <c r="B7" s="5" t="str">
        <f>Sheet3!A4</f>
        <v>N2OPreStore</v>
      </c>
      <c r="C7" s="8"/>
      <c r="D7" s="8">
        <f>Sheet3!B4</f>
        <v>0</v>
      </c>
      <c r="E7" s="8"/>
    </row>
    <row r="8" spans="1:5" x14ac:dyDescent="0.25">
      <c r="A8" s="84"/>
      <c r="B8" s="5" t="str">
        <f>Sheet3!A5</f>
        <v>NH3PreStore</v>
      </c>
      <c r="C8" s="8"/>
      <c r="D8" s="8">
        <f>Sheet3!B5</f>
        <v>0</v>
      </c>
      <c r="E8" s="8"/>
    </row>
    <row r="9" spans="1:5" x14ac:dyDescent="0.25">
      <c r="A9" s="84"/>
      <c r="B9" s="5" t="str">
        <f>Sheet3!A6</f>
        <v>TANPreStore</v>
      </c>
      <c r="C9" s="8"/>
      <c r="D9" s="8"/>
      <c r="E9" s="8">
        <f>Sheet3!B6</f>
        <v>4.092651</v>
      </c>
    </row>
    <row r="10" spans="1:5" x14ac:dyDescent="0.25">
      <c r="A10" s="84"/>
      <c r="B10" s="5" t="str">
        <f>Sheet3!A7</f>
        <v>ONExHouse</v>
      </c>
      <c r="C10" s="8">
        <f>Sheet3!B7</f>
        <v>1.6227199999999999</v>
      </c>
      <c r="D10" s="8"/>
      <c r="E10" s="8"/>
    </row>
    <row r="11" spans="1:5" x14ac:dyDescent="0.25">
      <c r="A11" s="85"/>
      <c r="B11" s="5" t="str">
        <f>Sheet3!A8</f>
        <v>ONExPreStore</v>
      </c>
      <c r="C11" s="10"/>
      <c r="D11" s="10"/>
      <c r="E11" s="10">
        <f>Sheet3!B8</f>
        <v>1.5415840000000001</v>
      </c>
    </row>
    <row r="12" spans="1:5" x14ac:dyDescent="0.25">
      <c r="A12" s="80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80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79" t="s">
        <v>8</v>
      </c>
      <c r="B14" s="5" t="str">
        <f>Sheet3!A11</f>
        <v>OMExHouse</v>
      </c>
      <c r="C14" s="7">
        <f>Sheet3!B11</f>
        <v>43.068890000000003</v>
      </c>
      <c r="D14" s="7"/>
      <c r="E14" s="7"/>
    </row>
    <row r="15" spans="1:5" x14ac:dyDescent="0.25">
      <c r="A15" s="82"/>
      <c r="B15" s="5" t="str">
        <f>Sheet3!A12</f>
        <v>OMDisappearPreStore</v>
      </c>
      <c r="C15" s="8"/>
      <c r="D15" s="8">
        <f>Sheet3!B12</f>
        <v>2.1534439999999999</v>
      </c>
      <c r="E15" s="8"/>
    </row>
    <row r="16" spans="1:5" x14ac:dyDescent="0.25">
      <c r="A16" s="83"/>
      <c r="B16" s="5" t="str">
        <f>Sheet3!A13</f>
        <v>OMExPreStore</v>
      </c>
      <c r="C16" s="10"/>
      <c r="D16" s="10"/>
      <c r="E16" s="10">
        <f>Sheet3!B13</f>
        <v>40.915439999999997</v>
      </c>
    </row>
    <row r="17" spans="1:5" x14ac:dyDescent="0.25">
      <c r="A17" s="13"/>
      <c r="B17" s="7" t="str">
        <f>Sheet3!A14</f>
        <v>AshExhouse</v>
      </c>
      <c r="C17" s="5">
        <f>Sheet3!B14</f>
        <v>26.246739999999999</v>
      </c>
      <c r="D17" s="5"/>
      <c r="E17" s="5"/>
    </row>
    <row r="18" spans="1:5" x14ac:dyDescent="0.25">
      <c r="A18" s="13" t="s">
        <v>7</v>
      </c>
      <c r="B18" s="10" t="str">
        <f>Sheet3!A15</f>
        <v>AshPreStore</v>
      </c>
      <c r="C18" s="5"/>
      <c r="D18" s="5"/>
      <c r="E18" s="5">
        <f>Sheet3!B15</f>
        <v>26.246739999999999</v>
      </c>
    </row>
    <row r="19" spans="1:5" x14ac:dyDescent="0.25">
      <c r="A19" s="79" t="s">
        <v>16</v>
      </c>
      <c r="B19" s="7" t="str">
        <f>Sheet3!A16</f>
        <v>H2OExHouse</v>
      </c>
      <c r="C19" s="7">
        <f>Sheet3!B16</f>
        <v>1096.4549999999999</v>
      </c>
      <c r="D19" s="7"/>
      <c r="E19" s="7"/>
    </row>
    <row r="20" spans="1:5" x14ac:dyDescent="0.25">
      <c r="A20" s="82"/>
      <c r="B20" s="8" t="str">
        <f>Sheet3!A17</f>
        <v>H2OEvapPreStore</v>
      </c>
      <c r="C20" s="8"/>
      <c r="D20" s="8">
        <f>Sheet3!B17</f>
        <v>0</v>
      </c>
      <c r="E20" s="8"/>
    </row>
    <row r="21" spans="1:5" x14ac:dyDescent="0.25">
      <c r="A21" s="82"/>
      <c r="B21" s="8" t="str">
        <f>Sheet3!A18</f>
        <v>H2OODegradationPreStore</v>
      </c>
      <c r="C21" s="8"/>
      <c r="D21" s="8">
        <f>Sheet3!B18</f>
        <v>0.61588509999999996</v>
      </c>
      <c r="E21" s="8"/>
    </row>
    <row r="22" spans="1:5" x14ac:dyDescent="0.25">
      <c r="A22" s="83"/>
      <c r="B22" s="10" t="str">
        <f>Sheet3!A19</f>
        <v>H2OExPreStore</v>
      </c>
      <c r="C22" s="10"/>
      <c r="D22" s="10"/>
      <c r="E22" s="10">
        <f>Sheet3!B19</f>
        <v>1095.8389999999999</v>
      </c>
    </row>
    <row r="25" spans="1:5" x14ac:dyDescent="0.25">
      <c r="A25" s="33"/>
      <c r="B25" s="30" t="s">
        <v>4</v>
      </c>
      <c r="C25" s="30" t="s">
        <v>15</v>
      </c>
      <c r="D25" s="31" t="s">
        <v>21</v>
      </c>
      <c r="E25" s="31" t="s">
        <v>133</v>
      </c>
    </row>
    <row r="26" spans="1:5" x14ac:dyDescent="0.25">
      <c r="A26" s="35" t="s">
        <v>131</v>
      </c>
      <c r="B26" s="32">
        <f>C4+C5</f>
        <v>4.0926509800000002</v>
      </c>
      <c r="C26" s="32">
        <f>E9</f>
        <v>4.092651</v>
      </c>
      <c r="D26" s="34">
        <f>SUM(D6:D8)</f>
        <v>0</v>
      </c>
      <c r="E26" s="62">
        <f>B26-C26-D26</f>
        <v>-1.9999999878450581E-8</v>
      </c>
    </row>
    <row r="27" spans="1:5" x14ac:dyDescent="0.25">
      <c r="A27" s="35" t="s">
        <v>132</v>
      </c>
      <c r="B27" s="32">
        <f>C10</f>
        <v>1.6227199999999999</v>
      </c>
      <c r="C27" s="31">
        <f>E11</f>
        <v>1.5415840000000001</v>
      </c>
      <c r="D27" s="32">
        <f>D5</f>
        <v>8.1135979999999996E-2</v>
      </c>
      <c r="E27" s="63">
        <f>B27-C27-D27</f>
        <v>1.9999999878450581E-8</v>
      </c>
    </row>
    <row r="28" spans="1:5" x14ac:dyDescent="0.25">
      <c r="A28" s="35" t="s">
        <v>134</v>
      </c>
      <c r="B28" s="32">
        <f>B26+B27</f>
        <v>5.7153709800000003</v>
      </c>
      <c r="C28" s="32">
        <f>C26+C27</f>
        <v>5.6342350000000003</v>
      </c>
      <c r="D28" s="32">
        <f>D26+D27</f>
        <v>8.1135979999999996E-2</v>
      </c>
      <c r="E28" s="64">
        <f>B28-C28-D28</f>
        <v>0</v>
      </c>
    </row>
    <row r="29" spans="1:5" x14ac:dyDescent="0.25">
      <c r="A29" s="31" t="s">
        <v>8</v>
      </c>
      <c r="B29" s="31">
        <f>C14</f>
        <v>43.068890000000003</v>
      </c>
      <c r="C29" s="31">
        <f>E16</f>
        <v>40.915439999999997</v>
      </c>
      <c r="D29" s="35">
        <f>D15</f>
        <v>2.1534439999999999</v>
      </c>
      <c r="E29" s="64">
        <f t="shared" ref="E29:E31" si="0">B29-C29-D29</f>
        <v>6.0000000066118275E-6</v>
      </c>
    </row>
    <row r="30" spans="1:5" x14ac:dyDescent="0.25">
      <c r="A30" s="31" t="s">
        <v>7</v>
      </c>
      <c r="B30" s="31">
        <f>C17</f>
        <v>26.246739999999999</v>
      </c>
      <c r="C30" s="31">
        <f>E18</f>
        <v>26.246739999999999</v>
      </c>
      <c r="D30" s="35"/>
      <c r="E30" s="64">
        <f t="shared" si="0"/>
        <v>0</v>
      </c>
    </row>
    <row r="31" spans="1:5" x14ac:dyDescent="0.25">
      <c r="A31" s="33" t="s">
        <v>16</v>
      </c>
      <c r="B31" s="33">
        <f>C19</f>
        <v>1096.4549999999999</v>
      </c>
      <c r="C31" s="33">
        <f>E22</f>
        <v>1095.8389999999999</v>
      </c>
      <c r="D31" s="33">
        <f>D21</f>
        <v>0.61588509999999996</v>
      </c>
      <c r="E31" s="64">
        <f t="shared" si="0"/>
        <v>1.1489999998548495E-4</v>
      </c>
    </row>
    <row r="32" spans="1:5" x14ac:dyDescent="0.25">
      <c r="A32" s="31" t="s">
        <v>17</v>
      </c>
      <c r="B32" s="31">
        <f>SUM(B26:B31)</f>
        <v>1177.20137196</v>
      </c>
      <c r="C32" s="31">
        <f>SUM(C26:C31)</f>
        <v>1174.26965</v>
      </c>
      <c r="D32" s="31">
        <f t="shared" ref="D32:E32" si="1">SUM(D26:D31)</f>
        <v>2.9316010599999998</v>
      </c>
      <c r="E32" s="66">
        <f t="shared" si="1"/>
        <v>1.2089999999209677E-4</v>
      </c>
    </row>
  </sheetData>
  <mergeCells count="4">
    <mergeCell ref="A12:A13"/>
    <mergeCell ref="A4:A11"/>
    <mergeCell ref="A14:A16"/>
    <mergeCell ref="A19:A2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1" bestFit="1" customWidth="1"/>
  </cols>
  <sheetData>
    <row r="1" spans="1:3" x14ac:dyDescent="0.25">
      <c r="A1" t="s">
        <v>52</v>
      </c>
      <c r="B1">
        <v>3.519679</v>
      </c>
      <c r="C1">
        <v>3.519679</v>
      </c>
    </row>
    <row r="2" spans="1:3" x14ac:dyDescent="0.25">
      <c r="A2" t="s">
        <v>53</v>
      </c>
      <c r="B2">
        <v>0.1112253</v>
      </c>
      <c r="C2">
        <v>0.1112253</v>
      </c>
    </row>
    <row r="3" spans="1:3" x14ac:dyDescent="0.25">
      <c r="A3" t="s">
        <v>54</v>
      </c>
      <c r="B3">
        <v>0</v>
      </c>
      <c r="C3">
        <v>0</v>
      </c>
    </row>
    <row r="4" spans="1:3" x14ac:dyDescent="0.25">
      <c r="A4" t="s">
        <v>55</v>
      </c>
      <c r="B4">
        <v>0</v>
      </c>
      <c r="C4">
        <v>0</v>
      </c>
    </row>
    <row r="5" spans="1:3" x14ac:dyDescent="0.25">
      <c r="A5" t="s">
        <v>56</v>
      </c>
      <c r="B5">
        <v>4.7201760000000002E-2</v>
      </c>
      <c r="C5">
        <v>4.7201760000000002E-2</v>
      </c>
    </row>
    <row r="6" spans="1:3" x14ac:dyDescent="0.25">
      <c r="A6" t="s">
        <v>57</v>
      </c>
      <c r="B6">
        <v>3.5837029999999999</v>
      </c>
      <c r="C6">
        <v>3.5837029999999999</v>
      </c>
    </row>
    <row r="7" spans="1:3" x14ac:dyDescent="0.25">
      <c r="A7" t="s">
        <v>58</v>
      </c>
      <c r="B7">
        <v>0.60121760000000002</v>
      </c>
      <c r="C7">
        <v>0.60121760000000002</v>
      </c>
    </row>
    <row r="8" spans="1:3" x14ac:dyDescent="0.25">
      <c r="A8" t="s">
        <v>59</v>
      </c>
      <c r="B8">
        <v>0.48999239999999999</v>
      </c>
      <c r="C8">
        <v>0.48999239999999999</v>
      </c>
    </row>
    <row r="9" spans="1:3" x14ac:dyDescent="0.25">
      <c r="A9" t="s">
        <v>60</v>
      </c>
      <c r="B9">
        <v>0.57297109999999996</v>
      </c>
      <c r="C9">
        <v>0.57297109999999996</v>
      </c>
    </row>
    <row r="10" spans="1:3" x14ac:dyDescent="0.25">
      <c r="A10" t="s">
        <v>61</v>
      </c>
      <c r="B10">
        <v>0.26330249999999999</v>
      </c>
      <c r="C10">
        <v>0.26330249999999999</v>
      </c>
    </row>
    <row r="11" spans="1:3" x14ac:dyDescent="0.25">
      <c r="A11" t="s">
        <v>63</v>
      </c>
      <c r="B11">
        <v>8.0282259999999994E-2</v>
      </c>
      <c r="C11">
        <v>8.0282259999999994E-2</v>
      </c>
    </row>
    <row r="12" spans="1:3" x14ac:dyDescent="0.25">
      <c r="A12" t="s">
        <v>62</v>
      </c>
      <c r="B12">
        <v>4.0141129999999997E-2</v>
      </c>
      <c r="C12">
        <v>4.0141129999999997E-2</v>
      </c>
    </row>
    <row r="13" spans="1:3" x14ac:dyDescent="0.25">
      <c r="A13" t="s">
        <v>64</v>
      </c>
      <c r="B13">
        <v>3.3450939999999998E-2</v>
      </c>
      <c r="C13">
        <v>3.3450939999999998E-2</v>
      </c>
    </row>
    <row r="14" spans="1:3" x14ac:dyDescent="0.25">
      <c r="A14" t="s">
        <v>65</v>
      </c>
      <c r="B14">
        <v>0.83627359999999995</v>
      </c>
      <c r="C14">
        <v>0.83627359999999995</v>
      </c>
    </row>
    <row r="15" spans="1:3" x14ac:dyDescent="0.25">
      <c r="A15" t="s">
        <v>119</v>
      </c>
      <c r="B15">
        <v>0.94036600000000004</v>
      </c>
      <c r="C15">
        <v>0.94036600000000004</v>
      </c>
    </row>
    <row r="16" spans="1:3" x14ac:dyDescent="0.25">
      <c r="A16" t="s">
        <v>66</v>
      </c>
      <c r="B16">
        <v>0.67706350000000004</v>
      </c>
      <c r="C16">
        <v>0.67706350000000004</v>
      </c>
    </row>
    <row r="17" spans="1:3" x14ac:dyDescent="0.25">
      <c r="A17" t="s">
        <v>67</v>
      </c>
      <c r="B17">
        <v>0.3342658</v>
      </c>
      <c r="C17">
        <v>0.3342658</v>
      </c>
    </row>
    <row r="18" spans="1:3" x14ac:dyDescent="0.25">
      <c r="A18" t="s">
        <v>68</v>
      </c>
      <c r="B18">
        <v>0.3342658</v>
      </c>
      <c r="C18">
        <v>0.3342658</v>
      </c>
    </row>
    <row r="19" spans="1:3" x14ac:dyDescent="0.25">
      <c r="A19" t="s">
        <v>69</v>
      </c>
      <c r="B19">
        <v>0.81837499999999996</v>
      </c>
      <c r="C19">
        <v>0.81837499999999996</v>
      </c>
    </row>
    <row r="20" spans="1:3" x14ac:dyDescent="0.25">
      <c r="A20" t="s">
        <v>70</v>
      </c>
      <c r="B20">
        <v>0.81837499999999996</v>
      </c>
      <c r="C20">
        <v>0.81837499999999996</v>
      </c>
    </row>
    <row r="21" spans="1:3" x14ac:dyDescent="0.25">
      <c r="A21" t="s">
        <v>71</v>
      </c>
      <c r="B21">
        <v>15.95702</v>
      </c>
      <c r="C21">
        <v>15.95702</v>
      </c>
    </row>
    <row r="22" spans="1:3" x14ac:dyDescent="0.25">
      <c r="A22" t="s">
        <v>72</v>
      </c>
      <c r="B22">
        <v>2.9520490000000001</v>
      </c>
      <c r="C22">
        <v>2.9520490000000001</v>
      </c>
    </row>
    <row r="23" spans="1:3" x14ac:dyDescent="0.25">
      <c r="A23" t="s">
        <v>73</v>
      </c>
      <c r="B23">
        <v>0.67897130000000006</v>
      </c>
      <c r="C23">
        <v>0.67897130000000006</v>
      </c>
    </row>
    <row r="24" spans="1:3" x14ac:dyDescent="0.25">
      <c r="A24" t="s">
        <v>74</v>
      </c>
      <c r="B24">
        <v>13.00497</v>
      </c>
      <c r="C24">
        <v>13.00497</v>
      </c>
    </row>
    <row r="25" spans="1:3" x14ac:dyDescent="0.25">
      <c r="A25" t="s">
        <v>75</v>
      </c>
      <c r="B25">
        <v>24.95842</v>
      </c>
      <c r="C25">
        <v>24.95842</v>
      </c>
    </row>
    <row r="26" spans="1:3" x14ac:dyDescent="0.25">
      <c r="A26" t="s">
        <v>76</v>
      </c>
      <c r="B26">
        <v>6.9883579999999998</v>
      </c>
      <c r="C26">
        <v>6.9883579999999998</v>
      </c>
    </row>
    <row r="27" spans="1:3" x14ac:dyDescent="0.25">
      <c r="A27" t="s">
        <v>77</v>
      </c>
      <c r="B27">
        <v>1.6073219999999999</v>
      </c>
      <c r="C27">
        <v>1.6073219999999999</v>
      </c>
    </row>
    <row r="28" spans="1:3" x14ac:dyDescent="0.25">
      <c r="A28" t="s">
        <v>78</v>
      </c>
      <c r="B28">
        <v>17.97006</v>
      </c>
      <c r="C28">
        <v>17.97006</v>
      </c>
    </row>
    <row r="29" spans="1:3" x14ac:dyDescent="0.25">
      <c r="A29" t="s">
        <v>79</v>
      </c>
      <c r="B29">
        <v>10.236230000000001</v>
      </c>
      <c r="C29">
        <v>10.236230000000001</v>
      </c>
    </row>
    <row r="30" spans="1:3" x14ac:dyDescent="0.25">
      <c r="A30" t="s">
        <v>80</v>
      </c>
      <c r="B30">
        <v>10.236230000000001</v>
      </c>
      <c r="C30">
        <v>10.236230000000001</v>
      </c>
    </row>
    <row r="31" spans="1:3" x14ac:dyDescent="0.25">
      <c r="A31" t="s">
        <v>81</v>
      </c>
      <c r="B31">
        <v>16.01051</v>
      </c>
      <c r="C31">
        <v>16.01051</v>
      </c>
    </row>
    <row r="32" spans="1:3" x14ac:dyDescent="0.25">
      <c r="A32" t="s">
        <v>82</v>
      </c>
      <c r="B32">
        <v>16.01051</v>
      </c>
      <c r="C32">
        <v>16.01051</v>
      </c>
    </row>
    <row r="33" spans="1:3" x14ac:dyDescent="0.25">
      <c r="A33" t="s">
        <v>83</v>
      </c>
      <c r="B33">
        <v>942.42129999999997</v>
      </c>
      <c r="C33">
        <v>942.42129999999997</v>
      </c>
    </row>
    <row r="34" spans="1:3" x14ac:dyDescent="0.25">
      <c r="A34" t="s">
        <v>84</v>
      </c>
      <c r="B34">
        <v>0</v>
      </c>
      <c r="C34">
        <v>0</v>
      </c>
    </row>
    <row r="35" spans="1:3" x14ac:dyDescent="0.25">
      <c r="A35" t="s">
        <v>170</v>
      </c>
      <c r="B35">
        <v>0.84428610000000004</v>
      </c>
      <c r="C35">
        <v>0.84428610000000004</v>
      </c>
    </row>
    <row r="36" spans="1:3" x14ac:dyDescent="0.25">
      <c r="A36" t="s">
        <v>85</v>
      </c>
      <c r="B36">
        <v>0</v>
      </c>
      <c r="C36">
        <v>0</v>
      </c>
    </row>
    <row r="37" spans="1:3" x14ac:dyDescent="0.25">
      <c r="A37" t="s">
        <v>86</v>
      </c>
      <c r="B37">
        <v>941.577</v>
      </c>
      <c r="C37">
        <v>941.577</v>
      </c>
    </row>
    <row r="38" spans="1:3" x14ac:dyDescent="0.25">
      <c r="A38" t="s">
        <v>87</v>
      </c>
      <c r="B38">
        <v>153.41739999999999</v>
      </c>
      <c r="C38">
        <v>153.41739999999999</v>
      </c>
    </row>
    <row r="39" spans="1:3" x14ac:dyDescent="0.25">
      <c r="A39" t="s">
        <v>88</v>
      </c>
      <c r="B39">
        <v>0</v>
      </c>
      <c r="C39">
        <v>0</v>
      </c>
    </row>
    <row r="40" spans="1:3" x14ac:dyDescent="0.25">
      <c r="A40" t="s">
        <v>166</v>
      </c>
      <c r="B40">
        <v>1.9986699999999999</v>
      </c>
      <c r="C40">
        <v>1.9986699999999999</v>
      </c>
    </row>
    <row r="41" spans="1:3" x14ac:dyDescent="0.25">
      <c r="A41" t="s">
        <v>89</v>
      </c>
      <c r="B41">
        <v>7.5709379999999999</v>
      </c>
      <c r="C41">
        <v>7.5709379999999999</v>
      </c>
    </row>
    <row r="42" spans="1:3" x14ac:dyDescent="0.25">
      <c r="A42" t="s">
        <v>90</v>
      </c>
      <c r="B42">
        <v>143.84780000000001</v>
      </c>
      <c r="C42">
        <v>143.84780000000001</v>
      </c>
    </row>
    <row r="43" spans="1:3" x14ac:dyDescent="0.25">
      <c r="A43" t="s">
        <v>135</v>
      </c>
      <c r="B43">
        <v>0.68239919999999998</v>
      </c>
      <c r="C43">
        <v>0.68239919999999998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9" workbookViewId="0">
      <selection activeCell="H34" sqref="H34"/>
    </sheetView>
  </sheetViews>
  <sheetFormatPr defaultRowHeight="15" x14ac:dyDescent="0.25"/>
  <cols>
    <col min="2" max="2" width="24.71093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129</v>
      </c>
    </row>
    <row r="2" spans="1:11" x14ac:dyDescent="0.25">
      <c r="A2" t="s">
        <v>28</v>
      </c>
      <c r="G2" t="s">
        <v>29</v>
      </c>
    </row>
    <row r="3" spans="1:11" x14ac:dyDescent="0.25">
      <c r="A3" s="10"/>
      <c r="B3" s="10"/>
      <c r="C3" s="10" t="s">
        <v>18</v>
      </c>
      <c r="D3" s="10" t="s">
        <v>19</v>
      </c>
      <c r="E3" s="10" t="s">
        <v>15</v>
      </c>
      <c r="G3" s="10"/>
      <c r="H3" s="10"/>
      <c r="I3" s="10" t="s">
        <v>18</v>
      </c>
      <c r="J3" s="10" t="s">
        <v>19</v>
      </c>
      <c r="K3" s="10" t="s">
        <v>15</v>
      </c>
    </row>
    <row r="4" spans="1:11" x14ac:dyDescent="0.25">
      <c r="A4" s="79" t="s">
        <v>5</v>
      </c>
      <c r="B4" s="5" t="str">
        <f>Sheet4!A1</f>
        <v>TANExSepLiq</v>
      </c>
      <c r="C4" s="7">
        <f>Sheet4!B1</f>
        <v>3.519679</v>
      </c>
      <c r="D4" s="7"/>
      <c r="E4" s="7"/>
      <c r="G4" s="79" t="s">
        <v>5</v>
      </c>
      <c r="H4" s="5" t="str">
        <f>Sheet4!A9</f>
        <v>TANExSepSolid</v>
      </c>
      <c r="I4" s="7">
        <f>Sheet4!B9</f>
        <v>0.57297109999999996</v>
      </c>
      <c r="J4" s="7"/>
      <c r="K4" s="7"/>
    </row>
    <row r="5" spans="1:11" x14ac:dyDescent="0.25">
      <c r="A5" s="84"/>
      <c r="B5" s="5" t="str">
        <f>Sheet4!A2</f>
        <v>NMineralStoreLiq</v>
      </c>
      <c r="C5" s="8">
        <f>Sheet4!B2</f>
        <v>0.1112253</v>
      </c>
      <c r="D5" s="8">
        <f>Sheet4!B2</f>
        <v>0.1112253</v>
      </c>
      <c r="E5" s="8"/>
      <c r="G5" s="84"/>
      <c r="H5" s="5" t="str">
        <f>Sheet4!A10</f>
        <v>NMineralStoreSolid</v>
      </c>
      <c r="I5" s="8">
        <f>Sheet4!B10</f>
        <v>0.26330249999999999</v>
      </c>
      <c r="J5" s="8">
        <f>Sheet4!B10</f>
        <v>0.26330249999999999</v>
      </c>
      <c r="K5" s="8"/>
    </row>
    <row r="6" spans="1:11" x14ac:dyDescent="0.25">
      <c r="A6" s="84"/>
      <c r="B6" s="5" t="str">
        <f>Sheet4!A3</f>
        <v>N2StoreLiq</v>
      </c>
      <c r="C6" s="8"/>
      <c r="D6" s="8">
        <f>Sheet4!B3</f>
        <v>0</v>
      </c>
      <c r="E6" s="8"/>
      <c r="G6" s="84"/>
      <c r="H6" s="5" t="str">
        <f>Sheet4!A11</f>
        <v>N2StoreSolid</v>
      </c>
      <c r="I6" s="8"/>
      <c r="J6" s="8">
        <f>Sheet4!B11</f>
        <v>8.0282259999999994E-2</v>
      </c>
      <c r="K6" s="8"/>
    </row>
    <row r="7" spans="1:11" x14ac:dyDescent="0.25">
      <c r="A7" s="84"/>
      <c r="B7" s="5" t="str">
        <f>Sheet4!A4</f>
        <v>N2OStoreLiq</v>
      </c>
      <c r="C7" s="8"/>
      <c r="D7" s="8">
        <f>Sheet4!B4</f>
        <v>0</v>
      </c>
      <c r="E7" s="8"/>
      <c r="G7" s="84"/>
      <c r="H7" s="5" t="str">
        <f>Sheet4!A12</f>
        <v>N2OStoreSolid</v>
      </c>
      <c r="I7" s="8"/>
      <c r="J7" s="8">
        <f>Sheet4!B12</f>
        <v>4.0141129999999997E-2</v>
      </c>
      <c r="K7" s="8"/>
    </row>
    <row r="8" spans="1:11" x14ac:dyDescent="0.25">
      <c r="A8" s="84"/>
      <c r="B8" s="5" t="str">
        <f>Sheet4!A5</f>
        <v>NH3StoreLiq</v>
      </c>
      <c r="C8" s="8"/>
      <c r="D8" s="8">
        <f>Sheet4!B5</f>
        <v>4.7201760000000002E-2</v>
      </c>
      <c r="E8" s="8"/>
      <c r="G8" s="84"/>
      <c r="H8" s="5" t="str">
        <f>Sheet4!A13</f>
        <v>NH3StoreSolid</v>
      </c>
      <c r="I8" s="8"/>
      <c r="J8" s="8">
        <f>Sheet4!B13</f>
        <v>3.3450939999999998E-2</v>
      </c>
      <c r="K8" s="8"/>
    </row>
    <row r="9" spans="1:11" x14ac:dyDescent="0.25">
      <c r="A9" s="84"/>
      <c r="B9" s="5" t="str">
        <f>Sheet4!A6</f>
        <v>TANExStoreLiq</v>
      </c>
      <c r="C9" s="8"/>
      <c r="D9" s="8"/>
      <c r="E9" s="8">
        <f>Sheet4!B6</f>
        <v>3.5837029999999999</v>
      </c>
      <c r="G9" s="84"/>
      <c r="H9" s="5" t="str">
        <f>Sheet4!A43</f>
        <v>TANExStoreSolid</v>
      </c>
      <c r="I9" s="8"/>
      <c r="J9" s="8"/>
      <c r="K9" s="8">
        <f>Sheet4!B43</f>
        <v>0.68239919999999998</v>
      </c>
    </row>
    <row r="10" spans="1:11" x14ac:dyDescent="0.25">
      <c r="A10" s="84"/>
      <c r="B10" s="5" t="str">
        <f>Sheet4!A7</f>
        <v>ONExSepLiq</v>
      </c>
      <c r="C10" s="8">
        <f>Sheet4!B7</f>
        <v>0.60121760000000002</v>
      </c>
      <c r="D10" s="8"/>
      <c r="E10" s="8"/>
      <c r="G10" s="84"/>
      <c r="H10" s="5" t="str">
        <f>Sheet4!A15</f>
        <v>ONExSepSolid</v>
      </c>
      <c r="I10" s="8">
        <f>Sheet4!B15</f>
        <v>0.94036600000000004</v>
      </c>
      <c r="J10" s="8"/>
      <c r="K10" s="8"/>
    </row>
    <row r="11" spans="1:11" x14ac:dyDescent="0.25">
      <c r="A11" s="85"/>
      <c r="B11" s="5" t="str">
        <f>Sheet4!A8</f>
        <v>ONExStoreLiq</v>
      </c>
      <c r="C11" s="10"/>
      <c r="D11" s="10"/>
      <c r="E11" s="10">
        <f>Sheet4!B8</f>
        <v>0.48999239999999999</v>
      </c>
      <c r="G11" s="85"/>
      <c r="H11" s="5" t="str">
        <f>Sheet4!A16</f>
        <v>ONExStoreSolid</v>
      </c>
      <c r="I11" s="10"/>
      <c r="J11" s="10"/>
      <c r="K11" s="10">
        <f>Sheet4!B16</f>
        <v>0.67706350000000004</v>
      </c>
    </row>
    <row r="12" spans="1:11" x14ac:dyDescent="0.25">
      <c r="A12" s="80" t="s">
        <v>6</v>
      </c>
      <c r="B12" s="7" t="str">
        <f>Sheet4!A17</f>
        <v>PExSepLiq</v>
      </c>
      <c r="C12" s="5">
        <f>Sheet4!B17</f>
        <v>0.3342658</v>
      </c>
      <c r="D12" s="5"/>
      <c r="E12" s="5"/>
      <c r="G12" s="80" t="s">
        <v>6</v>
      </c>
      <c r="H12" s="7" t="str">
        <f>Sheet4!A19</f>
        <v>PExSepSolid</v>
      </c>
      <c r="I12" s="5">
        <f>Sheet4!B19</f>
        <v>0.81837499999999996</v>
      </c>
      <c r="J12" s="5"/>
      <c r="K12" s="5"/>
    </row>
    <row r="13" spans="1:11" x14ac:dyDescent="0.25">
      <c r="A13" s="80"/>
      <c r="B13" s="10" t="str">
        <f>Sheet4!A18</f>
        <v>PExStoreLiq</v>
      </c>
      <c r="C13" s="5"/>
      <c r="D13" s="5"/>
      <c r="E13" s="5">
        <f>Sheet4!B18</f>
        <v>0.3342658</v>
      </c>
      <c r="G13" s="80"/>
      <c r="H13" s="10" t="str">
        <f>Sheet4!A20</f>
        <v>PExStoreSolid</v>
      </c>
      <c r="I13" s="5"/>
      <c r="J13" s="5"/>
      <c r="K13" s="5">
        <f>Sheet4!B20</f>
        <v>0.81837499999999996</v>
      </c>
    </row>
    <row r="14" spans="1:11" x14ac:dyDescent="0.25">
      <c r="A14" s="79" t="s">
        <v>8</v>
      </c>
      <c r="B14" s="5" t="str">
        <f>Sheet4!A21</f>
        <v>OMExSepLiq</v>
      </c>
      <c r="C14" s="7">
        <f>Sheet4!B21</f>
        <v>15.95702</v>
      </c>
      <c r="D14" s="7"/>
      <c r="E14" s="7"/>
      <c r="G14" s="79" t="s">
        <v>8</v>
      </c>
      <c r="H14" s="5" t="str">
        <f>Sheet4!A25</f>
        <v>OMExSepSolid</v>
      </c>
      <c r="I14" s="7">
        <f>Sheet4!B25</f>
        <v>24.95842</v>
      </c>
      <c r="J14" s="7"/>
      <c r="K14" s="7"/>
    </row>
    <row r="15" spans="1:11" x14ac:dyDescent="0.25">
      <c r="A15" s="82"/>
      <c r="B15" s="5" t="str">
        <f>Sheet4!A22</f>
        <v>OMDisappearStoreLiq</v>
      </c>
      <c r="C15" s="8"/>
      <c r="D15" s="8">
        <f>Sheet4!B22</f>
        <v>2.9520490000000001</v>
      </c>
      <c r="E15" s="8"/>
      <c r="G15" s="82"/>
      <c r="H15" s="5" t="str">
        <f>Sheet4!A26</f>
        <v>OMDisappearStoreSolid</v>
      </c>
      <c r="I15" s="8"/>
      <c r="J15" s="8">
        <f>Sheet4!B26</f>
        <v>6.9883579999999998</v>
      </c>
      <c r="K15" s="8"/>
    </row>
    <row r="16" spans="1:11" x14ac:dyDescent="0.25">
      <c r="A16" s="82"/>
      <c r="B16" s="5" t="str">
        <f>Sheet4!A23</f>
        <v>OMCH4StoreLiq</v>
      </c>
      <c r="C16" s="8"/>
      <c r="D16" s="8">
        <f>Sheet4!B23</f>
        <v>0.67897130000000006</v>
      </c>
      <c r="E16" s="8"/>
      <c r="G16" s="82"/>
      <c r="H16" s="5" t="str">
        <f>Sheet4!A27</f>
        <v>OMCH4StoreSolid</v>
      </c>
      <c r="I16" s="8"/>
      <c r="J16" s="8">
        <f>Sheet4!B27</f>
        <v>1.6073219999999999</v>
      </c>
      <c r="K16" s="8"/>
    </row>
    <row r="17" spans="1:11" x14ac:dyDescent="0.25">
      <c r="A17" s="83"/>
      <c r="B17" s="5" t="str">
        <f>Sheet4!A24</f>
        <v>OMExStoreLiq</v>
      </c>
      <c r="C17" s="10"/>
      <c r="D17" s="10"/>
      <c r="E17" s="10">
        <f>Sheet4!B24</f>
        <v>13.00497</v>
      </c>
      <c r="G17" s="83"/>
      <c r="H17" s="5" t="str">
        <f>Sheet4!A28</f>
        <v>OMExStoreSolid</v>
      </c>
      <c r="I17" s="10"/>
      <c r="J17" s="10"/>
      <c r="K17" s="10">
        <f>Sheet4!B28</f>
        <v>17.97006</v>
      </c>
    </row>
    <row r="18" spans="1:11" x14ac:dyDescent="0.25">
      <c r="A18" s="13"/>
      <c r="B18" s="7" t="str">
        <f>Sheet4!A29</f>
        <v>AshExSepLiq</v>
      </c>
      <c r="C18" s="5">
        <f>Sheet4!B29</f>
        <v>10.236230000000001</v>
      </c>
      <c r="D18" s="5"/>
      <c r="E18" s="5"/>
      <c r="G18" s="13"/>
      <c r="H18" s="7" t="str">
        <f>Sheet4!A31</f>
        <v>AshExSepSolid</v>
      </c>
      <c r="I18" s="5">
        <f>Sheet4!B31</f>
        <v>16.01051</v>
      </c>
      <c r="J18" s="5"/>
      <c r="K18" s="5"/>
    </row>
    <row r="19" spans="1:11" x14ac:dyDescent="0.25">
      <c r="A19" s="13" t="s">
        <v>7</v>
      </c>
      <c r="B19" s="10" t="str">
        <f>Sheet4!A30</f>
        <v>AshExStoreLiq</v>
      </c>
      <c r="C19" s="5"/>
      <c r="D19" s="5"/>
      <c r="E19" s="5">
        <f>Sheet4!B30</f>
        <v>10.236230000000001</v>
      </c>
      <c r="G19" s="13" t="s">
        <v>7</v>
      </c>
      <c r="H19" s="10" t="str">
        <f>Sheet4!A32</f>
        <v>AshExStoreSolid</v>
      </c>
      <c r="I19" s="5"/>
      <c r="J19" s="5"/>
      <c r="K19" s="5">
        <f>Sheet4!B32</f>
        <v>16.01051</v>
      </c>
    </row>
    <row r="20" spans="1:11" x14ac:dyDescent="0.25">
      <c r="A20" s="79" t="s">
        <v>16</v>
      </c>
      <c r="B20" s="7" t="str">
        <f>Sheet4!A33</f>
        <v>H2OExSepLiq</v>
      </c>
      <c r="C20" s="7">
        <f>Sheet4!B33</f>
        <v>942.42129999999997</v>
      </c>
      <c r="D20" s="7"/>
      <c r="E20" s="7"/>
      <c r="G20" s="79" t="s">
        <v>16</v>
      </c>
      <c r="H20" s="7" t="str">
        <f>Sheet4!A38</f>
        <v>H2OExSepSolid</v>
      </c>
      <c r="I20" s="7">
        <f>Sheet4!B38</f>
        <v>153.41739999999999</v>
      </c>
      <c r="J20" s="7"/>
      <c r="K20" s="7"/>
    </row>
    <row r="21" spans="1:11" x14ac:dyDescent="0.25">
      <c r="A21" s="82"/>
      <c r="B21" s="8" t="str">
        <f>Sheet4!A34</f>
        <v>PrecipStoreLiq</v>
      </c>
      <c r="C21" s="8">
        <f>Sheet4!B34</f>
        <v>0</v>
      </c>
      <c r="D21" s="5"/>
      <c r="E21" s="8"/>
      <c r="G21" s="80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82"/>
      <c r="B22" s="8" t="str">
        <f>Sheet4!A35</f>
        <v>H2ODegradationStoreLiq</v>
      </c>
      <c r="C22" s="8"/>
      <c r="D22" s="8">
        <f>Sheet4!B35</f>
        <v>0.84428610000000004</v>
      </c>
      <c r="E22" s="8"/>
      <c r="G22" s="80"/>
      <c r="H22" s="8" t="str">
        <f>Sheet4!A40</f>
        <v>H2ODegradationStoreSolid</v>
      </c>
      <c r="I22" s="77"/>
      <c r="J22" s="8">
        <f>Sheet4!B40</f>
        <v>1.9986699999999999</v>
      </c>
      <c r="K22" s="8"/>
    </row>
    <row r="23" spans="1:11" x14ac:dyDescent="0.25">
      <c r="A23" s="82"/>
      <c r="B23" s="8" t="str">
        <f>Sheet4!A36</f>
        <v>H2OEvapStoreLiq</v>
      </c>
      <c r="C23" s="8"/>
      <c r="D23" s="8">
        <f>Sheet4!B36</f>
        <v>0</v>
      </c>
      <c r="E23" s="8"/>
      <c r="G23" s="82"/>
      <c r="H23" s="8" t="str">
        <f>Sheet4!A41</f>
        <v>H2OEvapStoreSolid</v>
      </c>
      <c r="I23" s="8"/>
      <c r="J23" s="8">
        <f>Sheet4!B41</f>
        <v>7.5709379999999999</v>
      </c>
      <c r="K23" s="8"/>
    </row>
    <row r="24" spans="1:11" x14ac:dyDescent="0.25">
      <c r="A24" s="83"/>
      <c r="B24" s="10" t="str">
        <f>Sheet4!A37</f>
        <v>H2OExStoreLiq</v>
      </c>
      <c r="C24" s="10"/>
      <c r="D24" s="10"/>
      <c r="E24" s="10">
        <f>Sheet4!B37</f>
        <v>941.577</v>
      </c>
      <c r="G24" s="83"/>
      <c r="H24" s="10" t="str">
        <f>Sheet4!A43</f>
        <v>TANExStoreSolid</v>
      </c>
      <c r="I24" s="10"/>
      <c r="J24" s="10"/>
      <c r="K24" s="10">
        <f>Sheet4!B42</f>
        <v>143.84780000000001</v>
      </c>
    </row>
    <row r="27" spans="1:11" x14ac:dyDescent="0.25">
      <c r="A27" s="3"/>
      <c r="B27" s="4" t="s">
        <v>4</v>
      </c>
      <c r="C27" s="30" t="s">
        <v>15</v>
      </c>
      <c r="D27" s="31" t="s">
        <v>21</v>
      </c>
      <c r="E27" s="31" t="s">
        <v>133</v>
      </c>
      <c r="G27" s="3"/>
      <c r="H27" s="4" t="s">
        <v>4</v>
      </c>
      <c r="I27" s="30" t="s">
        <v>15</v>
      </c>
      <c r="J27" s="31" t="s">
        <v>21</v>
      </c>
      <c r="K27" s="31" t="s">
        <v>133</v>
      </c>
    </row>
    <row r="28" spans="1:11" x14ac:dyDescent="0.25">
      <c r="A28" s="20" t="s">
        <v>131</v>
      </c>
      <c r="B28" s="21">
        <f>C4+C5</f>
        <v>3.6309043000000001</v>
      </c>
      <c r="C28" s="32">
        <f>E9</f>
        <v>3.5837029999999999</v>
      </c>
      <c r="D28" s="34">
        <f>D6+D7+D8</f>
        <v>4.7201760000000002E-2</v>
      </c>
      <c r="E28" s="62">
        <f>B28-C28-D28</f>
        <v>-4.5999999977869299E-7</v>
      </c>
      <c r="G28" s="20" t="s">
        <v>131</v>
      </c>
      <c r="H28" s="21">
        <f>I4+I5</f>
        <v>0.83627359999999995</v>
      </c>
      <c r="I28" s="32">
        <f>K9</f>
        <v>0.68239919999999998</v>
      </c>
      <c r="J28" s="34">
        <f>SUM(J6:J8)</f>
        <v>0.15387433</v>
      </c>
      <c r="K28" s="62">
        <f>H28-I28-J28</f>
        <v>6.9999999963155091E-8</v>
      </c>
    </row>
    <row r="29" spans="1:11" x14ac:dyDescent="0.25">
      <c r="A29" s="20" t="s">
        <v>132</v>
      </c>
      <c r="B29" s="21">
        <f>C10</f>
        <v>0.60121760000000002</v>
      </c>
      <c r="C29" s="32">
        <f>E11</f>
        <v>0.48999239999999999</v>
      </c>
      <c r="D29" s="35">
        <f>D5</f>
        <v>0.1112253</v>
      </c>
      <c r="E29" s="63">
        <f t="shared" ref="E29:E33" si="0">B29-C29-D29</f>
        <v>-9.9999999975119991E-8</v>
      </c>
      <c r="G29" s="20" t="s">
        <v>132</v>
      </c>
      <c r="H29" s="21">
        <f>I10</f>
        <v>0.94036600000000004</v>
      </c>
      <c r="I29" s="32">
        <f>K11</f>
        <v>0.67706350000000004</v>
      </c>
      <c r="J29" s="35">
        <f>J5</f>
        <v>0.26330249999999999</v>
      </c>
      <c r="K29" s="63">
        <f t="shared" ref="K29:K33" si="1">H29-I29-J29</f>
        <v>0</v>
      </c>
    </row>
    <row r="30" spans="1:11" x14ac:dyDescent="0.25">
      <c r="A30" s="20" t="s">
        <v>134</v>
      </c>
      <c r="B30" s="21">
        <f>B28+B29</f>
        <v>4.2321219000000001</v>
      </c>
      <c r="C30" s="32">
        <f>C28+C29</f>
        <v>4.0736954000000001</v>
      </c>
      <c r="D30" s="32">
        <f>D28+D29</f>
        <v>0.15842706000000001</v>
      </c>
      <c r="E30" s="63">
        <f t="shared" si="0"/>
        <v>-5.5999999998279648E-7</v>
      </c>
      <c r="G30" s="20" t="s">
        <v>134</v>
      </c>
      <c r="H30" s="21">
        <f>H29+H28</f>
        <v>1.7766396</v>
      </c>
      <c r="I30" s="32">
        <f>I29+I28</f>
        <v>1.3594626999999999</v>
      </c>
      <c r="J30" s="32">
        <f>J29+J28</f>
        <v>0.41717683</v>
      </c>
      <c r="K30" s="63">
        <f t="shared" si="1"/>
        <v>7.0000000074177393E-8</v>
      </c>
    </row>
    <row r="31" spans="1:11" x14ac:dyDescent="0.25">
      <c r="A31" s="2" t="s">
        <v>8</v>
      </c>
      <c r="B31" s="2">
        <f>C14</f>
        <v>15.95702</v>
      </c>
      <c r="C31" s="31">
        <f>E17</f>
        <v>13.00497</v>
      </c>
      <c r="D31" s="35">
        <f>D15</f>
        <v>2.9520490000000001</v>
      </c>
      <c r="E31" s="63">
        <f t="shared" si="0"/>
        <v>9.9999999969568876E-7</v>
      </c>
      <c r="G31" s="2" t="s">
        <v>8</v>
      </c>
      <c r="H31" s="2">
        <f>I14</f>
        <v>24.95842</v>
      </c>
      <c r="I31" s="31">
        <f>K17</f>
        <v>17.97006</v>
      </c>
      <c r="J31" s="35">
        <f>J15</f>
        <v>6.9883579999999998</v>
      </c>
      <c r="K31" s="63">
        <f t="shared" si="1"/>
        <v>2.0000000002795559E-6</v>
      </c>
    </row>
    <row r="32" spans="1:11" x14ac:dyDescent="0.25">
      <c r="A32" s="2" t="s">
        <v>7</v>
      </c>
      <c r="B32" s="2">
        <f>C18</f>
        <v>10.236230000000001</v>
      </c>
      <c r="C32" s="31">
        <f>E19</f>
        <v>10.236230000000001</v>
      </c>
      <c r="D32" s="35"/>
      <c r="E32" s="63">
        <f t="shared" si="0"/>
        <v>0</v>
      </c>
      <c r="G32" s="2" t="s">
        <v>7</v>
      </c>
      <c r="H32" s="2">
        <f>I18</f>
        <v>16.01051</v>
      </c>
      <c r="I32" s="31">
        <f>K19</f>
        <v>16.01051</v>
      </c>
      <c r="J32" s="35"/>
      <c r="K32" s="63">
        <f t="shared" si="1"/>
        <v>0</v>
      </c>
    </row>
    <row r="33" spans="1:11" x14ac:dyDescent="0.25">
      <c r="A33" s="3" t="s">
        <v>16</v>
      </c>
      <c r="B33" s="3">
        <f>C20+C21+C22</f>
        <v>942.42129999999997</v>
      </c>
      <c r="C33" s="33">
        <f>E24</f>
        <v>941.577</v>
      </c>
      <c r="D33" s="33">
        <f>D22+D23</f>
        <v>0.84428610000000004</v>
      </c>
      <c r="E33" s="65">
        <f t="shared" si="0"/>
        <v>1.3899999975586219E-5</v>
      </c>
      <c r="G33" s="3" t="s">
        <v>16</v>
      </c>
      <c r="H33" s="3">
        <f>I20+I21</f>
        <v>153.41739999999999</v>
      </c>
      <c r="I33" s="33">
        <f>K24</f>
        <v>143.84780000000001</v>
      </c>
      <c r="J33" s="33">
        <f>J22+J23</f>
        <v>9.5696080000000006</v>
      </c>
      <c r="K33" s="65">
        <f t="shared" si="1"/>
        <v>-8.000000020658149E-6</v>
      </c>
    </row>
    <row r="34" spans="1:11" x14ac:dyDescent="0.25">
      <c r="A34" s="2" t="s">
        <v>17</v>
      </c>
      <c r="B34" s="2">
        <f>SUM(B28:B33)</f>
        <v>977.07879379999997</v>
      </c>
      <c r="C34" s="31">
        <f>SUM(C28:C33)</f>
        <v>972.96559079999997</v>
      </c>
      <c r="D34" s="31">
        <f t="shared" ref="D34:E34" si="2">SUM(D28:D33)</f>
        <v>4.1131892199999998</v>
      </c>
      <c r="E34" s="66">
        <f t="shared" si="2"/>
        <v>1.3779999975545298E-5</v>
      </c>
      <c r="G34" s="2" t="s">
        <v>17</v>
      </c>
      <c r="H34" s="2">
        <f>SUM(H28:H33)</f>
        <v>197.93960919999998</v>
      </c>
      <c r="I34" s="31">
        <f>SUM(I28:I33)</f>
        <v>180.5472954</v>
      </c>
      <c r="J34" s="31">
        <f t="shared" ref="J34:K34" si="3">SUM(J28:J33)</f>
        <v>17.392319659999998</v>
      </c>
      <c r="K34" s="66">
        <f t="shared" si="3"/>
        <v>-5.8600000203412606E-6</v>
      </c>
    </row>
    <row r="37" spans="1:11" x14ac:dyDescent="0.25">
      <c r="A37" s="22"/>
      <c r="B37" s="23"/>
      <c r="C37" s="23"/>
    </row>
    <row r="38" spans="1:11" ht="15.75" x14ac:dyDescent="0.25">
      <c r="A38" s="70"/>
      <c r="B38" s="71"/>
      <c r="C38" s="71"/>
    </row>
    <row r="39" spans="1:11" ht="15.75" x14ac:dyDescent="0.25">
      <c r="A39" s="69"/>
      <c r="B39" s="72"/>
      <c r="C39" s="71"/>
    </row>
    <row r="40" spans="1:11" ht="15.75" x14ac:dyDescent="0.25">
      <c r="A40" s="69"/>
      <c r="B40" s="72"/>
      <c r="C40" s="71"/>
    </row>
    <row r="41" spans="1:11" ht="15.75" x14ac:dyDescent="0.25">
      <c r="A41" s="69"/>
      <c r="B41" s="72"/>
      <c r="C41" s="71"/>
    </row>
    <row r="42" spans="1:11" ht="15.75" x14ac:dyDescent="0.25">
      <c r="A42" s="69"/>
      <c r="B42" s="72"/>
      <c r="C42" s="71"/>
    </row>
    <row r="43" spans="1:11" ht="15.75" x14ac:dyDescent="0.25">
      <c r="A43" s="69"/>
      <c r="B43" s="72"/>
      <c r="C43" s="71"/>
    </row>
    <row r="44" spans="1:11" ht="15.75" x14ac:dyDescent="0.25">
      <c r="A44" s="69"/>
      <c r="B44" s="73"/>
      <c r="C44" s="73"/>
    </row>
    <row r="45" spans="1:11" x14ac:dyDescent="0.25">
      <c r="A45" s="22"/>
      <c r="B45" s="22"/>
      <c r="C45" s="22"/>
    </row>
    <row r="46" spans="1:11" x14ac:dyDescent="0.25">
      <c r="A46" s="22"/>
      <c r="B46" s="22"/>
      <c r="C46" s="22"/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3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22.42578125" bestFit="1" customWidth="1"/>
    <col min="2" max="3" width="12.7109375" bestFit="1" customWidth="1"/>
    <col min="7" max="7" width="26" bestFit="1" customWidth="1"/>
    <col min="8" max="9" width="12" bestFit="1" customWidth="1"/>
  </cols>
  <sheetData>
    <row r="1" spans="1:3" x14ac:dyDescent="0.25">
      <c r="A1" t="s">
        <v>57</v>
      </c>
      <c r="B1">
        <v>3.5837029999999999</v>
      </c>
      <c r="C1">
        <v>3.5837029999999999</v>
      </c>
    </row>
    <row r="2" spans="1:3" x14ac:dyDescent="0.25">
      <c r="A2" t="s">
        <v>91</v>
      </c>
      <c r="B2">
        <v>0.48999239999999999</v>
      </c>
      <c r="C2">
        <v>0.48999239999999999</v>
      </c>
    </row>
    <row r="3" spans="1:3" x14ac:dyDescent="0.25">
      <c r="A3" t="s">
        <v>92</v>
      </c>
      <c r="B3">
        <v>0.43004439999999999</v>
      </c>
      <c r="C3">
        <v>0.43004439999999999</v>
      </c>
    </row>
    <row r="4" spans="1:3" x14ac:dyDescent="0.25">
      <c r="A4" t="s">
        <v>93</v>
      </c>
      <c r="B4">
        <v>7.2873019999999997E-2</v>
      </c>
      <c r="C4">
        <v>7.2873019999999997E-2</v>
      </c>
    </row>
    <row r="5" spans="1:3" x14ac:dyDescent="0.25">
      <c r="A5" t="s">
        <v>94</v>
      </c>
      <c r="B5">
        <v>0.13845869999999999</v>
      </c>
      <c r="C5">
        <v>0.13845869999999999</v>
      </c>
    </row>
    <row r="6" spans="1:3" x14ac:dyDescent="0.25">
      <c r="A6" t="s">
        <v>96</v>
      </c>
      <c r="B6">
        <v>1.475679</v>
      </c>
      <c r="C6">
        <v>1.475679</v>
      </c>
    </row>
    <row r="7" spans="1:3" x14ac:dyDescent="0.25">
      <c r="A7" t="s">
        <v>95</v>
      </c>
      <c r="B7">
        <v>2.014939</v>
      </c>
      <c r="C7">
        <v>2.014939</v>
      </c>
    </row>
    <row r="8" spans="1:3" x14ac:dyDescent="0.25">
      <c r="A8" t="s">
        <v>97</v>
      </c>
      <c r="B8">
        <v>-5.8298419999999997E-2</v>
      </c>
      <c r="C8">
        <v>-5.8298419999999997E-2</v>
      </c>
    </row>
    <row r="9" spans="1:3" x14ac:dyDescent="0.25">
      <c r="A9" t="s">
        <v>60</v>
      </c>
      <c r="B9">
        <v>0.57297109999999996</v>
      </c>
      <c r="C9">
        <v>0.57297109999999996</v>
      </c>
    </row>
    <row r="10" spans="1:3" x14ac:dyDescent="0.25">
      <c r="A10" t="s">
        <v>98</v>
      </c>
      <c r="B10">
        <v>0.67706350000000004</v>
      </c>
      <c r="C10">
        <v>0.67706350000000004</v>
      </c>
    </row>
    <row r="11" spans="1:3" x14ac:dyDescent="0.25">
      <c r="A11" t="s">
        <v>99</v>
      </c>
      <c r="B11">
        <v>0.26613569999999998</v>
      </c>
      <c r="C11">
        <v>0.26613569999999998</v>
      </c>
    </row>
    <row r="12" spans="1:3" x14ac:dyDescent="0.25">
      <c r="A12" t="s">
        <v>100</v>
      </c>
      <c r="B12">
        <v>2.186654E-2</v>
      </c>
      <c r="C12">
        <v>2.186654E-2</v>
      </c>
    </row>
    <row r="13" spans="1:3" x14ac:dyDescent="0.25">
      <c r="A13" t="s">
        <v>101</v>
      </c>
      <c r="B13">
        <v>4.1546430000000002E-2</v>
      </c>
      <c r="C13">
        <v>4.1546430000000002E-2</v>
      </c>
    </row>
    <row r="14" spans="1:3" x14ac:dyDescent="0.25">
      <c r="A14" t="s">
        <v>102</v>
      </c>
      <c r="B14">
        <v>0.36298459999999999</v>
      </c>
      <c r="C14">
        <v>0.36298459999999999</v>
      </c>
    </row>
    <row r="15" spans="1:3" x14ac:dyDescent="0.25">
      <c r="A15" t="s">
        <v>30</v>
      </c>
      <c r="B15">
        <v>0.4755973</v>
      </c>
      <c r="C15">
        <v>0.4755973</v>
      </c>
    </row>
    <row r="16" spans="1:3" x14ac:dyDescent="0.25">
      <c r="A16" t="s">
        <v>103</v>
      </c>
      <c r="B16">
        <v>0.19133220000000001</v>
      </c>
      <c r="C16">
        <v>0.19133220000000001</v>
      </c>
    </row>
    <row r="17" spans="1:3" x14ac:dyDescent="0.25">
      <c r="A17" t="s">
        <v>68</v>
      </c>
      <c r="B17">
        <v>0.3342658</v>
      </c>
      <c r="C17">
        <v>0.3342658</v>
      </c>
    </row>
    <row r="18" spans="1:3" x14ac:dyDescent="0.25">
      <c r="A18" t="s">
        <v>120</v>
      </c>
      <c r="B18">
        <v>-1.0856209999999999E-3</v>
      </c>
      <c r="C18">
        <v>-1.0856209999999999E-3</v>
      </c>
    </row>
    <row r="19" spans="1:3" x14ac:dyDescent="0.25">
      <c r="A19" t="s">
        <v>121</v>
      </c>
      <c r="B19">
        <v>0.51520259999999996</v>
      </c>
      <c r="C19">
        <v>0.51520259999999996</v>
      </c>
    </row>
    <row r="20" spans="1:3" x14ac:dyDescent="0.25">
      <c r="A20" t="s">
        <v>122</v>
      </c>
      <c r="B20">
        <v>-0.17985119999999999</v>
      </c>
      <c r="C20">
        <v>-0.17985119999999999</v>
      </c>
    </row>
    <row r="21" spans="1:3" x14ac:dyDescent="0.25">
      <c r="A21" t="s">
        <v>70</v>
      </c>
      <c r="B21">
        <v>0.81837499999999996</v>
      </c>
      <c r="C21">
        <v>0.81837499999999996</v>
      </c>
    </row>
    <row r="22" spans="1:3" x14ac:dyDescent="0.25">
      <c r="A22" t="s">
        <v>123</v>
      </c>
      <c r="B22">
        <v>3.8786570000000002E-3</v>
      </c>
      <c r="C22">
        <v>3.8786570000000002E-3</v>
      </c>
    </row>
    <row r="23" spans="1:3" x14ac:dyDescent="0.25">
      <c r="A23" t="s">
        <v>124</v>
      </c>
      <c r="B23">
        <v>0.1719321</v>
      </c>
      <c r="C23">
        <v>0.1719321</v>
      </c>
    </row>
    <row r="24" spans="1:3" x14ac:dyDescent="0.25">
      <c r="A24" t="s">
        <v>125</v>
      </c>
      <c r="B24">
        <v>0.64256429999999998</v>
      </c>
      <c r="C24">
        <v>0.64256429999999998</v>
      </c>
    </row>
    <row r="25" spans="1:3" x14ac:dyDescent="0.25">
      <c r="A25" t="s">
        <v>74</v>
      </c>
      <c r="B25">
        <v>13.00497</v>
      </c>
      <c r="C25">
        <v>13.00497</v>
      </c>
    </row>
    <row r="26" spans="1:3" x14ac:dyDescent="0.25">
      <c r="A26" t="s">
        <v>104</v>
      </c>
      <c r="B26">
        <v>14.04602</v>
      </c>
      <c r="C26">
        <v>14.04602</v>
      </c>
    </row>
    <row r="27" spans="1:3" x14ac:dyDescent="0.25">
      <c r="A27" t="s">
        <v>105</v>
      </c>
      <c r="B27">
        <v>-1.0410429999999999</v>
      </c>
      <c r="C27">
        <v>-1.0410429999999999</v>
      </c>
    </row>
    <row r="28" spans="1:3" x14ac:dyDescent="0.25">
      <c r="A28" t="s">
        <v>78</v>
      </c>
      <c r="B28">
        <v>17.97006</v>
      </c>
      <c r="C28">
        <v>17.97006</v>
      </c>
    </row>
    <row r="29" spans="1:3" x14ac:dyDescent="0.25">
      <c r="A29" t="s">
        <v>106</v>
      </c>
      <c r="B29">
        <v>14.553419999999999</v>
      </c>
      <c r="C29">
        <v>14.553419999999999</v>
      </c>
    </row>
    <row r="30" spans="1:3" x14ac:dyDescent="0.25">
      <c r="A30" t="s">
        <v>107</v>
      </c>
      <c r="B30">
        <v>3.4166470000000002</v>
      </c>
      <c r="C30">
        <v>3.4166470000000002</v>
      </c>
    </row>
    <row r="31" spans="1:3" x14ac:dyDescent="0.25">
      <c r="A31" t="s">
        <v>80</v>
      </c>
      <c r="B31">
        <v>10.236230000000001</v>
      </c>
      <c r="C31">
        <v>10.236230000000001</v>
      </c>
    </row>
    <row r="32" spans="1:3" x14ac:dyDescent="0.25">
      <c r="A32" t="s">
        <v>108</v>
      </c>
      <c r="B32">
        <v>10.236230000000001</v>
      </c>
      <c r="C32">
        <v>10.236230000000001</v>
      </c>
    </row>
    <row r="33" spans="1:3" x14ac:dyDescent="0.25">
      <c r="A33" t="s">
        <v>109</v>
      </c>
      <c r="B33">
        <v>0</v>
      </c>
      <c r="C33">
        <v>0</v>
      </c>
    </row>
    <row r="34" spans="1:3" x14ac:dyDescent="0.25">
      <c r="A34" t="s">
        <v>82</v>
      </c>
      <c r="B34">
        <v>16.01051</v>
      </c>
      <c r="C34">
        <v>16.01051</v>
      </c>
    </row>
    <row r="35" spans="1:3" x14ac:dyDescent="0.25">
      <c r="A35" t="s">
        <v>110</v>
      </c>
      <c r="B35">
        <v>16.01051</v>
      </c>
      <c r="C35">
        <v>16.01051</v>
      </c>
    </row>
    <row r="36" spans="1:3" x14ac:dyDescent="0.25">
      <c r="A36" t="s">
        <v>111</v>
      </c>
      <c r="B36">
        <v>0</v>
      </c>
      <c r="C36">
        <v>0</v>
      </c>
    </row>
    <row r="37" spans="1:3" x14ac:dyDescent="0.25">
      <c r="A37" t="s">
        <v>135</v>
      </c>
      <c r="B37">
        <v>0.68239919999999998</v>
      </c>
      <c r="C37">
        <v>0.68239919999999998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2011-05-30T08:11:14Z</cp:lastPrinted>
  <dcterms:created xsi:type="dcterms:W3CDTF">2011-04-04T06:56:50Z</dcterms:created>
  <dcterms:modified xsi:type="dcterms:W3CDTF">2012-05-31T20:39:07Z</dcterms:modified>
</cp:coreProperties>
</file>