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5315" windowHeight="7740" activeTab="10"/>
  </bookViews>
  <sheets>
    <sheet name="Sheet1" sheetId="10" r:id="rId1"/>
    <sheet name="Pig" sheetId="9" r:id="rId2"/>
    <sheet name="Sheet2" sheetId="4" r:id="rId3"/>
    <sheet name="House" sheetId="1" r:id="rId4"/>
    <sheet name="Sheet3" sheetId="5" r:id="rId5"/>
    <sheet name="Prestorage" sheetId="2" r:id="rId6"/>
    <sheet name="Sheet4" sheetId="7" r:id="rId7"/>
    <sheet name="Storage" sheetId="6" r:id="rId8"/>
    <sheet name="Sheet5" sheetId="8" r:id="rId9"/>
    <sheet name="Field" sheetId="3" r:id="rId10"/>
    <sheet name="Summary" sheetId="11" r:id="rId11"/>
  </sheets>
  <definedNames>
    <definedName name="Field" localSheetId="8">Sheet5!$A$1:$C$36</definedName>
    <definedName name="Field_1" localSheetId="9">Field!$B$5:$Q$7</definedName>
    <definedName name="House_1" localSheetId="3">House!#REF!</definedName>
    <definedName name="House_1" localSheetId="2">Sheet2!#REF!</definedName>
    <definedName name="House_2" localSheetId="2">Sheet2!$A$1:$C$23</definedName>
    <definedName name="Pig" localSheetId="0">Sheet1!$A$1:$B$19</definedName>
    <definedName name="PreStore" localSheetId="4">Sheet3!$A$1:$C$20</definedName>
    <definedName name="Store" localSheetId="6">Sheet4!$A$1:$C$48</definedName>
    <definedName name="Store_2" localSheetId="5">Prestorage!$F$4:$V$6</definedName>
    <definedName name="Store_2" localSheetId="7">Storage!$B$4:$V$6</definedName>
  </definedNames>
  <calcPr calcId="145621"/>
</workbook>
</file>

<file path=xl/calcChain.xml><?xml version="1.0" encoding="utf-8"?>
<calcChain xmlns="http://schemas.openxmlformats.org/spreadsheetml/2006/main">
  <c r="M33" i="11" l="1"/>
  <c r="I11" i="6"/>
  <c r="H11" i="6"/>
  <c r="M29" i="11"/>
  <c r="E24" i="1"/>
  <c r="B24" i="1"/>
  <c r="D23" i="1"/>
  <c r="B23" i="1"/>
  <c r="C21" i="1"/>
  <c r="C20" i="1"/>
  <c r="E22" i="2"/>
  <c r="B22" i="2"/>
  <c r="K27" i="6" l="1"/>
  <c r="H27" i="6"/>
  <c r="M27" i="11"/>
  <c r="B33" i="11"/>
  <c r="I10" i="6"/>
  <c r="C3" i="11" s="1"/>
  <c r="H10" i="6"/>
  <c r="M32" i="11"/>
  <c r="C7" i="11"/>
  <c r="H32" i="6" l="1"/>
  <c r="N31" i="11"/>
  <c r="D9" i="2"/>
  <c r="D28" i="2" s="1"/>
  <c r="B18" i="2"/>
  <c r="E18" i="2"/>
  <c r="C31" i="2" s="1"/>
  <c r="B19" i="2"/>
  <c r="C19" i="2"/>
  <c r="B32" i="2" s="1"/>
  <c r="B20" i="2"/>
  <c r="D20" i="2"/>
  <c r="B21" i="2"/>
  <c r="D21" i="2"/>
  <c r="J29" i="11" s="1"/>
  <c r="C32" i="2"/>
  <c r="C17" i="2"/>
  <c r="B17" i="2"/>
  <c r="E18" i="1"/>
  <c r="C19" i="1"/>
  <c r="B33" i="1" s="1"/>
  <c r="D22" i="1"/>
  <c r="J27" i="11" s="1"/>
  <c r="C33" i="1"/>
  <c r="D10" i="1"/>
  <c r="B21" i="1"/>
  <c r="B22" i="1"/>
  <c r="J18" i="6"/>
  <c r="H18" i="6"/>
  <c r="K22" i="3"/>
  <c r="H22" i="3"/>
  <c r="H5" i="3"/>
  <c r="I5" i="3"/>
  <c r="I25" i="6"/>
  <c r="J26" i="6"/>
  <c r="J33" i="11" s="1"/>
  <c r="I36" i="6"/>
  <c r="H25" i="6"/>
  <c r="H26" i="6"/>
  <c r="C21" i="6"/>
  <c r="I32" i="11" s="1"/>
  <c r="D22" i="6"/>
  <c r="D23" i="6"/>
  <c r="E24" i="6"/>
  <c r="C32" i="6" s="1"/>
  <c r="B24" i="6"/>
  <c r="B23" i="6"/>
  <c r="H22" i="6"/>
  <c r="H21" i="6"/>
  <c r="I21" i="6"/>
  <c r="H20" i="6"/>
  <c r="K22" i="6"/>
  <c r="I35" i="6" s="1"/>
  <c r="I20" i="6"/>
  <c r="E19" i="6"/>
  <c r="B19" i="6"/>
  <c r="H16" i="6"/>
  <c r="I16" i="6"/>
  <c r="K9" i="6"/>
  <c r="H9" i="6"/>
  <c r="H32" i="3"/>
  <c r="B32" i="3"/>
  <c r="E30" i="3"/>
  <c r="J32" i="11" l="1"/>
  <c r="D32" i="2"/>
  <c r="E32" i="2" s="1"/>
  <c r="D33" i="1"/>
  <c r="E33" i="1" s="1"/>
  <c r="J36" i="6"/>
  <c r="D32" i="6"/>
  <c r="I27" i="11"/>
  <c r="C32" i="1"/>
  <c r="H35" i="6"/>
  <c r="I31" i="6"/>
  <c r="B22" i="6"/>
  <c r="B21" i="6"/>
  <c r="C20" i="6"/>
  <c r="B32" i="6" s="1"/>
  <c r="B20" i="6"/>
  <c r="C18" i="6"/>
  <c r="B18" i="6"/>
  <c r="K19" i="6"/>
  <c r="I34" i="6" s="1"/>
  <c r="M36" i="6" s="1"/>
  <c r="H19" i="6"/>
  <c r="E17" i="6"/>
  <c r="C30" i="6" s="1"/>
  <c r="B17" i="6"/>
  <c r="D16" i="6"/>
  <c r="B16" i="6"/>
  <c r="D15" i="6"/>
  <c r="B15" i="6"/>
  <c r="C14" i="6"/>
  <c r="B30" i="6" s="1"/>
  <c r="B14" i="6"/>
  <c r="E13" i="6"/>
  <c r="N10" i="11" s="1"/>
  <c r="B13" i="6"/>
  <c r="C12" i="6"/>
  <c r="B12" i="6"/>
  <c r="E11" i="6"/>
  <c r="C28" i="6" s="1"/>
  <c r="B11" i="6"/>
  <c r="C10" i="6"/>
  <c r="B28" i="6" s="1"/>
  <c r="B10" i="6"/>
  <c r="E9" i="6"/>
  <c r="B9" i="6"/>
  <c r="D8" i="6"/>
  <c r="C10" i="11" s="1"/>
  <c r="B8" i="6"/>
  <c r="D7" i="6"/>
  <c r="D10" i="11" s="1"/>
  <c r="B7" i="6"/>
  <c r="D6" i="6"/>
  <c r="E10" i="11" s="1"/>
  <c r="B6" i="6"/>
  <c r="D5" i="6"/>
  <c r="D28" i="6" s="1"/>
  <c r="C5" i="6"/>
  <c r="B5" i="6"/>
  <c r="C4" i="6"/>
  <c r="B4" i="6"/>
  <c r="B31" i="2"/>
  <c r="E31" i="2" s="1"/>
  <c r="E16" i="2"/>
  <c r="C30" i="2" s="1"/>
  <c r="B16" i="2"/>
  <c r="D15" i="2"/>
  <c r="B15" i="2"/>
  <c r="C14" i="2"/>
  <c r="B30" i="2" s="1"/>
  <c r="B14" i="2"/>
  <c r="E13" i="2"/>
  <c r="B13" i="2"/>
  <c r="C12" i="2"/>
  <c r="B12" i="2"/>
  <c r="E11" i="2"/>
  <c r="C28" i="2" s="1"/>
  <c r="B11" i="2"/>
  <c r="C10" i="2"/>
  <c r="B28" i="2" s="1"/>
  <c r="B10" i="2"/>
  <c r="C9" i="2"/>
  <c r="B9" i="2"/>
  <c r="E8" i="2"/>
  <c r="B8" i="2"/>
  <c r="D7" i="2"/>
  <c r="D7" i="11" s="1"/>
  <c r="B7" i="2"/>
  <c r="D6" i="2"/>
  <c r="E7" i="11" s="1"/>
  <c r="B6" i="2"/>
  <c r="D5" i="2"/>
  <c r="B5" i="2"/>
  <c r="C4" i="2"/>
  <c r="B4" i="2"/>
  <c r="E6" i="9"/>
  <c r="J21" i="3"/>
  <c r="J31" i="3" s="1"/>
  <c r="I20" i="3"/>
  <c r="H31" i="3" s="1"/>
  <c r="E22" i="3"/>
  <c r="D21" i="3"/>
  <c r="D31" i="3" s="1"/>
  <c r="C20" i="3"/>
  <c r="B31" i="3" s="1"/>
  <c r="B21" i="3"/>
  <c r="B22" i="3"/>
  <c r="B20" i="3"/>
  <c r="K19" i="3"/>
  <c r="J18" i="3"/>
  <c r="I17" i="3"/>
  <c r="H30" i="3" s="1"/>
  <c r="E19" i="3"/>
  <c r="D18" i="3"/>
  <c r="C17" i="3"/>
  <c r="B30" i="3" s="1"/>
  <c r="K15" i="3"/>
  <c r="K16" i="3"/>
  <c r="J14" i="3"/>
  <c r="I13" i="3"/>
  <c r="E16" i="3"/>
  <c r="E15" i="3"/>
  <c r="D14" i="3"/>
  <c r="H21" i="3"/>
  <c r="H20" i="3"/>
  <c r="H18" i="3"/>
  <c r="H19" i="3"/>
  <c r="H17" i="3"/>
  <c r="B18" i="3"/>
  <c r="B19" i="3"/>
  <c r="B17" i="3"/>
  <c r="H14" i="3"/>
  <c r="H15" i="3"/>
  <c r="H16" i="3"/>
  <c r="H13" i="3"/>
  <c r="B14" i="3"/>
  <c r="B15" i="3"/>
  <c r="B16" i="3"/>
  <c r="J7" i="11" l="1"/>
  <c r="D30" i="3"/>
  <c r="C36" i="11"/>
  <c r="I30" i="3"/>
  <c r="K30" i="3" s="1"/>
  <c r="C41" i="11"/>
  <c r="J30" i="3"/>
  <c r="C37" i="11"/>
  <c r="E35" i="11" s="1"/>
  <c r="C30" i="3"/>
  <c r="C40" i="11"/>
  <c r="E39" i="11" s="1"/>
  <c r="C27" i="6"/>
  <c r="C29" i="6" s="1"/>
  <c r="M10" i="11"/>
  <c r="D30" i="6"/>
  <c r="E30" i="6" s="1"/>
  <c r="C32" i="11"/>
  <c r="D30" i="2"/>
  <c r="E30" i="2" s="1"/>
  <c r="C29" i="11"/>
  <c r="E29" i="11" s="1"/>
  <c r="D27" i="2"/>
  <c r="D29" i="2" s="1"/>
  <c r="C25" i="9"/>
  <c r="C27" i="2"/>
  <c r="C29" i="2" s="1"/>
  <c r="B27" i="2"/>
  <c r="E28" i="2"/>
  <c r="C31" i="6"/>
  <c r="B31" i="6"/>
  <c r="D27" i="6"/>
  <c r="D29" i="6" s="1"/>
  <c r="E28" i="6"/>
  <c r="E32" i="6"/>
  <c r="B27" i="6"/>
  <c r="B13" i="3"/>
  <c r="H6" i="3"/>
  <c r="H7" i="3"/>
  <c r="H8" i="3"/>
  <c r="H9" i="3"/>
  <c r="H10" i="3"/>
  <c r="H11" i="3"/>
  <c r="H12" i="3"/>
  <c r="E12" i="3"/>
  <c r="H15" i="11" s="1"/>
  <c r="E11" i="3"/>
  <c r="G15" i="11" s="1"/>
  <c r="D10" i="3"/>
  <c r="F15" i="11" s="1"/>
  <c r="B6" i="3"/>
  <c r="B7" i="3"/>
  <c r="B8" i="3"/>
  <c r="B9" i="3"/>
  <c r="B10" i="3"/>
  <c r="B11" i="3"/>
  <c r="B12" i="3"/>
  <c r="B5" i="3"/>
  <c r="I31" i="3"/>
  <c r="K31" i="3" s="1"/>
  <c r="H23" i="6"/>
  <c r="H24" i="6"/>
  <c r="H17" i="6"/>
  <c r="H15" i="6"/>
  <c r="I15" i="6"/>
  <c r="H34" i="6" s="1"/>
  <c r="H14" i="6"/>
  <c r="H13" i="6"/>
  <c r="H5" i="6"/>
  <c r="H6" i="6"/>
  <c r="H7" i="6"/>
  <c r="H8" i="6"/>
  <c r="H12" i="6"/>
  <c r="H4" i="6"/>
  <c r="J5" i="6"/>
  <c r="J32" i="6" s="1"/>
  <c r="C17" i="1"/>
  <c r="B32" i="1" s="1"/>
  <c r="E32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4" i="1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4" i="9"/>
  <c r="E22" i="9"/>
  <c r="D21" i="9"/>
  <c r="D20" i="9"/>
  <c r="C19" i="9"/>
  <c r="C18" i="9"/>
  <c r="E17" i="9"/>
  <c r="D16" i="9"/>
  <c r="D29" i="9" s="1"/>
  <c r="C15" i="9"/>
  <c r="B29" i="9" s="1"/>
  <c r="E14" i="9"/>
  <c r="D13" i="9"/>
  <c r="D12" i="9"/>
  <c r="C11" i="9"/>
  <c r="B28" i="9" s="1"/>
  <c r="E10" i="9"/>
  <c r="D9" i="9"/>
  <c r="C8" i="9"/>
  <c r="E7" i="9"/>
  <c r="C26" i="9" s="1"/>
  <c r="D5" i="9"/>
  <c r="B5" i="11" s="1"/>
  <c r="C4" i="9"/>
  <c r="E11" i="1"/>
  <c r="C28" i="1" s="1"/>
  <c r="C12" i="1"/>
  <c r="B30" i="1" s="1"/>
  <c r="C14" i="1"/>
  <c r="B31" i="1" s="1"/>
  <c r="D15" i="1"/>
  <c r="E16" i="1"/>
  <c r="C31" i="1" s="1"/>
  <c r="C4" i="1"/>
  <c r="D5" i="1"/>
  <c r="D6" i="1"/>
  <c r="D7" i="1"/>
  <c r="C5" i="11" s="1"/>
  <c r="E8" i="1"/>
  <c r="C9" i="1"/>
  <c r="B28" i="1" s="1"/>
  <c r="E13" i="1"/>
  <c r="J7" i="6"/>
  <c r="D11" i="11" s="1"/>
  <c r="D12" i="11" s="1"/>
  <c r="J6" i="6"/>
  <c r="E11" i="11" s="1"/>
  <c r="E12" i="11" s="1"/>
  <c r="J10" i="3"/>
  <c r="F16" i="11" s="1"/>
  <c r="J9" i="3"/>
  <c r="E16" i="11" s="1"/>
  <c r="J7" i="3"/>
  <c r="C16" i="11" s="1"/>
  <c r="D9" i="3"/>
  <c r="E15" i="11" s="1"/>
  <c r="D7" i="3"/>
  <c r="C15" i="11" s="1"/>
  <c r="C13" i="3"/>
  <c r="K12" i="3"/>
  <c r="H16" i="11" s="1"/>
  <c r="K11" i="3"/>
  <c r="G16" i="11" s="1"/>
  <c r="J8" i="3"/>
  <c r="D16" i="11" s="1"/>
  <c r="I6" i="3"/>
  <c r="H28" i="3" s="1"/>
  <c r="H27" i="3"/>
  <c r="D8" i="3"/>
  <c r="D15" i="11" s="1"/>
  <c r="C6" i="3"/>
  <c r="B28" i="3" s="1"/>
  <c r="C5" i="3"/>
  <c r="B27" i="3" s="1"/>
  <c r="I24" i="6"/>
  <c r="I33" i="11" s="1"/>
  <c r="I23" i="6"/>
  <c r="J17" i="6"/>
  <c r="M26" i="6" s="1"/>
  <c r="K14" i="6"/>
  <c r="N11" i="11" s="1"/>
  <c r="I13" i="6"/>
  <c r="K12" i="6"/>
  <c r="M11" i="11" s="1"/>
  <c r="J8" i="6"/>
  <c r="C11" i="11" s="1"/>
  <c r="C12" i="11" s="1"/>
  <c r="I5" i="6"/>
  <c r="I4" i="6"/>
  <c r="C10" i="1"/>
  <c r="D28" i="1" s="1"/>
  <c r="C29" i="9" l="1"/>
  <c r="O25" i="11"/>
  <c r="E17" i="11"/>
  <c r="E19" i="11" s="1"/>
  <c r="D33" i="6"/>
  <c r="H17" i="11"/>
  <c r="H19" i="11" s="1"/>
  <c r="C27" i="9"/>
  <c r="H36" i="6"/>
  <c r="K36" i="6" s="1"/>
  <c r="J34" i="6"/>
  <c r="K34" i="6" s="1"/>
  <c r="C33" i="11"/>
  <c r="E31" i="11" s="1"/>
  <c r="D31" i="1"/>
  <c r="E31" i="1" s="1"/>
  <c r="C27" i="11"/>
  <c r="B3" i="11"/>
  <c r="D3" i="11" s="1"/>
  <c r="G17" i="11"/>
  <c r="G19" i="11" s="1"/>
  <c r="F17" i="11"/>
  <c r="F19" i="11" s="1"/>
  <c r="D17" i="11"/>
  <c r="D19" i="11" s="1"/>
  <c r="C17" i="11"/>
  <c r="J12" i="11"/>
  <c r="I32" i="6"/>
  <c r="I33" i="6" s="1"/>
  <c r="C30" i="1"/>
  <c r="E30" i="1" s="1"/>
  <c r="D27" i="1"/>
  <c r="D29" i="1" s="1"/>
  <c r="E28" i="1"/>
  <c r="B26" i="9"/>
  <c r="B27" i="9" s="1"/>
  <c r="B2" i="11"/>
  <c r="C28" i="9"/>
  <c r="B25" i="11"/>
  <c r="C30" i="9"/>
  <c r="I25" i="11"/>
  <c r="E27" i="2"/>
  <c r="E31" i="6"/>
  <c r="C33" i="2"/>
  <c r="C27" i="1"/>
  <c r="C29" i="1" s="1"/>
  <c r="B27" i="1"/>
  <c r="B29" i="1" s="1"/>
  <c r="D28" i="9"/>
  <c r="D30" i="9"/>
  <c r="C33" i="6"/>
  <c r="B30" i="9"/>
  <c r="K35" i="6"/>
  <c r="H29" i="3"/>
  <c r="C29" i="3"/>
  <c r="C33" i="3" s="1"/>
  <c r="J29" i="3"/>
  <c r="J33" i="3" s="1"/>
  <c r="D29" i="3"/>
  <c r="D33" i="3" s="1"/>
  <c r="I29" i="3"/>
  <c r="I33" i="3" s="1"/>
  <c r="B29" i="3"/>
  <c r="E27" i="6"/>
  <c r="B29" i="6"/>
  <c r="B33" i="6" s="1"/>
  <c r="H31" i="6"/>
  <c r="J31" i="6"/>
  <c r="J33" i="6" s="1"/>
  <c r="B29" i="2"/>
  <c r="E29" i="2" s="1"/>
  <c r="D27" i="9"/>
  <c r="E29" i="9"/>
  <c r="Q25" i="11" l="1"/>
  <c r="E27" i="9"/>
  <c r="E30" i="9"/>
  <c r="J37" i="6"/>
  <c r="K32" i="6"/>
  <c r="I37" i="6"/>
  <c r="D31" i="9"/>
  <c r="C31" i="9"/>
  <c r="J17" i="11"/>
  <c r="F20" i="11"/>
  <c r="G20" i="11"/>
  <c r="H20" i="11"/>
  <c r="D20" i="11"/>
  <c r="E20" i="11"/>
  <c r="J5" i="11"/>
  <c r="C19" i="11"/>
  <c r="C20" i="11" s="1"/>
  <c r="E27" i="11"/>
  <c r="C43" i="11"/>
  <c r="B43" i="11"/>
  <c r="D25" i="11"/>
  <c r="E28" i="9"/>
  <c r="C34" i="1"/>
  <c r="B34" i="1"/>
  <c r="E29" i="3"/>
  <c r="E33" i="3" s="1"/>
  <c r="B33" i="2"/>
  <c r="K29" i="3"/>
  <c r="K33" i="3" s="1"/>
  <c r="B31" i="9"/>
  <c r="K31" i="6"/>
  <c r="H33" i="3"/>
  <c r="B33" i="3"/>
  <c r="E29" i="6"/>
  <c r="E33" i="6" s="1"/>
  <c r="H33" i="6"/>
  <c r="H37" i="6" s="1"/>
  <c r="E27" i="1"/>
  <c r="E31" i="9" l="1"/>
  <c r="K33" i="6"/>
  <c r="K37" i="6" s="1"/>
  <c r="F35" i="11"/>
  <c r="F27" i="11"/>
  <c r="F29" i="11"/>
  <c r="F31" i="11"/>
  <c r="F39" i="11"/>
  <c r="I20" i="11"/>
  <c r="J19" i="11"/>
  <c r="K5" i="11" s="1"/>
  <c r="D33" i="2"/>
  <c r="E33" i="2" s="1"/>
  <c r="D34" i="1"/>
  <c r="E29" i="1"/>
  <c r="E34" i="1" s="1"/>
  <c r="F43" i="11" l="1"/>
  <c r="K12" i="11"/>
  <c r="K7" i="11"/>
  <c r="K17" i="11"/>
</calcChain>
</file>

<file path=xl/connections.xml><?xml version="1.0" encoding="utf-8"?>
<connections xmlns="http://schemas.openxmlformats.org/spreadsheetml/2006/main">
  <connection id="1" name="Field" type="6" refreshedVersion="4" background="1" saveData="1">
    <textPr codePage="850" sourceFile="C:\Users\njh\workspace\cleanwaste\trunk\Screw_press\Text_C\FIELD.TXT" thousands=" ">
      <textFields count="3">
        <textField/>
        <textField/>
        <textField/>
      </textFields>
    </textPr>
  </connection>
  <connection id="2" name="Field1" type="6" refreshedVersion="3" background="1" saveData="1">
    <textPr codePage="850" sourceFile="H:\Cleanwaste\Cleanwaste\Systems analysis\Baseline\Field.txt" thousands=" 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House" type="6" refreshedVersion="3" background="1">
    <textPr codePage="850" sourceFile="H:\Cleanwaste\Systems analysis\Scenarios\Centrifuge\text_files\House.txt" thousands=" ">
      <textFields count="3">
        <textField/>
        <textField/>
        <textField/>
      </textFields>
    </textPr>
  </connection>
  <connection id="4" name="House1" type="6" refreshedVersion="3" background="1" saveData="1">
    <textPr codePage="850" sourceFile="H:\Cleanwaste\Cleanwaste\Systems analysis\Baseline\House.txt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House3" type="6" refreshedVersion="4" background="1" saveData="1">
    <textPr codePage="850" sourceFile="C:\Users\njh\workspace\cleanwaste\trunk\Screw_press\Text_C\HOUSE.TXT" thousands=" ">
      <textFields count="3">
        <textField/>
        <textField/>
        <textField/>
      </textFields>
    </textPr>
  </connection>
  <connection id="6" name="Pig" type="6" refreshedVersion="4" background="1" saveData="1">
    <textPr codePage="850" sourceFile="C:\Users\njh\workspace\cleanwaste\trunk\Screw_press\Text_C\PIG.TXT" thousands=" ">
      <textFields count="2">
        <textField/>
        <textField/>
      </textFields>
    </textPr>
  </connection>
  <connection id="7" name="PreStore" type="6" refreshedVersion="4" background="1" saveData="1">
    <textPr codePage="850" sourceFile="C:\Users\njh\workspace\cleanwaste\trunk\Screw_press\Text_C\PRESTORE.TXT" thousands=" ">
      <textFields count="3">
        <textField/>
        <textField/>
        <textField/>
      </textFields>
    </textPr>
  </connection>
  <connection id="8" name="Store" type="6" refreshedVersion="4" background="1" saveData="1">
    <textPr codePage="850" sourceFile="C:\Users\njh\workspace\cleanwaste\trunk\Screw_press\Text_C\STORE.TXT" thousands=" ">
      <textFields count="3">
        <textField/>
        <textField/>
        <textField/>
      </textFields>
    </textPr>
  </connection>
  <connection id="9" name="Store1" type="6" refreshedVersion="3" background="1" saveData="1">
    <textPr codePage="850" sourceFile="H:\Cleanwaste\Cleanwaste\Systems analysis\Baseline\Store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Store11" type="6" refreshedVersion="3" background="1" saveData="1">
    <textPr codePage="850" sourceFile="H:\Cleanwaste\Cleanwaste\Systems analysis\Baseline\Store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<sst xmlns="http://schemas.openxmlformats.org/spreadsheetml/2006/main" count="347" uniqueCount="184">
  <si>
    <t>ONExcreted</t>
  </si>
  <si>
    <t>PExcreted</t>
  </si>
  <si>
    <t>AshExcreted</t>
  </si>
  <si>
    <t>H2OEvapHouse</t>
  </si>
  <si>
    <t>Input</t>
  </si>
  <si>
    <t>N</t>
  </si>
  <si>
    <t>P</t>
  </si>
  <si>
    <t>Ash</t>
  </si>
  <si>
    <t>OM</t>
  </si>
  <si>
    <t>TANExHouse</t>
  </si>
  <si>
    <t>ONExHouse</t>
  </si>
  <si>
    <t>PExHouse</t>
  </si>
  <si>
    <t>OMExHouse</t>
  </si>
  <si>
    <t>AshExhouse</t>
  </si>
  <si>
    <t>H2OExHouse</t>
  </si>
  <si>
    <t>Output</t>
  </si>
  <si>
    <t>H2O</t>
  </si>
  <si>
    <t>Sum</t>
  </si>
  <si>
    <t xml:space="preserve">Input </t>
  </si>
  <si>
    <t>Losses</t>
  </si>
  <si>
    <t>StayInSoil</t>
  </si>
  <si>
    <t>losses</t>
  </si>
  <si>
    <t>TANExPreStore</t>
  </si>
  <si>
    <t>ONExPreStore</t>
  </si>
  <si>
    <t>PPreStore</t>
  </si>
  <si>
    <t>OMExPreStore</t>
  </si>
  <si>
    <t>AshPreStore</t>
  </si>
  <si>
    <t>H2OEvapPreStore</t>
  </si>
  <si>
    <t>H2OExPreStore</t>
  </si>
  <si>
    <t>Liquid phase</t>
  </si>
  <si>
    <t>Solid phase</t>
  </si>
  <si>
    <t>TANExcreted</t>
  </si>
  <si>
    <t>Total mass</t>
  </si>
  <si>
    <t>NIntake</t>
  </si>
  <si>
    <t>NGrowth</t>
  </si>
  <si>
    <t>PIntake</t>
  </si>
  <si>
    <t>PGrowth</t>
  </si>
  <si>
    <t>OMIntakePig</t>
  </si>
  <si>
    <t>OMInWeightGain</t>
  </si>
  <si>
    <t>OMDisappearPig</t>
  </si>
  <si>
    <t>OMExcretedPig</t>
  </si>
  <si>
    <t>AshIntake</t>
  </si>
  <si>
    <t>AshGrowth</t>
  </si>
  <si>
    <t>H2OFromFeedInPig</t>
  </si>
  <si>
    <t>DrinkingH2O</t>
  </si>
  <si>
    <t>H2OExhaled</t>
  </si>
  <si>
    <t>H2OInGrowth</t>
  </si>
  <si>
    <t>H2OExPig</t>
  </si>
  <si>
    <t>NH3House</t>
  </si>
  <si>
    <t>ONMineralHouse</t>
  </si>
  <si>
    <t>OMDisappearHouse</t>
  </si>
  <si>
    <t>OMDisappearPreStore</t>
  </si>
  <si>
    <t>TANExSepLiq</t>
  </si>
  <si>
    <t>NMineralStoreLiq</t>
  </si>
  <si>
    <t>N2StoreLiq</t>
  </si>
  <si>
    <t>N2OStoreLiq</t>
  </si>
  <si>
    <t>NH3StoreLiq</t>
  </si>
  <si>
    <t>TANExStoreLiq</t>
  </si>
  <si>
    <t>ONExSepLiq</t>
  </si>
  <si>
    <t>ONExStoreLiq</t>
  </si>
  <si>
    <t>TANExSepSolid</t>
  </si>
  <si>
    <t>PExSepLiq</t>
  </si>
  <si>
    <t>PExStoreLiq</t>
  </si>
  <si>
    <t>PExSepSolid</t>
  </si>
  <si>
    <t>OMExSepLiq</t>
  </si>
  <si>
    <t>OMDisappearStoreLiq</t>
  </si>
  <si>
    <t>OMCH4StoreLiq</t>
  </si>
  <si>
    <t>OMExStoreLiq</t>
  </si>
  <si>
    <t>OMExSepSolid</t>
  </si>
  <si>
    <t>AshExSepLiq</t>
  </si>
  <si>
    <t>AshExStoreLiq</t>
  </si>
  <si>
    <t>AshExSepSolid</t>
  </si>
  <si>
    <t>H2OExSepLiq</t>
  </si>
  <si>
    <t>PrecipStoreLiq</t>
  </si>
  <si>
    <t>H2OEvapStoreLiq</t>
  </si>
  <si>
    <t>H2OExStoreLiq</t>
  </si>
  <si>
    <t>H2OExSepSolid</t>
  </si>
  <si>
    <t>A_DrinkingH2OSpill</t>
  </si>
  <si>
    <t>A_WashH2O</t>
  </si>
  <si>
    <t>A_NumPigs</t>
  </si>
  <si>
    <t>N2PreStore</t>
  </si>
  <si>
    <t>N2OPreStore</t>
  </si>
  <si>
    <t>NH3PreStore</t>
  </si>
  <si>
    <t>NMineralPreStore</t>
  </si>
  <si>
    <t>NMineralCompost</t>
  </si>
  <si>
    <t>N2StoreCompost</t>
  </si>
  <si>
    <t>N2OStoreCompost</t>
  </si>
  <si>
    <t>NH3Compost</t>
  </si>
  <si>
    <t>ONExCompost</t>
  </si>
  <si>
    <t>PExStoreCompost</t>
  </si>
  <si>
    <t>OMDisappearCompost</t>
  </si>
  <si>
    <t>OMExCompost</t>
  </si>
  <si>
    <t>AshExStoreCompost</t>
  </si>
  <si>
    <t>H2OOxidationStoreCompost</t>
  </si>
  <si>
    <t>H2OEvapStoreCompost</t>
  </si>
  <si>
    <t>H2OExStoreCompost</t>
  </si>
  <si>
    <t>Input/Output Housing - Compost</t>
  </si>
  <si>
    <t>Input/Output pig - Compost</t>
  </si>
  <si>
    <t>Input/Output Prestorage - Compost</t>
  </si>
  <si>
    <t>Input/Output Storage - Compost</t>
  </si>
  <si>
    <t>Input/Output Field - Compost</t>
  </si>
  <si>
    <t>ONFieldLiq</t>
  </si>
  <si>
    <t>NH3FieldLiq</t>
  </si>
  <si>
    <t>N2OFieldLiq</t>
  </si>
  <si>
    <t>N2FieldLiq</t>
  </si>
  <si>
    <t>NO3lossFieldLiq</t>
  </si>
  <si>
    <t>CropNUptakeLiq</t>
  </si>
  <si>
    <t>NStayInFieldLiq</t>
  </si>
  <si>
    <t>ONFieldCompost</t>
  </si>
  <si>
    <t>NH3FieldCompost</t>
  </si>
  <si>
    <t>N2OFieldCompost</t>
  </si>
  <si>
    <t>N2FieldCompost</t>
  </si>
  <si>
    <t>NO3lossFieldCompost</t>
  </si>
  <si>
    <t>CropNUptakeCompost</t>
  </si>
  <si>
    <t>NStayInFieldCompost</t>
  </si>
  <si>
    <t>PlossLiq</t>
  </si>
  <si>
    <t>CropPUptakeLiq</t>
  </si>
  <si>
    <t>PFieldLiq</t>
  </si>
  <si>
    <t>PlossCompost</t>
  </si>
  <si>
    <t>CropPUptakeCompost</t>
  </si>
  <si>
    <t>PFieldCompost</t>
  </si>
  <si>
    <t>OMDisappearFieldLiq</t>
  </si>
  <si>
    <t>OMChangeFieldLiq</t>
  </si>
  <si>
    <t>OMDisappearFieldCompost</t>
  </si>
  <si>
    <t>OMChangeFieldCompost</t>
  </si>
  <si>
    <t>AshDisappearFieldLiq</t>
  </si>
  <si>
    <t>AshFieldLiq</t>
  </si>
  <si>
    <t>AshDisappearFieldCompost</t>
  </si>
  <si>
    <t>AshFieldCompost</t>
  </si>
  <si>
    <t>H2OAddedStruct</t>
  </si>
  <si>
    <t>TAN</t>
  </si>
  <si>
    <t>Pig feed N</t>
  </si>
  <si>
    <t>Pig excretion</t>
  </si>
  <si>
    <t>Growth N</t>
  </si>
  <si>
    <t>NH3</t>
  </si>
  <si>
    <t>N2O</t>
  </si>
  <si>
    <t>N2</t>
  </si>
  <si>
    <t>NO3</t>
  </si>
  <si>
    <t>Crop</t>
  </si>
  <si>
    <t>Soil</t>
  </si>
  <si>
    <t>Housing</t>
  </si>
  <si>
    <t>Prestore</t>
  </si>
  <si>
    <t>Storage</t>
  </si>
  <si>
    <t>Liquid</t>
  </si>
  <si>
    <t>Solid</t>
  </si>
  <si>
    <t>Field</t>
  </si>
  <si>
    <t>Totals</t>
  </si>
  <si>
    <t>balance</t>
  </si>
  <si>
    <t>ON</t>
  </si>
  <si>
    <t>Total N</t>
  </si>
  <si>
    <t>OMCH4StoreCompost</t>
  </si>
  <si>
    <t>TANExCompost</t>
  </si>
  <si>
    <t>ONInCompost</t>
  </si>
  <si>
    <t>OMAddedStruct</t>
  </si>
  <si>
    <t>AshAddedStruct</t>
  </si>
  <si>
    <t>Balance</t>
  </si>
  <si>
    <t>total N</t>
  </si>
  <si>
    <t>Compost</t>
  </si>
  <si>
    <t>H2ODegradationHouse</t>
  </si>
  <si>
    <t>N2House</t>
  </si>
  <si>
    <t>N2OHouse</t>
  </si>
  <si>
    <t>H2ODegradationPreStore</t>
  </si>
  <si>
    <t>H2ODegradationStoreLiq</t>
  </si>
  <si>
    <t>Nitrogen</t>
  </si>
  <si>
    <t>% of N lost</t>
  </si>
  <si>
    <t>Ex storage</t>
  </si>
  <si>
    <t>Combined</t>
  </si>
  <si>
    <t>% of N input</t>
  </si>
  <si>
    <t>Organic matter</t>
  </si>
  <si>
    <t>Water</t>
  </si>
  <si>
    <t>CH4</t>
  </si>
  <si>
    <t>In</t>
  </si>
  <si>
    <t>Out</t>
  </si>
  <si>
    <t>%</t>
  </si>
  <si>
    <t>OMCH4House</t>
  </si>
  <si>
    <t>ONInStruct</t>
  </si>
  <si>
    <t>ONExSepSolid</t>
  </si>
  <si>
    <t>N in struct</t>
  </si>
  <si>
    <t>tot N in</t>
  </si>
  <si>
    <t>DMExStoreCompost</t>
  </si>
  <si>
    <t>H2OInStoreCompost</t>
  </si>
  <si>
    <t>OMCH4Prestore</t>
  </si>
  <si>
    <t>1.171.216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</si>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</sst>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3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3" xfId="0" applyFill="1" applyBorder="1"/>
    <xf numFmtId="0" fontId="0" fillId="3" borderId="0" xfId="0" applyFill="1" applyAlignment="1"/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/>
    <xf numFmtId="0" fontId="0" fillId="3" borderId="2" xfId="0" applyFill="1" applyBorder="1" applyAlignment="1">
      <alignment horizontal="center" vertical="center"/>
    </xf>
    <xf numFmtId="0" fontId="0" fillId="0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/>
    <xf numFmtId="0" fontId="2" fillId="4" borderId="4" xfId="1" applyFill="1" applyBorder="1"/>
    <xf numFmtId="0" fontId="2" fillId="4" borderId="4" xfId="1" applyFont="1" applyFill="1" applyBorder="1" applyAlignment="1">
      <alignment horizontal="center"/>
    </xf>
    <xf numFmtId="0" fontId="2" fillId="5" borderId="4" xfId="1" applyFont="1" applyFill="1" applyBorder="1" applyAlignment="1">
      <alignment horizontal="center"/>
    </xf>
    <xf numFmtId="0" fontId="2" fillId="2" borderId="0" xfId="1" applyFill="1"/>
    <xf numFmtId="0" fontId="2" fillId="4" borderId="0" xfId="1" applyFont="1" applyFill="1" applyBorder="1"/>
    <xf numFmtId="0" fontId="2" fillId="2" borderId="2" xfId="1" applyFill="1" applyBorder="1"/>
    <xf numFmtId="0" fontId="2" fillId="2" borderId="0" xfId="1" applyFill="1" applyBorder="1"/>
    <xf numFmtId="0" fontId="2" fillId="4" borderId="0" xfId="1" applyFont="1" applyFill="1"/>
    <xf numFmtId="0" fontId="2" fillId="4" borderId="0" xfId="1" applyFill="1" applyAlignment="1">
      <alignment horizontal="right"/>
    </xf>
    <xf numFmtId="0" fontId="2" fillId="5" borderId="0" xfId="1" applyFill="1" applyAlignment="1">
      <alignment horizontal="right"/>
    </xf>
    <xf numFmtId="0" fontId="2" fillId="4" borderId="4" xfId="1" applyFill="1" applyBorder="1" applyAlignment="1">
      <alignment horizontal="right"/>
    </xf>
    <xf numFmtId="0" fontId="2" fillId="5" borderId="4" xfId="1" applyFill="1" applyBorder="1" applyAlignment="1">
      <alignment horizontal="right"/>
    </xf>
    <xf numFmtId="0" fontId="2" fillId="2" borderId="1" xfId="1" applyFill="1" applyBorder="1"/>
    <xf numFmtId="0" fontId="2" fillId="4" borderId="0" xfId="1" applyFill="1" applyBorder="1" applyAlignment="1">
      <alignment horizontal="right"/>
    </xf>
    <xf numFmtId="0" fontId="2" fillId="5" borderId="0" xfId="1" applyFill="1" applyBorder="1" applyAlignment="1">
      <alignment horizontal="right"/>
    </xf>
    <xf numFmtId="0" fontId="0" fillId="2" borderId="2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right"/>
    </xf>
    <xf numFmtId="0" fontId="0" fillId="6" borderId="0" xfId="0" applyFill="1"/>
    <xf numFmtId="0" fontId="0" fillId="2" borderId="2" xfId="0" applyFill="1" applyBorder="1" applyAlignment="1">
      <alignment horizontal="right"/>
    </xf>
    <xf numFmtId="0" fontId="0" fillId="6" borderId="0" xfId="0" applyFill="1" applyBorder="1" applyAlignment="1">
      <alignment horizontal="left"/>
    </xf>
    <xf numFmtId="165" fontId="0" fillId="2" borderId="0" xfId="0" applyNumberFormat="1" applyFill="1"/>
    <xf numFmtId="165" fontId="0" fillId="2" borderId="2" xfId="0" applyNumberFormat="1" applyFill="1" applyBorder="1"/>
    <xf numFmtId="165" fontId="0" fillId="2" borderId="0" xfId="0" applyNumberFormat="1" applyFill="1" applyBorder="1"/>
    <xf numFmtId="165" fontId="0" fillId="2" borderId="0" xfId="0" applyNumberFormat="1" applyFill="1" applyBorder="1" applyAlignment="1">
      <alignment horizontal="right"/>
    </xf>
    <xf numFmtId="165" fontId="0" fillId="2" borderId="1" xfId="0" applyNumberFormat="1" applyFill="1" applyBorder="1" applyAlignment="1">
      <alignment horizontal="right"/>
    </xf>
    <xf numFmtId="0" fontId="2" fillId="2" borderId="2" xfId="1" applyFill="1" applyBorder="1" applyAlignment="1">
      <alignment horizontal="right"/>
    </xf>
    <xf numFmtId="0" fontId="2" fillId="2" borderId="0" xfId="1" applyFill="1" applyBorder="1" applyAlignment="1">
      <alignment horizontal="right"/>
    </xf>
    <xf numFmtId="0" fontId="2" fillId="2" borderId="1" xfId="1" applyFill="1" applyBorder="1" applyAlignment="1">
      <alignment horizontal="right"/>
    </xf>
    <xf numFmtId="165" fontId="2" fillId="2" borderId="2" xfId="1" applyNumberFormat="1" applyFill="1" applyBorder="1" applyAlignment="1">
      <alignment horizontal="right"/>
    </xf>
    <xf numFmtId="165" fontId="2" fillId="2" borderId="0" xfId="1" applyNumberFormat="1" applyFill="1" applyBorder="1" applyAlignment="1">
      <alignment horizontal="right"/>
    </xf>
    <xf numFmtId="165" fontId="2" fillId="2" borderId="1" xfId="1" applyNumberFormat="1" applyFill="1" applyBorder="1" applyAlignment="1">
      <alignment horizontal="right"/>
    </xf>
    <xf numFmtId="165" fontId="2" fillId="2" borderId="0" xfId="1" applyNumberFormat="1" applyFill="1"/>
    <xf numFmtId="165" fontId="2" fillId="2" borderId="2" xfId="1" applyNumberFormat="1" applyFill="1" applyBorder="1"/>
    <xf numFmtId="165" fontId="2" fillId="2" borderId="0" xfId="1" applyNumberFormat="1" applyFill="1" applyBorder="1"/>
    <xf numFmtId="165" fontId="2" fillId="4" borderId="0" xfId="1" applyNumberFormat="1" applyFont="1" applyFill="1"/>
    <xf numFmtId="165" fontId="0" fillId="2" borderId="1" xfId="0" applyNumberFormat="1" applyFill="1" applyBorder="1"/>
    <xf numFmtId="0" fontId="0" fillId="3" borderId="0" xfId="0" applyFill="1" applyAlignment="1"/>
    <xf numFmtId="165" fontId="0" fillId="2" borderId="2" xfId="0" applyNumberFormat="1" applyFill="1" applyBorder="1" applyAlignment="1">
      <alignment horizontal="right"/>
    </xf>
    <xf numFmtId="165" fontId="0" fillId="6" borderId="0" xfId="0" applyNumberFormat="1" applyFill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165" fontId="2" fillId="0" borderId="0" xfId="1" applyNumberFormat="1" applyFill="1" applyBorder="1"/>
    <xf numFmtId="0" fontId="2" fillId="4" borderId="0" xfId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0" borderId="0" xfId="0" applyFont="1"/>
    <xf numFmtId="164" fontId="3" fillId="0" borderId="0" xfId="0" applyNumberFormat="1" applyFont="1"/>
    <xf numFmtId="2" fontId="0" fillId="0" borderId="0" xfId="0" applyNumberFormat="1"/>
    <xf numFmtId="0" fontId="0" fillId="0" borderId="0" xfId="0"/>
    <xf numFmtId="0" fontId="0" fillId="0" borderId="0" xfId="0"/>
    <xf numFmtId="0" fontId="4" fillId="0" borderId="0" xfId="0" applyFont="1"/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Border="1" applyAlignment="1"/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0" fillId="3" borderId="0" xfId="0" applyFill="1" applyAlignment="1">
      <alignment horizontal="center" vertical="center"/>
    </xf>
    <xf numFmtId="0" fontId="0" fillId="3" borderId="0" xfId="0" applyFill="1" applyAlignment="1"/>
    <xf numFmtId="0" fontId="0" fillId="0" borderId="0" xfId="0" applyAlignme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ig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use_2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eStore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ore_2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ore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ore_2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eld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eld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5" x14ac:dyDescent="0.25"/>
  <cols>
    <col min="1" max="1" width="18.42578125" bestFit="1" customWidth="1"/>
    <col min="2" max="2" width="10" bestFit="1" customWidth="1"/>
  </cols>
  <sheetData>
    <row r="1" spans="1:2" x14ac:dyDescent="0.25">
      <c r="A1" t="s">
        <v>33</v>
      </c>
      <c r="B1">
        <v>11.712160000000001</v>
      </c>
    </row>
    <row r="2" spans="1:2" x14ac:dyDescent="0.25">
      <c r="A2" t="s">
        <v>34</v>
      </c>
      <c r="B2">
        <v>4.7407529999999998</v>
      </c>
    </row>
    <row r="3" spans="1:2" x14ac:dyDescent="0.25">
      <c r="A3" t="s">
        <v>31</v>
      </c>
      <c r="B3">
        <v>4.9803389999999998</v>
      </c>
    </row>
    <row r="4" spans="1:2" x14ac:dyDescent="0.25">
      <c r="A4" t="s">
        <v>0</v>
      </c>
      <c r="B4">
        <v>1.9910669999999999</v>
      </c>
    </row>
    <row r="5" spans="1:2" x14ac:dyDescent="0.25">
      <c r="A5" t="s">
        <v>35</v>
      </c>
      <c r="B5">
        <v>2.0753949999999999</v>
      </c>
    </row>
    <row r="6" spans="1:2" x14ac:dyDescent="0.25">
      <c r="A6" t="s">
        <v>36</v>
      </c>
      <c r="B6">
        <v>0.92275370000000001</v>
      </c>
    </row>
    <row r="7" spans="1:2" x14ac:dyDescent="0.25">
      <c r="A7" t="s">
        <v>1</v>
      </c>
      <c r="B7">
        <v>1.152641</v>
      </c>
    </row>
    <row r="8" spans="1:2" x14ac:dyDescent="0.25">
      <c r="A8" t="s">
        <v>37</v>
      </c>
      <c r="B8">
        <v>440.37720000000002</v>
      </c>
    </row>
    <row r="9" spans="1:2" x14ac:dyDescent="0.25">
      <c r="A9" t="s">
        <v>38</v>
      </c>
      <c r="B9">
        <v>76.190669999999997</v>
      </c>
    </row>
    <row r="10" spans="1:2" x14ac:dyDescent="0.25">
      <c r="A10" t="s">
        <v>39</v>
      </c>
      <c r="B10">
        <v>311.34120000000001</v>
      </c>
    </row>
    <row r="11" spans="1:2" x14ac:dyDescent="0.25">
      <c r="A11" t="s">
        <v>40</v>
      </c>
      <c r="B11">
        <v>52.845260000000003</v>
      </c>
    </row>
    <row r="12" spans="1:2" x14ac:dyDescent="0.25">
      <c r="A12" t="s">
        <v>41</v>
      </c>
      <c r="B12">
        <v>28.109179999999999</v>
      </c>
    </row>
    <row r="13" spans="1:2" x14ac:dyDescent="0.25">
      <c r="A13" t="s">
        <v>42</v>
      </c>
      <c r="B13">
        <v>1.862439</v>
      </c>
    </row>
    <row r="14" spans="1:2" x14ac:dyDescent="0.25">
      <c r="A14" t="s">
        <v>2</v>
      </c>
      <c r="B14">
        <v>26.246739999999999</v>
      </c>
    </row>
    <row r="15" spans="1:2" x14ac:dyDescent="0.25">
      <c r="A15" t="s">
        <v>43</v>
      </c>
      <c r="B15">
        <v>277.39839999999998</v>
      </c>
    </row>
    <row r="16" spans="1:2" x14ac:dyDescent="0.25">
      <c r="A16" t="s">
        <v>44</v>
      </c>
      <c r="B16" t="s">
        <v>182</v>
      </c>
    </row>
    <row r="17" spans="1:2" x14ac:dyDescent="0.25">
      <c r="A17" t="s">
        <v>45</v>
      </c>
      <c r="B17">
        <v>434.58429999999998</v>
      </c>
    </row>
    <row r="18" spans="1:2" x14ac:dyDescent="0.25">
      <c r="A18" t="s">
        <v>46</v>
      </c>
      <c r="B18">
        <v>93.121939999999995</v>
      </c>
    </row>
    <row r="19" spans="1:2" x14ac:dyDescent="0.25">
      <c r="A19" t="s">
        <v>47</v>
      </c>
      <c r="B19">
        <v>920.90800000000002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26" workbookViewId="0">
      <selection activeCell="D29" sqref="D29"/>
    </sheetView>
  </sheetViews>
  <sheetFormatPr defaultRowHeight="15" x14ac:dyDescent="0.25"/>
  <cols>
    <col min="1" max="1" width="7.85546875" customWidth="1"/>
    <col min="2" max="2" width="21.42578125" customWidth="1"/>
    <col min="3" max="3" width="11.5703125" customWidth="1"/>
    <col min="4" max="4" width="9" bestFit="1" customWidth="1"/>
    <col min="5" max="5" width="10.5703125" bestFit="1" customWidth="1"/>
    <col min="6" max="6" width="7.85546875" customWidth="1"/>
    <col min="7" max="7" width="10.140625" customWidth="1"/>
    <col min="8" max="8" width="21.7109375" customWidth="1"/>
    <col min="9" max="9" width="9" customWidth="1"/>
    <col min="10" max="10" width="9.28515625" customWidth="1"/>
    <col min="11" max="11" width="11.5703125" bestFit="1" customWidth="1"/>
    <col min="12" max="12" width="21" bestFit="1" customWidth="1"/>
    <col min="13" max="13" width="11.140625" customWidth="1"/>
    <col min="14" max="14" width="10" customWidth="1"/>
    <col min="15" max="15" width="13.5703125" customWidth="1"/>
    <col min="16" max="16" width="10" customWidth="1"/>
    <col min="17" max="17" width="10.85546875" bestFit="1" customWidth="1"/>
    <col min="18" max="18" width="16.42578125" bestFit="1" customWidth="1"/>
    <col min="19" max="19" width="14.140625" bestFit="1" customWidth="1"/>
    <col min="20" max="20" width="11" bestFit="1" customWidth="1"/>
    <col min="21" max="21" width="15.7109375" bestFit="1" customWidth="1"/>
    <col min="22" max="22" width="7.5703125" customWidth="1"/>
    <col min="23" max="23" width="11.42578125" bestFit="1" customWidth="1"/>
    <col min="24" max="24" width="10.140625" bestFit="1" customWidth="1"/>
    <col min="25" max="25" width="12.85546875" bestFit="1" customWidth="1"/>
    <col min="26" max="26" width="10" bestFit="1" customWidth="1"/>
    <col min="27" max="27" width="11" bestFit="1" customWidth="1"/>
    <col min="28" max="28" width="10" bestFit="1" customWidth="1"/>
  </cols>
  <sheetData>
    <row r="1" spans="1:11" x14ac:dyDescent="0.25">
      <c r="A1" t="s">
        <v>100</v>
      </c>
    </row>
    <row r="3" spans="1:11" x14ac:dyDescent="0.25">
      <c r="A3" t="s">
        <v>29</v>
      </c>
      <c r="G3" t="s">
        <v>30</v>
      </c>
    </row>
    <row r="4" spans="1:11" x14ac:dyDescent="0.25">
      <c r="A4" s="15"/>
      <c r="B4" s="15"/>
      <c r="C4" s="15" t="s">
        <v>18</v>
      </c>
      <c r="D4" s="15" t="s">
        <v>19</v>
      </c>
      <c r="E4" s="15" t="s">
        <v>15</v>
      </c>
      <c r="G4" s="15"/>
      <c r="H4" s="15"/>
      <c r="I4" s="15" t="s">
        <v>18</v>
      </c>
      <c r="J4" s="15" t="s">
        <v>19</v>
      </c>
      <c r="K4" s="15" t="s">
        <v>15</v>
      </c>
    </row>
    <row r="5" spans="1:11" x14ac:dyDescent="0.25">
      <c r="A5" s="84" t="s">
        <v>5</v>
      </c>
      <c r="B5" s="5" t="str">
        <f>Sheet5!A1</f>
        <v>TANExStoreLiq</v>
      </c>
      <c r="C5" s="14">
        <f>Sheet5!B1</f>
        <v>3.7200679999999999</v>
      </c>
      <c r="D5" s="8"/>
      <c r="E5" s="8"/>
      <c r="G5" s="84" t="s">
        <v>5</v>
      </c>
      <c r="H5" s="5" t="str">
        <f>Sheet5!A9</f>
        <v>TANExCompost</v>
      </c>
      <c r="I5" s="65">
        <f>Sheet5!B9</f>
        <v>0.70131840000000001</v>
      </c>
      <c r="J5" s="8"/>
      <c r="K5" s="8"/>
    </row>
    <row r="6" spans="1:11" x14ac:dyDescent="0.25">
      <c r="A6" s="96"/>
      <c r="B6" s="5" t="str">
        <f>Sheet5!A2</f>
        <v>ONFieldLiq</v>
      </c>
      <c r="C6" s="16">
        <f>Sheet5!B2</f>
        <v>1.0632299999999999</v>
      </c>
      <c r="D6" s="8"/>
      <c r="E6" s="8"/>
      <c r="G6" s="96"/>
      <c r="H6" s="5" t="str">
        <f>Sheet5!A10</f>
        <v>ONFieldCompost</v>
      </c>
      <c r="I6" s="18">
        <f>Sheet5!B10</f>
        <v>0.19433230000000001</v>
      </c>
      <c r="J6" s="8"/>
      <c r="K6" s="8"/>
    </row>
    <row r="7" spans="1:11" x14ac:dyDescent="0.25">
      <c r="A7" s="96"/>
      <c r="B7" s="5" t="str">
        <f>Sheet5!A3</f>
        <v>NH3FieldLiq</v>
      </c>
      <c r="C7" s="5"/>
      <c r="D7" s="5">
        <f>Sheet5!B3</f>
        <v>0.44640809999999997</v>
      </c>
      <c r="E7" s="8"/>
      <c r="G7" s="96"/>
      <c r="H7" s="5" t="str">
        <f>Sheet5!A11</f>
        <v>NH3FieldCompost</v>
      </c>
      <c r="I7" s="5"/>
      <c r="J7" s="5">
        <f>Sheet5!B11</f>
        <v>0.27351419999999999</v>
      </c>
      <c r="K7" s="8"/>
    </row>
    <row r="8" spans="1:11" x14ac:dyDescent="0.25">
      <c r="A8" s="96"/>
      <c r="B8" s="5" t="str">
        <f>Sheet5!A4</f>
        <v>N2OFieldLiq</v>
      </c>
      <c r="C8" s="5"/>
      <c r="D8" s="5">
        <f>Sheet5!B4</f>
        <v>8.6737789999999995E-2</v>
      </c>
      <c r="E8" s="8"/>
      <c r="G8" s="96"/>
      <c r="H8" s="5" t="str">
        <f>Sheet5!A12</f>
        <v>N2OFieldCompost</v>
      </c>
      <c r="I8" s="5"/>
      <c r="J8" s="5">
        <f>Sheet5!B12</f>
        <v>1.2442730000000001E-2</v>
      </c>
      <c r="K8" s="8"/>
    </row>
    <row r="9" spans="1:11" x14ac:dyDescent="0.25">
      <c r="A9" s="96"/>
      <c r="B9" s="5" t="str">
        <f>Sheet5!A5</f>
        <v>N2FieldLiq</v>
      </c>
      <c r="C9" s="5"/>
      <c r="D9" s="5">
        <f>Sheet5!B5</f>
        <v>0.1648018</v>
      </c>
      <c r="E9" s="8"/>
      <c r="G9" s="96"/>
      <c r="H9" s="5" t="str">
        <f>Sheet5!A13</f>
        <v>N2FieldCompost</v>
      </c>
      <c r="I9" s="5"/>
      <c r="J9" s="5">
        <f>Sheet5!B13</f>
        <v>3.1106829999999999E-2</v>
      </c>
      <c r="K9" s="8"/>
    </row>
    <row r="10" spans="1:11" x14ac:dyDescent="0.25">
      <c r="A10" s="96"/>
      <c r="B10" s="5" t="str">
        <f>Sheet5!A6</f>
        <v>NO3lossFieldLiq</v>
      </c>
      <c r="C10" s="8"/>
      <c r="D10" s="8">
        <f>Sheet5!B6</f>
        <v>1.75644</v>
      </c>
      <c r="E10" s="8"/>
      <c r="G10" s="96"/>
      <c r="H10" s="5" t="str">
        <f>Sheet5!A14</f>
        <v>NO3lossFieldCompost</v>
      </c>
      <c r="I10" s="8"/>
      <c r="J10" s="5">
        <f>Sheet5!B14</f>
        <v>0.18912950000000001</v>
      </c>
      <c r="K10" s="8"/>
    </row>
    <row r="11" spans="1:11" x14ac:dyDescent="0.25">
      <c r="A11" s="96"/>
      <c r="B11" s="5" t="str">
        <f>Sheet5!A7</f>
        <v>CropNUptakeLiq</v>
      </c>
      <c r="C11" s="8"/>
      <c r="D11" s="8"/>
      <c r="E11" s="8">
        <f>Sheet5!B7</f>
        <v>2.3982999999999999</v>
      </c>
      <c r="G11" s="96"/>
      <c r="H11" s="5" t="str">
        <f>Sheet5!A15</f>
        <v>CropNUptakeCompost</v>
      </c>
      <c r="I11" s="8"/>
      <c r="J11" s="8"/>
      <c r="K11" s="8">
        <f>Sheet5!B15</f>
        <v>0.2426333</v>
      </c>
    </row>
    <row r="12" spans="1:11" x14ac:dyDescent="0.25">
      <c r="A12" s="94"/>
      <c r="B12" s="5" t="str">
        <f>Sheet5!A8</f>
        <v>NStayInFieldLiq</v>
      </c>
      <c r="C12" s="10"/>
      <c r="D12" s="10"/>
      <c r="E12" s="10">
        <f>Sheet5!B8</f>
        <v>-6.9390240000000006E-2</v>
      </c>
      <c r="G12" s="94"/>
      <c r="H12" s="5" t="str">
        <f>Sheet5!A16</f>
        <v>NStayInFieldCompost</v>
      </c>
      <c r="I12" s="10"/>
      <c r="J12" s="10"/>
      <c r="K12" s="10">
        <f>Sheet5!B16</f>
        <v>0.14682419999999999</v>
      </c>
    </row>
    <row r="13" spans="1:11" x14ac:dyDescent="0.25">
      <c r="A13" s="81" t="s">
        <v>6</v>
      </c>
      <c r="B13" s="7" t="str">
        <f>Sheet5!A17</f>
        <v>PExStoreLiq</v>
      </c>
      <c r="C13" s="5">
        <f>Sheet5!B17</f>
        <v>0.95669190000000004</v>
      </c>
      <c r="D13" s="5"/>
      <c r="E13" s="5"/>
      <c r="G13" s="81" t="s">
        <v>6</v>
      </c>
      <c r="H13" s="7" t="str">
        <f>Sheet5!A21</f>
        <v>PExStoreCompost</v>
      </c>
      <c r="I13" s="5">
        <f>Sheet5!B21</f>
        <v>0.2081683</v>
      </c>
      <c r="J13" s="5"/>
      <c r="K13" s="5"/>
    </row>
    <row r="14" spans="1:11" x14ac:dyDescent="0.25">
      <c r="A14" s="97"/>
      <c r="B14" s="8" t="str">
        <f>Sheet5!A18</f>
        <v>PlossLiq</v>
      </c>
      <c r="C14" s="5"/>
      <c r="D14" s="5">
        <f>Sheet5!B18</f>
        <v>2.110472E-3</v>
      </c>
      <c r="E14" s="5"/>
      <c r="G14" s="84"/>
      <c r="H14" s="8" t="str">
        <f>Sheet5!A22</f>
        <v>PlossCompost</v>
      </c>
      <c r="I14" s="5"/>
      <c r="J14" s="5">
        <f>Sheet5!B22</f>
        <v>5.6936889999999998E-4</v>
      </c>
      <c r="K14" s="5"/>
    </row>
    <row r="15" spans="1:11" x14ac:dyDescent="0.25">
      <c r="A15" s="97"/>
      <c r="B15" s="8" t="str">
        <f>Sheet5!A19</f>
        <v>CropPUptakeLiq</v>
      </c>
      <c r="C15" s="5"/>
      <c r="D15" s="5"/>
      <c r="E15" s="5">
        <f>Sheet5!B19</f>
        <v>0.60494650000000005</v>
      </c>
      <c r="G15" s="97"/>
      <c r="H15" s="8" t="str">
        <f>Sheet5!A23</f>
        <v>CropPUptakeCompost</v>
      </c>
      <c r="I15" s="5"/>
      <c r="J15" s="5"/>
      <c r="K15" s="5">
        <f>Sheet5!B23</f>
        <v>0.1132735</v>
      </c>
    </row>
    <row r="16" spans="1:11" x14ac:dyDescent="0.25">
      <c r="A16" s="87"/>
      <c r="B16" s="10" t="str">
        <f>Sheet5!A20</f>
        <v>PFieldLiq</v>
      </c>
      <c r="C16" s="5"/>
      <c r="D16" s="5"/>
      <c r="E16" s="5">
        <f>Sheet5!B20</f>
        <v>0.34963490000000003</v>
      </c>
      <c r="G16" s="87"/>
      <c r="H16" s="8" t="str">
        <f>Sheet5!A24</f>
        <v>PFieldCompost</v>
      </c>
      <c r="I16" s="5"/>
      <c r="J16" s="5"/>
      <c r="K16" s="5">
        <f>Sheet5!B24</f>
        <v>9.4325439999999997E-2</v>
      </c>
    </row>
    <row r="17" spans="1:11" x14ac:dyDescent="0.25">
      <c r="A17" s="81" t="s">
        <v>8</v>
      </c>
      <c r="B17" s="5" t="str">
        <f>Sheet5!A25</f>
        <v>OMExStoreLiq</v>
      </c>
      <c r="C17" s="7">
        <f>Sheet5!B25</f>
        <v>23.392379999999999</v>
      </c>
      <c r="D17" s="7"/>
      <c r="E17" s="7"/>
      <c r="G17" s="81" t="s">
        <v>8</v>
      </c>
      <c r="H17" s="7" t="str">
        <f>Sheet5!A28</f>
        <v>OMExCompost</v>
      </c>
      <c r="I17" s="7">
        <f>Sheet5!B28</f>
        <v>11.82058</v>
      </c>
      <c r="J17" s="7"/>
      <c r="K17" s="7"/>
    </row>
    <row r="18" spans="1:11" x14ac:dyDescent="0.25">
      <c r="A18" s="82"/>
      <c r="B18" s="5" t="str">
        <f>Sheet5!A26</f>
        <v>OMDisappearFieldLiq</v>
      </c>
      <c r="C18" s="8"/>
      <c r="D18" s="8">
        <f>Sheet5!B26</f>
        <v>24.631489999999999</v>
      </c>
      <c r="E18" s="8"/>
      <c r="G18" s="82"/>
      <c r="H18" s="8" t="str">
        <f>Sheet5!A29</f>
        <v>OMDisappearFieldCompost</v>
      </c>
      <c r="I18" s="8"/>
      <c r="J18" s="8">
        <f>Sheet5!B29</f>
        <v>9.1987220000000001</v>
      </c>
      <c r="K18" s="8"/>
    </row>
    <row r="19" spans="1:11" x14ac:dyDescent="0.25">
      <c r="A19" s="83"/>
      <c r="B19" s="5" t="str">
        <f>Sheet5!A27</f>
        <v>OMChangeFieldLiq</v>
      </c>
      <c r="C19" s="10"/>
      <c r="D19" s="10"/>
      <c r="E19" s="10">
        <f>Sheet5!B27</f>
        <v>-1.2391110000000001</v>
      </c>
      <c r="G19" s="83"/>
      <c r="H19" s="10" t="str">
        <f>Sheet5!A30</f>
        <v>OMChangeFieldCompost</v>
      </c>
      <c r="I19" s="10"/>
      <c r="J19" s="10"/>
      <c r="K19" s="10">
        <f>Sheet5!B30</f>
        <v>2.621861</v>
      </c>
    </row>
    <row r="20" spans="1:11" x14ac:dyDescent="0.25">
      <c r="A20" s="81" t="s">
        <v>7</v>
      </c>
      <c r="B20" s="7" t="str">
        <f>Sheet5!A31</f>
        <v>AshExStoreLiq</v>
      </c>
      <c r="C20" s="5">
        <f>Sheet5!B31</f>
        <v>16.535450000000001</v>
      </c>
      <c r="D20" s="5"/>
      <c r="E20" s="5"/>
      <c r="G20" s="81" t="s">
        <v>7</v>
      </c>
      <c r="H20" s="5" t="str">
        <f>Sheet5!A34</f>
        <v>AshExStoreCompost</v>
      </c>
      <c r="I20" s="5">
        <f>Sheet5!B34</f>
        <v>10.5938</v>
      </c>
      <c r="J20" s="5"/>
      <c r="K20" s="5"/>
    </row>
    <row r="21" spans="1:11" x14ac:dyDescent="0.25">
      <c r="A21" s="95"/>
      <c r="B21" s="8" t="str">
        <f>Sheet5!A32</f>
        <v>AshDisappearFieldLiq</v>
      </c>
      <c r="C21" s="5"/>
      <c r="D21" s="5">
        <f>Sheet5!B32</f>
        <v>16.535450000000001</v>
      </c>
      <c r="E21" s="5"/>
      <c r="G21" s="95"/>
      <c r="H21" s="5" t="str">
        <f>Sheet5!A35</f>
        <v>AshDisappearFieldCompost</v>
      </c>
      <c r="I21" s="5"/>
      <c r="J21" s="5">
        <f>Sheet5!B35</f>
        <v>10.5938</v>
      </c>
      <c r="K21" s="5"/>
    </row>
    <row r="22" spans="1:11" x14ac:dyDescent="0.25">
      <c r="A22" s="85"/>
      <c r="B22" s="8" t="str">
        <f>Sheet5!A33</f>
        <v>AshFieldLiq</v>
      </c>
      <c r="C22" s="5"/>
      <c r="D22" s="5"/>
      <c r="E22" s="5">
        <f>Sheet5!B33</f>
        <v>0</v>
      </c>
      <c r="G22" s="85"/>
      <c r="H22" s="5" t="str">
        <f>Sheet5!A36</f>
        <v>AshFieldCompost</v>
      </c>
      <c r="I22" s="5"/>
      <c r="J22" s="5"/>
      <c r="K22" s="5">
        <f>Sheet5!B36</f>
        <v>0</v>
      </c>
    </row>
    <row r="23" spans="1:11" x14ac:dyDescent="0.25">
      <c r="A23" s="13" t="s">
        <v>16</v>
      </c>
      <c r="B23" s="15"/>
      <c r="C23" s="15"/>
      <c r="D23" s="15"/>
      <c r="E23" s="15"/>
      <c r="G23" s="17" t="s">
        <v>16</v>
      </c>
      <c r="H23" s="15"/>
      <c r="I23" s="15"/>
      <c r="J23" s="15"/>
      <c r="K23" s="15"/>
    </row>
    <row r="26" spans="1:11" x14ac:dyDescent="0.25">
      <c r="A26" s="42"/>
      <c r="B26" s="43" t="s">
        <v>4</v>
      </c>
      <c r="C26" s="4" t="s">
        <v>20</v>
      </c>
      <c r="D26" s="2" t="s">
        <v>21</v>
      </c>
      <c r="E26" s="2" t="s">
        <v>147</v>
      </c>
      <c r="G26" s="42"/>
      <c r="H26" s="43" t="s">
        <v>4</v>
      </c>
      <c r="I26" s="43" t="s">
        <v>20</v>
      </c>
      <c r="J26" s="2" t="s">
        <v>21</v>
      </c>
      <c r="K26" s="2" t="s">
        <v>147</v>
      </c>
    </row>
    <row r="27" spans="1:11" x14ac:dyDescent="0.25">
      <c r="A27" s="44" t="s">
        <v>130</v>
      </c>
      <c r="B27" s="45">
        <f>C5</f>
        <v>3.7200679999999999</v>
      </c>
      <c r="C27" s="22"/>
      <c r="D27" s="47"/>
      <c r="E27" s="66"/>
      <c r="F27" s="23"/>
      <c r="G27" s="48" t="s">
        <v>130</v>
      </c>
      <c r="H27" s="45">
        <f>I5</f>
        <v>0.70131840000000001</v>
      </c>
      <c r="I27" s="45"/>
      <c r="J27" s="47"/>
      <c r="K27" s="66"/>
    </row>
    <row r="28" spans="1:11" x14ac:dyDescent="0.25">
      <c r="A28" s="44" t="s">
        <v>148</v>
      </c>
      <c r="B28" s="45">
        <f>C6</f>
        <v>1.0632299999999999</v>
      </c>
      <c r="C28" s="22"/>
      <c r="D28" s="22"/>
      <c r="E28" s="52"/>
      <c r="F28" s="23"/>
      <c r="G28" s="44" t="s">
        <v>148</v>
      </c>
      <c r="H28" s="45">
        <f>I6</f>
        <v>0.19433230000000001</v>
      </c>
      <c r="I28" s="45"/>
      <c r="J28" s="22"/>
      <c r="K28" s="52"/>
    </row>
    <row r="29" spans="1:11" x14ac:dyDescent="0.25">
      <c r="A29" s="44" t="s">
        <v>149</v>
      </c>
      <c r="B29" s="45">
        <f>B27+B28</f>
        <v>4.7832980000000003</v>
      </c>
      <c r="C29" s="22">
        <f>E12</f>
        <v>-6.9390240000000006E-2</v>
      </c>
      <c r="D29" s="22">
        <f>D7+D8+D9+D10+E11</f>
        <v>4.8526876899999998</v>
      </c>
      <c r="E29" s="52">
        <f>B29-C29-D29</f>
        <v>5.5000000021010464E-7</v>
      </c>
      <c r="F29" s="23"/>
      <c r="G29" s="44" t="s">
        <v>149</v>
      </c>
      <c r="H29" s="45">
        <f>H27+H28</f>
        <v>0.89565070000000002</v>
      </c>
      <c r="I29" s="45">
        <f>K12</f>
        <v>0.14682419999999999</v>
      </c>
      <c r="J29" s="22">
        <f>J7+J8+J9+J10+K11</f>
        <v>0.74882655999999992</v>
      </c>
      <c r="K29" s="52">
        <f>H29-I29-J29</f>
        <v>-5.9999999857396347E-8</v>
      </c>
    </row>
    <row r="30" spans="1:11" x14ac:dyDescent="0.25">
      <c r="A30" s="46" t="s">
        <v>8</v>
      </c>
      <c r="B30" s="46">
        <f>C17</f>
        <v>23.392379999999999</v>
      </c>
      <c r="C30" s="2">
        <f>E19</f>
        <v>-1.2391110000000001</v>
      </c>
      <c r="D30" s="21">
        <f>D18</f>
        <v>24.631489999999999</v>
      </c>
      <c r="E30" s="51">
        <f>E18</f>
        <v>0</v>
      </c>
      <c r="G30" s="46" t="s">
        <v>8</v>
      </c>
      <c r="H30" s="46">
        <f>I17</f>
        <v>11.82058</v>
      </c>
      <c r="I30" s="46">
        <f>K19</f>
        <v>2.621861</v>
      </c>
      <c r="J30" s="21">
        <f>J18</f>
        <v>9.1987220000000001</v>
      </c>
      <c r="K30" s="52">
        <f t="shared" ref="K30:K31" si="0">H30-I30-J30</f>
        <v>-2.9999999995311555E-6</v>
      </c>
    </row>
    <row r="31" spans="1:11" x14ac:dyDescent="0.25">
      <c r="A31" s="46" t="s">
        <v>7</v>
      </c>
      <c r="B31" s="46">
        <f>C20</f>
        <v>16.535450000000001</v>
      </c>
      <c r="C31" s="2"/>
      <c r="D31" s="21">
        <f>D21</f>
        <v>16.535450000000001</v>
      </c>
      <c r="E31" s="51"/>
      <c r="G31" s="46" t="s">
        <v>7</v>
      </c>
      <c r="H31" s="46">
        <f>I20</f>
        <v>10.5938</v>
      </c>
      <c r="I31" s="46">
        <f>K22</f>
        <v>0</v>
      </c>
      <c r="J31" s="21">
        <f>J21</f>
        <v>10.5938</v>
      </c>
      <c r="K31" s="52">
        <f t="shared" si="0"/>
        <v>0</v>
      </c>
    </row>
    <row r="32" spans="1:11" x14ac:dyDescent="0.25">
      <c r="A32" s="42" t="s">
        <v>16</v>
      </c>
      <c r="B32" s="42">
        <f>C23</f>
        <v>0</v>
      </c>
      <c r="C32" s="3"/>
      <c r="D32" s="3"/>
      <c r="E32" s="64"/>
      <c r="G32" s="42" t="s">
        <v>16</v>
      </c>
      <c r="H32" s="42">
        <f>I23</f>
        <v>0</v>
      </c>
      <c r="I32" s="42"/>
      <c r="J32" s="3"/>
      <c r="K32" s="64"/>
    </row>
    <row r="33" spans="1:11" x14ac:dyDescent="0.25">
      <c r="A33" s="46" t="s">
        <v>17</v>
      </c>
      <c r="B33" s="46">
        <f>SUM(B27:B32)</f>
        <v>49.494426000000004</v>
      </c>
      <c r="C33" s="2">
        <f>SUM(C27:C32)</f>
        <v>-1.30850124</v>
      </c>
      <c r="D33" s="2">
        <f t="shared" ref="D33:E33" si="1">SUM(D27:D32)</f>
        <v>46.01962769</v>
      </c>
      <c r="E33" s="49">
        <f t="shared" si="1"/>
        <v>5.5000000021010464E-7</v>
      </c>
      <c r="G33" s="46" t="s">
        <v>17</v>
      </c>
      <c r="H33" s="46">
        <f>SUM(H27:H32)</f>
        <v>24.2056814</v>
      </c>
      <c r="I33" s="46">
        <f>SUM(I27:I32)</f>
        <v>2.7686852000000002</v>
      </c>
      <c r="J33" s="46">
        <f t="shared" ref="J33:K33" si="2">SUM(J27:J32)</f>
        <v>20.541348559999999</v>
      </c>
      <c r="K33" s="67">
        <f t="shared" si="2"/>
        <v>-3.0599999993885518E-6</v>
      </c>
    </row>
  </sheetData>
  <mergeCells count="8">
    <mergeCell ref="A17:A19"/>
    <mergeCell ref="A20:A22"/>
    <mergeCell ref="A5:A12"/>
    <mergeCell ref="G5:G12"/>
    <mergeCell ref="G13:G16"/>
    <mergeCell ref="G17:G19"/>
    <mergeCell ref="G20:G22"/>
    <mergeCell ref="A13:A1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8" workbookViewId="0">
      <selection activeCell="O25" sqref="O25"/>
    </sheetView>
  </sheetViews>
  <sheetFormatPr defaultRowHeight="15" x14ac:dyDescent="0.25"/>
  <cols>
    <col min="1" max="1" width="17.5703125" customWidth="1"/>
    <col min="17" max="17" width="11.140625" customWidth="1"/>
  </cols>
  <sheetData>
    <row r="1" spans="1:14" x14ac:dyDescent="0.25">
      <c r="A1" s="75" t="s">
        <v>163</v>
      </c>
      <c r="B1" s="73"/>
      <c r="C1" s="73"/>
      <c r="D1" s="73"/>
      <c r="E1" s="73"/>
      <c r="F1" s="73"/>
      <c r="G1" s="73"/>
      <c r="H1" s="73"/>
      <c r="I1" s="73"/>
      <c r="J1" s="24"/>
      <c r="K1" s="24"/>
      <c r="L1" s="73"/>
      <c r="M1" s="73"/>
      <c r="N1" s="73"/>
    </row>
    <row r="2" spans="1:14" x14ac:dyDescent="0.25">
      <c r="A2" s="73" t="s">
        <v>131</v>
      </c>
      <c r="B2" s="73">
        <f>Pig!C4</f>
        <v>11.712160000000001</v>
      </c>
      <c r="C2" s="74" t="s">
        <v>177</v>
      </c>
      <c r="D2" s="74" t="s">
        <v>178</v>
      </c>
      <c r="E2" s="73"/>
      <c r="F2" s="73"/>
      <c r="G2" s="73"/>
      <c r="H2" s="73"/>
      <c r="I2" s="73"/>
      <c r="J2" s="24"/>
      <c r="K2" s="24"/>
      <c r="L2" s="73"/>
      <c r="M2" s="73"/>
      <c r="N2" s="73"/>
    </row>
    <row r="3" spans="1:14" x14ac:dyDescent="0.25">
      <c r="A3" s="73" t="s">
        <v>132</v>
      </c>
      <c r="B3" s="73">
        <f>Pig!E6+Pig!E7</f>
        <v>6.971406</v>
      </c>
      <c r="C3" s="73">
        <f>Storage!I10</f>
        <v>7.3859179999999997E-2</v>
      </c>
      <c r="D3" s="73">
        <f>B3+C3</f>
        <v>7.0452651800000003</v>
      </c>
      <c r="E3" s="73"/>
      <c r="F3" s="73"/>
      <c r="G3" s="73"/>
      <c r="H3" s="73"/>
      <c r="I3" s="73"/>
      <c r="J3" s="24" t="s">
        <v>19</v>
      </c>
      <c r="K3" s="24"/>
      <c r="L3" s="73"/>
      <c r="M3" s="73"/>
      <c r="N3" s="73"/>
    </row>
    <row r="4" spans="1:14" x14ac:dyDescent="0.25">
      <c r="A4" s="73"/>
      <c r="B4" s="73" t="s">
        <v>133</v>
      </c>
      <c r="C4" s="73" t="s">
        <v>134</v>
      </c>
      <c r="D4" s="73" t="s">
        <v>135</v>
      </c>
      <c r="E4" s="73" t="s">
        <v>136</v>
      </c>
      <c r="F4" s="73" t="s">
        <v>137</v>
      </c>
      <c r="G4" s="73" t="s">
        <v>138</v>
      </c>
      <c r="H4" s="73" t="s">
        <v>139</v>
      </c>
      <c r="I4" s="73"/>
      <c r="J4" s="24" t="s">
        <v>146</v>
      </c>
      <c r="K4" s="24" t="s">
        <v>164</v>
      </c>
      <c r="L4" s="73"/>
      <c r="M4" s="73"/>
      <c r="N4" s="73"/>
    </row>
    <row r="5" spans="1:14" x14ac:dyDescent="0.25">
      <c r="A5" s="73" t="s">
        <v>140</v>
      </c>
      <c r="B5" s="73">
        <f>Pig!D5</f>
        <v>4.7407529999999998</v>
      </c>
      <c r="C5" s="73">
        <f>House!D7</f>
        <v>1.2911280000000001</v>
      </c>
      <c r="D5" s="73"/>
      <c r="E5" s="73"/>
      <c r="F5" s="73"/>
      <c r="G5" s="73"/>
      <c r="H5" s="73"/>
      <c r="I5" s="73"/>
      <c r="J5" s="24">
        <f>C5</f>
        <v>1.2911280000000001</v>
      </c>
      <c r="K5" s="24">
        <f>100*J5/$J$19</f>
        <v>29.839581706809316</v>
      </c>
      <c r="L5" s="73"/>
      <c r="M5" s="73"/>
      <c r="N5" s="73"/>
    </row>
    <row r="6" spans="1:14" x14ac:dyDescent="0.25">
      <c r="A6" s="73"/>
      <c r="B6" s="73"/>
      <c r="C6" s="73"/>
      <c r="D6" s="73"/>
      <c r="E6" s="73"/>
      <c r="F6" s="73"/>
      <c r="G6" s="73"/>
      <c r="H6" s="73"/>
      <c r="I6" s="73"/>
      <c r="J6" s="24"/>
      <c r="K6" s="24"/>
      <c r="L6" s="73"/>
      <c r="M6" s="73"/>
      <c r="N6" s="73"/>
    </row>
    <row r="7" spans="1:14" x14ac:dyDescent="0.25">
      <c r="A7" s="73" t="s">
        <v>141</v>
      </c>
      <c r="B7" s="73"/>
      <c r="C7" s="73">
        <f>Prestorage!D8</f>
        <v>0</v>
      </c>
      <c r="D7" s="73">
        <f>Prestorage!D7</f>
        <v>0</v>
      </c>
      <c r="E7" s="73">
        <f>Prestorage!D6</f>
        <v>0</v>
      </c>
      <c r="F7" s="73"/>
      <c r="G7" s="73"/>
      <c r="H7" s="73"/>
      <c r="I7" s="73"/>
      <c r="J7" s="24">
        <f>SUM(B7:H7)</f>
        <v>0</v>
      </c>
      <c r="K7" s="24">
        <f>100*J7/$J$19</f>
        <v>0</v>
      </c>
      <c r="L7" s="73"/>
      <c r="M7" s="73"/>
      <c r="N7" s="73"/>
    </row>
    <row r="8" spans="1:14" x14ac:dyDescent="0.25">
      <c r="A8" s="73"/>
      <c r="B8" s="73"/>
      <c r="C8" s="73"/>
      <c r="D8" s="73"/>
      <c r="E8" s="73"/>
      <c r="F8" s="73"/>
      <c r="G8" s="73"/>
      <c r="H8" s="73"/>
      <c r="I8" s="73"/>
      <c r="J8" s="24"/>
      <c r="K8" s="24"/>
      <c r="L8" s="73"/>
      <c r="M8" s="73" t="s">
        <v>156</v>
      </c>
      <c r="N8" s="73"/>
    </row>
    <row r="9" spans="1:14" x14ac:dyDescent="0.25">
      <c r="A9" s="73" t="s">
        <v>142</v>
      </c>
      <c r="B9" s="73"/>
      <c r="C9" s="73"/>
      <c r="D9" s="73"/>
      <c r="E9" s="73"/>
      <c r="F9" s="73"/>
      <c r="G9" s="73"/>
      <c r="H9" s="73"/>
      <c r="I9" s="73"/>
      <c r="J9" s="24"/>
      <c r="K9" s="24"/>
      <c r="L9" s="73"/>
      <c r="M9" s="73" t="s">
        <v>165</v>
      </c>
      <c r="N9" s="74" t="s">
        <v>6</v>
      </c>
    </row>
    <row r="10" spans="1:14" x14ac:dyDescent="0.25">
      <c r="A10" s="73" t="s">
        <v>143</v>
      </c>
      <c r="B10" s="73"/>
      <c r="C10" s="73">
        <f>Storage!D8</f>
        <v>4.8997850000000003E-2</v>
      </c>
      <c r="D10" s="73">
        <f>Storage!D7</f>
        <v>0</v>
      </c>
      <c r="E10" s="73">
        <f>Storage!D6</f>
        <v>0</v>
      </c>
      <c r="F10" s="73"/>
      <c r="G10" s="73"/>
      <c r="H10" s="73"/>
      <c r="I10" s="73"/>
      <c r="J10" s="24"/>
      <c r="K10" s="24"/>
      <c r="L10" s="73"/>
      <c r="M10" s="73">
        <f>Storage!E9+Storage!E11</f>
        <v>4.7832980000000003</v>
      </c>
      <c r="N10" s="73">
        <f>Storage!E13</f>
        <v>0.95669190000000004</v>
      </c>
    </row>
    <row r="11" spans="1:14" x14ac:dyDescent="0.25">
      <c r="A11" s="73" t="s">
        <v>144</v>
      </c>
      <c r="B11" s="73"/>
      <c r="C11" s="73">
        <f>Storage!J8</f>
        <v>2.9100350000000001E-3</v>
      </c>
      <c r="D11" s="73">
        <f>Storage!J7</f>
        <v>5.8200700000000001E-3</v>
      </c>
      <c r="E11" s="73">
        <f>Storage!J6</f>
        <v>1.746021E-2</v>
      </c>
      <c r="F11" s="73"/>
      <c r="G11" s="73"/>
      <c r="H11" s="73"/>
      <c r="I11" s="73"/>
      <c r="J11" s="24"/>
      <c r="K11" s="24"/>
      <c r="L11" s="73"/>
      <c r="M11" s="73">
        <f>Storage!K9+Storage!K12</f>
        <v>0.89565070000000002</v>
      </c>
      <c r="N11" s="73">
        <f>Storage!K14</f>
        <v>0.2081683</v>
      </c>
    </row>
    <row r="12" spans="1:14" x14ac:dyDescent="0.25">
      <c r="A12" s="73" t="s">
        <v>166</v>
      </c>
      <c r="B12" s="73"/>
      <c r="C12" s="73">
        <f>C10+C11</f>
        <v>5.1907885000000001E-2</v>
      </c>
      <c r="D12" s="73">
        <f>D10+D11</f>
        <v>5.8200700000000001E-3</v>
      </c>
      <c r="E12" s="73">
        <f>E10+E11</f>
        <v>1.746021E-2</v>
      </c>
      <c r="F12" s="73"/>
      <c r="G12" s="73"/>
      <c r="H12" s="73"/>
      <c r="I12" s="73"/>
      <c r="J12" s="24">
        <f>SUM(B12:H12)</f>
        <v>7.5188165000000001E-2</v>
      </c>
      <c r="K12" s="24">
        <f>100*J12/$J$19</f>
        <v>1.7376924618647884</v>
      </c>
      <c r="L12" s="73"/>
      <c r="M12" s="73"/>
      <c r="N12" s="73"/>
    </row>
    <row r="13" spans="1:14" x14ac:dyDescent="0.25">
      <c r="A13" s="73"/>
      <c r="B13" s="73"/>
      <c r="C13" s="73"/>
      <c r="D13" s="73"/>
      <c r="E13" s="73"/>
      <c r="F13" s="73"/>
      <c r="G13" s="73"/>
      <c r="H13" s="73"/>
      <c r="I13" s="73"/>
      <c r="J13" s="24"/>
      <c r="K13" s="24"/>
      <c r="L13" s="73"/>
      <c r="M13" s="73"/>
      <c r="N13" s="73"/>
    </row>
    <row r="14" spans="1:14" x14ac:dyDescent="0.25">
      <c r="A14" s="73" t="s">
        <v>145</v>
      </c>
      <c r="B14" s="73"/>
      <c r="C14" s="73"/>
      <c r="D14" s="73"/>
      <c r="E14" s="73"/>
      <c r="F14" s="73"/>
      <c r="G14" s="73"/>
      <c r="H14" s="73"/>
      <c r="I14" s="73"/>
      <c r="J14" s="24"/>
      <c r="K14" s="24"/>
      <c r="L14" s="73"/>
      <c r="M14" s="73"/>
      <c r="N14" s="73"/>
    </row>
    <row r="15" spans="1:14" x14ac:dyDescent="0.25">
      <c r="A15" s="73" t="s">
        <v>143</v>
      </c>
      <c r="B15" s="73"/>
      <c r="C15" s="73">
        <f>Field!D7</f>
        <v>0.44640809999999997</v>
      </c>
      <c r="D15" s="73">
        <f>Field!D8</f>
        <v>8.6737789999999995E-2</v>
      </c>
      <c r="E15" s="73">
        <f>Field!D9</f>
        <v>0.1648018</v>
      </c>
      <c r="F15" s="73">
        <f>Field!D10</f>
        <v>1.75644</v>
      </c>
      <c r="G15" s="73">
        <f>Field!E11</f>
        <v>2.3982999999999999</v>
      </c>
      <c r="H15" s="73">
        <f>Field!E12</f>
        <v>-6.9390240000000006E-2</v>
      </c>
      <c r="I15" s="73"/>
      <c r="J15" s="24"/>
      <c r="K15" s="24"/>
      <c r="L15" s="73"/>
      <c r="M15" s="73"/>
      <c r="N15" s="73"/>
    </row>
    <row r="16" spans="1:14" x14ac:dyDescent="0.25">
      <c r="A16" s="73" t="s">
        <v>144</v>
      </c>
      <c r="B16" s="73"/>
      <c r="C16" s="73">
        <f>Field!J7</f>
        <v>0.27351419999999999</v>
      </c>
      <c r="D16" s="73">
        <f>Field!J8</f>
        <v>1.2442730000000001E-2</v>
      </c>
      <c r="E16" s="73">
        <f>Field!J9</f>
        <v>3.1106829999999999E-2</v>
      </c>
      <c r="F16" s="73">
        <f>Field!J10</f>
        <v>0.18912950000000001</v>
      </c>
      <c r="G16" s="73">
        <f>Field!K11</f>
        <v>0.2426333</v>
      </c>
      <c r="H16" s="73">
        <f>Field!K12</f>
        <v>0.14682419999999999</v>
      </c>
      <c r="I16" s="73"/>
      <c r="J16" s="24"/>
      <c r="K16" s="24"/>
      <c r="L16" s="73"/>
      <c r="M16" s="73"/>
      <c r="N16" s="73"/>
    </row>
    <row r="17" spans="1:17" x14ac:dyDescent="0.25">
      <c r="A17" s="73" t="s">
        <v>166</v>
      </c>
      <c r="B17" s="73"/>
      <c r="C17" s="73">
        <f t="shared" ref="C17:H17" si="0">C15+C16</f>
        <v>0.7199222999999999</v>
      </c>
      <c r="D17" s="73">
        <f t="shared" si="0"/>
        <v>9.9180519999999994E-2</v>
      </c>
      <c r="E17" s="73">
        <f t="shared" si="0"/>
        <v>0.19590863</v>
      </c>
      <c r="F17" s="73">
        <f t="shared" si="0"/>
        <v>1.9455695</v>
      </c>
      <c r="G17" s="73">
        <f t="shared" si="0"/>
        <v>2.6409332999999999</v>
      </c>
      <c r="H17" s="73">
        <f t="shared" si="0"/>
        <v>7.7433959999999982E-2</v>
      </c>
      <c r="I17" s="73"/>
      <c r="J17" s="24">
        <f>SUM(B17:F17)</f>
        <v>2.9605809499999998</v>
      </c>
      <c r="K17" s="24">
        <f>100*J17/$J$19</f>
        <v>68.422725831325906</v>
      </c>
      <c r="L17" s="73"/>
      <c r="M17" s="73"/>
      <c r="N17" s="73"/>
    </row>
    <row r="18" spans="1:17" x14ac:dyDescent="0.25">
      <c r="A18" s="73"/>
      <c r="B18" s="73"/>
      <c r="C18" s="73"/>
      <c r="D18" s="73"/>
      <c r="E18" s="73"/>
      <c r="F18" s="73"/>
      <c r="G18" s="73"/>
      <c r="H18" s="73"/>
      <c r="I18" s="73"/>
      <c r="J18" s="24"/>
      <c r="K18" s="24"/>
      <c r="L18" s="73"/>
      <c r="M18" s="73"/>
      <c r="N18" s="73"/>
    </row>
    <row r="19" spans="1:17" x14ac:dyDescent="0.25">
      <c r="A19" s="73" t="s">
        <v>146</v>
      </c>
      <c r="B19" s="73"/>
      <c r="C19" s="73">
        <f t="shared" ref="C19:H19" si="1">C5+C12+C17</f>
        <v>2.0629581850000003</v>
      </c>
      <c r="D19" s="73">
        <f t="shared" si="1"/>
        <v>0.10500058999999999</v>
      </c>
      <c r="E19" s="73">
        <f t="shared" si="1"/>
        <v>0.21336884</v>
      </c>
      <c r="F19" s="73">
        <f t="shared" si="1"/>
        <v>1.9455695</v>
      </c>
      <c r="G19" s="73">
        <f t="shared" si="1"/>
        <v>2.6409332999999999</v>
      </c>
      <c r="H19" s="73">
        <f t="shared" si="1"/>
        <v>7.7433959999999982E-2</v>
      </c>
      <c r="I19" s="73"/>
      <c r="J19" s="24">
        <f>J5+J7+J12+J17</f>
        <v>4.3268971149999995</v>
      </c>
      <c r="K19" s="24"/>
      <c r="L19" s="73"/>
      <c r="M19" s="73"/>
      <c r="N19" s="73"/>
    </row>
    <row r="20" spans="1:17" x14ac:dyDescent="0.25">
      <c r="A20" s="73" t="s">
        <v>167</v>
      </c>
      <c r="B20" s="24"/>
      <c r="C20" s="24">
        <f>100*C19/$D$3</f>
        <v>29.281483837631789</v>
      </c>
      <c r="D20" s="24">
        <f t="shared" ref="D20:H20" si="2">100*D19/$D$3</f>
        <v>1.4903710125500198</v>
      </c>
      <c r="E20" s="24">
        <f t="shared" si="2"/>
        <v>3.0285423550231787</v>
      </c>
      <c r="F20" s="24">
        <f t="shared" si="2"/>
        <v>27.615277073218696</v>
      </c>
      <c r="G20" s="24">
        <f t="shared" si="2"/>
        <v>37.485222096352658</v>
      </c>
      <c r="H20" s="24">
        <f t="shared" si="2"/>
        <v>1.0990921991100977</v>
      </c>
      <c r="I20" s="24">
        <f>SUM(B20:H20)</f>
        <v>99.999988573886441</v>
      </c>
      <c r="J20" s="24"/>
      <c r="K20" s="24"/>
      <c r="L20" s="73"/>
      <c r="M20" s="73"/>
      <c r="N20" s="73"/>
    </row>
    <row r="21" spans="1:17" x14ac:dyDescent="0.25">
      <c r="A21" s="73"/>
      <c r="B21" s="73"/>
      <c r="C21" s="73"/>
      <c r="D21" s="73"/>
      <c r="E21" s="73"/>
      <c r="F21" s="73"/>
      <c r="G21" s="73"/>
      <c r="H21" s="73"/>
      <c r="I21" s="73"/>
      <c r="J21" s="24"/>
      <c r="K21" s="24"/>
      <c r="L21" s="73"/>
      <c r="M21" s="73"/>
      <c r="N21" s="73"/>
    </row>
    <row r="22" spans="1:17" x14ac:dyDescent="0.25">
      <c r="A22" s="73"/>
      <c r="B22" s="73"/>
      <c r="C22" s="73"/>
      <c r="D22" s="73"/>
      <c r="E22" s="73"/>
      <c r="F22" s="73"/>
      <c r="G22" s="73"/>
      <c r="H22" s="73"/>
      <c r="I22" s="73"/>
      <c r="J22" s="24"/>
      <c r="K22" s="24"/>
      <c r="L22" s="73"/>
      <c r="M22" s="73"/>
      <c r="N22" s="73"/>
    </row>
    <row r="23" spans="1:17" x14ac:dyDescent="0.25">
      <c r="A23" s="75" t="s">
        <v>168</v>
      </c>
      <c r="B23" s="73"/>
      <c r="C23" s="73"/>
      <c r="D23" s="73"/>
      <c r="E23" s="73"/>
      <c r="F23" s="73"/>
      <c r="G23" s="73"/>
      <c r="H23" s="73"/>
      <c r="I23" s="25" t="s">
        <v>169</v>
      </c>
      <c r="J23" s="73"/>
      <c r="K23" s="24"/>
      <c r="L23" s="73"/>
      <c r="M23" s="25" t="s">
        <v>170</v>
      </c>
      <c r="N23" s="73"/>
      <c r="O23" s="80" t="s">
        <v>7</v>
      </c>
      <c r="P23" s="79"/>
      <c r="Q23" s="80" t="s">
        <v>183</v>
      </c>
    </row>
    <row r="24" spans="1:17" x14ac:dyDescent="0.25">
      <c r="A24" s="73"/>
      <c r="B24" s="73" t="s">
        <v>171</v>
      </c>
      <c r="C24" s="73" t="s">
        <v>172</v>
      </c>
      <c r="D24" s="73" t="s">
        <v>171</v>
      </c>
      <c r="E24" s="73" t="s">
        <v>172</v>
      </c>
      <c r="F24" s="73" t="s">
        <v>173</v>
      </c>
      <c r="G24" s="73"/>
      <c r="H24" s="73"/>
      <c r="I24" s="73" t="s">
        <v>171</v>
      </c>
      <c r="J24" s="73" t="s">
        <v>172</v>
      </c>
      <c r="K24" s="24"/>
      <c r="L24" s="73"/>
      <c r="M24" s="73"/>
      <c r="N24" s="73"/>
      <c r="O24" s="79" t="s">
        <v>171</v>
      </c>
      <c r="P24" s="79" t="s">
        <v>172</v>
      </c>
      <c r="Q24" s="79"/>
    </row>
    <row r="25" spans="1:17" x14ac:dyDescent="0.25">
      <c r="A25" s="24" t="s">
        <v>132</v>
      </c>
      <c r="B25" s="24">
        <f>Pig!E14</f>
        <v>52.845260000000003</v>
      </c>
      <c r="C25" s="24"/>
      <c r="D25" s="24">
        <f>B25</f>
        <v>52.845260000000003</v>
      </c>
      <c r="E25" s="24"/>
      <c r="F25" s="24"/>
      <c r="G25" s="24"/>
      <c r="H25" s="73"/>
      <c r="I25" s="24">
        <f>Pig!E22</f>
        <v>920.90800000000002</v>
      </c>
      <c r="J25" s="24"/>
      <c r="K25" s="24"/>
      <c r="L25" s="73"/>
      <c r="M25" s="73"/>
      <c r="N25" s="73"/>
      <c r="O25" s="79">
        <f>Pig!E17</f>
        <v>26.246739999999999</v>
      </c>
      <c r="P25" s="79"/>
      <c r="Q25" s="24">
        <f>B25+I25+O25</f>
        <v>1000.0000000000001</v>
      </c>
    </row>
    <row r="26" spans="1:17" x14ac:dyDescent="0.25">
      <c r="A26" s="24"/>
      <c r="B26" s="24"/>
      <c r="C26" s="24"/>
      <c r="D26" s="24"/>
      <c r="E26" s="24"/>
      <c r="F26" s="24"/>
      <c r="G26" s="24"/>
      <c r="H26" s="73"/>
      <c r="I26" s="24"/>
      <c r="J26" s="24"/>
      <c r="K26" s="24"/>
      <c r="L26" s="73"/>
      <c r="M26" s="73"/>
      <c r="N26" s="73"/>
    </row>
    <row r="27" spans="1:17" x14ac:dyDescent="0.25">
      <c r="A27" s="24" t="s">
        <v>140</v>
      </c>
      <c r="B27" s="24"/>
      <c r="C27" s="24">
        <f>House!D15</f>
        <v>4.8881870000000003</v>
      </c>
      <c r="D27" s="24"/>
      <c r="E27" s="24">
        <f>C27</f>
        <v>4.8881870000000003</v>
      </c>
      <c r="F27" s="24">
        <f>100*E27/$B$43</f>
        <v>7.4583478346977206</v>
      </c>
      <c r="G27" s="24"/>
      <c r="H27" s="73"/>
      <c r="I27" s="24">
        <f>House!E18+House!C19+House!C20</f>
        <v>1116.4673150000001</v>
      </c>
      <c r="J27" s="24">
        <f>House!D23+House!D22</f>
        <v>48.805551000000001</v>
      </c>
      <c r="K27" s="24"/>
      <c r="L27" s="73"/>
      <c r="M27" s="73">
        <f>Sheet2!B23</f>
        <v>0.73322799999999999</v>
      </c>
      <c r="N27" s="73"/>
    </row>
    <row r="28" spans="1:17" x14ac:dyDescent="0.25">
      <c r="A28" s="24"/>
      <c r="B28" s="24"/>
      <c r="C28" s="24"/>
      <c r="D28" s="24"/>
      <c r="E28" s="24"/>
      <c r="F28" s="24"/>
      <c r="G28" s="24"/>
      <c r="H28" s="73"/>
      <c r="I28" s="24"/>
      <c r="J28" s="24"/>
      <c r="K28" s="24"/>
      <c r="L28" s="73"/>
      <c r="M28" s="73"/>
      <c r="N28" s="73"/>
    </row>
    <row r="29" spans="1:17" x14ac:dyDescent="0.25">
      <c r="A29" s="24" t="s">
        <v>141</v>
      </c>
      <c r="B29" s="24"/>
      <c r="C29" s="24">
        <f>Prestorage!D15</f>
        <v>2.3978540000000002</v>
      </c>
      <c r="D29" s="24"/>
      <c r="E29" s="24">
        <f>C29</f>
        <v>2.3978540000000002</v>
      </c>
      <c r="F29" s="24">
        <f>100*E29/$B$43</f>
        <v>3.6586221412604032</v>
      </c>
      <c r="G29" s="24"/>
      <c r="H29" s="73"/>
      <c r="I29" s="24">
        <v>0</v>
      </c>
      <c r="J29" s="24">
        <f>Prestorage!D21</f>
        <v>0.68578620000000001</v>
      </c>
      <c r="K29" s="24"/>
      <c r="L29" s="73"/>
      <c r="M29" s="73">
        <f>Sheet3!C20</f>
        <v>0.3596781</v>
      </c>
      <c r="N29" s="73"/>
    </row>
    <row r="30" spans="1:17" x14ac:dyDescent="0.25">
      <c r="A30" s="24"/>
      <c r="B30" s="24"/>
      <c r="C30" s="24"/>
      <c r="D30" s="24"/>
      <c r="E30" s="24"/>
      <c r="F30" s="24"/>
      <c r="G30" s="24"/>
      <c r="H30" s="73"/>
      <c r="I30" s="24"/>
      <c r="J30" s="24"/>
      <c r="K30" s="24"/>
      <c r="L30" s="73"/>
      <c r="M30" s="73"/>
      <c r="N30" s="73"/>
    </row>
    <row r="31" spans="1:17" x14ac:dyDescent="0.25">
      <c r="A31" s="76" t="s">
        <v>142</v>
      </c>
      <c r="B31" s="24"/>
      <c r="C31" s="24"/>
      <c r="D31" s="24"/>
      <c r="E31" s="24">
        <f>C32+C33</f>
        <v>23.040796999999998</v>
      </c>
      <c r="F31" s="24">
        <f>100*E31/$B$43</f>
        <v>35.155422330336322</v>
      </c>
      <c r="G31" s="24"/>
      <c r="H31" s="73"/>
      <c r="I31" s="24"/>
      <c r="J31" s="24"/>
      <c r="K31" s="24"/>
      <c r="L31" s="73"/>
      <c r="M31" s="73"/>
      <c r="N31" s="77">
        <f>M32+M33</f>
        <v>2.2851349999999999</v>
      </c>
    </row>
    <row r="32" spans="1:17" x14ac:dyDescent="0.25">
      <c r="A32" s="24" t="s">
        <v>143</v>
      </c>
      <c r="B32" s="24"/>
      <c r="C32" s="24">
        <f>Storage!D15</f>
        <v>5.3099270000000001</v>
      </c>
      <c r="D32" s="24"/>
      <c r="E32" s="24"/>
      <c r="F32" s="24"/>
      <c r="G32" s="24"/>
      <c r="H32" s="73"/>
      <c r="I32" s="24">
        <f>Storage!C21</f>
        <v>0</v>
      </c>
      <c r="J32" s="24">
        <f>Storage!D22+Storage!D23</f>
        <v>1.5186390000000001</v>
      </c>
      <c r="K32" s="24"/>
      <c r="L32" s="73"/>
      <c r="M32" s="73">
        <f>Sheet4!C23</f>
        <v>1.2212829999999999</v>
      </c>
      <c r="N32" s="73"/>
    </row>
    <row r="33" spans="1:14" x14ac:dyDescent="0.25">
      <c r="A33" s="24" t="s">
        <v>144</v>
      </c>
      <c r="B33" s="24">
        <f>Sheet4!B26</f>
        <v>12.69455</v>
      </c>
      <c r="C33" s="24">
        <f>Storage!J17</f>
        <v>17.730869999999999</v>
      </c>
      <c r="D33" s="24"/>
      <c r="E33" s="24"/>
      <c r="F33" s="24"/>
      <c r="G33" s="24"/>
      <c r="H33" s="73"/>
      <c r="I33" s="24">
        <f>Storage!I24+Storage!I25</f>
        <v>13.648871</v>
      </c>
      <c r="J33" s="24">
        <f>Storage!J26</f>
        <v>127.13039999999999</v>
      </c>
      <c r="K33" s="24"/>
      <c r="L33" s="73"/>
      <c r="M33" s="73">
        <f>Sheet4!B28</f>
        <v>1.063852</v>
      </c>
      <c r="N33" s="73"/>
    </row>
    <row r="34" spans="1:14" x14ac:dyDescent="0.25">
      <c r="A34" s="24"/>
      <c r="B34" s="24"/>
      <c r="C34" s="24"/>
      <c r="D34" s="24"/>
      <c r="E34" s="24"/>
      <c r="F34" s="24"/>
      <c r="G34" s="24"/>
      <c r="H34" s="24"/>
      <c r="I34" s="73"/>
      <c r="J34" s="24"/>
      <c r="K34" s="24"/>
      <c r="L34" s="73"/>
      <c r="M34" s="73"/>
      <c r="N34" s="73"/>
    </row>
    <row r="35" spans="1:14" x14ac:dyDescent="0.25">
      <c r="A35" s="76" t="s">
        <v>145</v>
      </c>
      <c r="B35" s="24"/>
      <c r="C35" s="24"/>
      <c r="D35" s="24"/>
      <c r="E35" s="24">
        <f>C36+C37</f>
        <v>33.830212000000003</v>
      </c>
      <c r="F35" s="24">
        <f>100*E35/$B$43</f>
        <v>51.617806032699818</v>
      </c>
      <c r="G35" s="24"/>
      <c r="H35" s="24"/>
      <c r="I35" s="73"/>
      <c r="J35" s="24"/>
      <c r="K35" s="24"/>
      <c r="L35" s="73"/>
      <c r="M35" s="73"/>
      <c r="N35" s="73"/>
    </row>
    <row r="36" spans="1:14" x14ac:dyDescent="0.25">
      <c r="A36" s="24" t="s">
        <v>143</v>
      </c>
      <c r="B36" s="24"/>
      <c r="C36" s="24">
        <f>Field!D18</f>
        <v>24.631489999999999</v>
      </c>
      <c r="D36" s="24"/>
      <c r="E36" s="24"/>
      <c r="F36" s="24"/>
      <c r="G36" s="24"/>
      <c r="H36" s="24"/>
      <c r="I36" s="73"/>
      <c r="J36" s="24"/>
      <c r="K36" s="24"/>
      <c r="L36" s="73"/>
      <c r="M36" s="73"/>
      <c r="N36" s="73"/>
    </row>
    <row r="37" spans="1:14" x14ac:dyDescent="0.25">
      <c r="A37" s="24" t="s">
        <v>144</v>
      </c>
      <c r="B37" s="24"/>
      <c r="C37" s="24">
        <f>Field!J18</f>
        <v>9.1987220000000001</v>
      </c>
      <c r="D37" s="24"/>
      <c r="E37" s="24"/>
      <c r="F37" s="24"/>
      <c r="G37" s="24"/>
      <c r="H37" s="24"/>
      <c r="I37" s="73"/>
      <c r="J37" s="24"/>
      <c r="K37" s="24"/>
      <c r="L37" s="73"/>
      <c r="M37" s="73"/>
      <c r="N37" s="73"/>
    </row>
    <row r="38" spans="1:14" x14ac:dyDescent="0.25">
      <c r="A38" s="24"/>
      <c r="B38" s="24"/>
      <c r="C38" s="24"/>
      <c r="D38" s="24"/>
      <c r="E38" s="24"/>
      <c r="F38" s="24"/>
      <c r="G38" s="24"/>
      <c r="H38" s="24"/>
      <c r="I38" s="73"/>
      <c r="J38" s="24"/>
      <c r="K38" s="24"/>
      <c r="L38" s="73"/>
      <c r="M38" s="73"/>
      <c r="N38" s="73"/>
    </row>
    <row r="39" spans="1:14" x14ac:dyDescent="0.25">
      <c r="A39" s="76" t="s">
        <v>139</v>
      </c>
      <c r="B39" s="24"/>
      <c r="C39" s="24"/>
      <c r="D39" s="24"/>
      <c r="E39" s="24">
        <f>C40+C41</f>
        <v>1.3827499999999999</v>
      </c>
      <c r="F39" s="24">
        <f>100*E39/$B$43</f>
        <v>2.1097864031037012</v>
      </c>
      <c r="G39" s="24"/>
      <c r="H39" s="24"/>
      <c r="I39" s="73"/>
      <c r="J39" s="24"/>
      <c r="K39" s="24"/>
      <c r="L39" s="73"/>
      <c r="M39" s="73"/>
      <c r="N39" s="73"/>
    </row>
    <row r="40" spans="1:14" x14ac:dyDescent="0.25">
      <c r="A40" s="24" t="s">
        <v>143</v>
      </c>
      <c r="B40" s="24"/>
      <c r="C40" s="24">
        <f>Field!E19</f>
        <v>-1.2391110000000001</v>
      </c>
      <c r="D40" s="24"/>
      <c r="E40" s="24"/>
      <c r="F40" s="24"/>
      <c r="G40" s="24"/>
      <c r="H40" s="24"/>
      <c r="I40" s="73"/>
      <c r="J40" s="24"/>
      <c r="K40" s="24"/>
      <c r="L40" s="73"/>
      <c r="M40" s="73"/>
      <c r="N40" s="73"/>
    </row>
    <row r="41" spans="1:14" x14ac:dyDescent="0.25">
      <c r="A41" s="24" t="s">
        <v>144</v>
      </c>
      <c r="B41" s="24"/>
      <c r="C41" s="24">
        <f>Field!K19</f>
        <v>2.621861</v>
      </c>
      <c r="D41" s="24"/>
      <c r="E41" s="24"/>
      <c r="F41" s="24"/>
      <c r="G41" s="24"/>
      <c r="H41" s="24"/>
      <c r="I41" s="73"/>
      <c r="J41" s="24"/>
      <c r="K41" s="24"/>
      <c r="L41" s="73"/>
      <c r="M41" s="73"/>
      <c r="N41" s="73"/>
    </row>
    <row r="42" spans="1:14" x14ac:dyDescent="0.25">
      <c r="A42" s="24"/>
      <c r="B42" s="24"/>
      <c r="C42" s="24"/>
      <c r="D42" s="24"/>
      <c r="E42" s="24"/>
      <c r="F42" s="24"/>
      <c r="G42" s="24"/>
      <c r="H42" s="24"/>
      <c r="I42" s="73"/>
      <c r="J42" s="24"/>
      <c r="K42" s="24"/>
      <c r="L42" s="73"/>
      <c r="M42" s="73"/>
      <c r="N42" s="73"/>
    </row>
    <row r="43" spans="1:14" x14ac:dyDescent="0.25">
      <c r="A43" s="24" t="s">
        <v>146</v>
      </c>
      <c r="B43" s="24">
        <f>SUM(B25:B41)</f>
        <v>65.539810000000003</v>
      </c>
      <c r="C43" s="24">
        <f>SUM(C25:C41)</f>
        <v>65.5398</v>
      </c>
      <c r="D43" s="24"/>
      <c r="E43" s="24"/>
      <c r="F43" s="24">
        <f>SUM(F25:F41)</f>
        <v>99.999984742097965</v>
      </c>
      <c r="G43" s="24"/>
      <c r="H43" s="24"/>
      <c r="I43" s="73"/>
      <c r="J43" s="24"/>
      <c r="K43" s="24"/>
      <c r="L43" s="73"/>
      <c r="M43" s="73"/>
      <c r="N43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B19" sqref="B19"/>
    </sheetView>
  </sheetViews>
  <sheetFormatPr defaultRowHeight="15" x14ac:dyDescent="0.25"/>
  <cols>
    <col min="1" max="1" width="16" customWidth="1"/>
    <col min="2" max="2" width="18.7109375" customWidth="1"/>
    <col min="7" max="7" width="21.28515625" customWidth="1"/>
  </cols>
  <sheetData>
    <row r="1" spans="1:12" x14ac:dyDescent="0.25">
      <c r="A1" t="s">
        <v>97</v>
      </c>
    </row>
    <row r="2" spans="1:12" x14ac:dyDescent="0.25">
      <c r="C2" s="1"/>
      <c r="D2" s="1"/>
      <c r="E2" s="1"/>
    </row>
    <row r="3" spans="1:12" x14ac:dyDescent="0.25">
      <c r="A3" s="5"/>
      <c r="B3" s="5"/>
      <c r="C3" s="6" t="s">
        <v>4</v>
      </c>
      <c r="D3" s="6" t="s">
        <v>21</v>
      </c>
      <c r="E3" s="6" t="s">
        <v>15</v>
      </c>
      <c r="H3" s="20"/>
      <c r="I3" s="20"/>
      <c r="J3" s="20"/>
      <c r="K3" s="20"/>
      <c r="L3" s="20"/>
    </row>
    <row r="4" spans="1:12" x14ac:dyDescent="0.25">
      <c r="A4" s="81" t="s">
        <v>5</v>
      </c>
      <c r="B4" s="7" t="str">
        <f>Sheet1!A1</f>
        <v>NIntake</v>
      </c>
      <c r="C4" s="7">
        <f>Sheet1!B1</f>
        <v>11.712160000000001</v>
      </c>
      <c r="D4" s="7"/>
      <c r="E4" s="7"/>
      <c r="H4" s="20"/>
      <c r="I4" s="20"/>
      <c r="J4" s="20"/>
      <c r="K4" s="20"/>
      <c r="L4" s="20"/>
    </row>
    <row r="5" spans="1:12" x14ac:dyDescent="0.25">
      <c r="A5" s="82"/>
      <c r="B5" s="8" t="str">
        <f>Sheet1!A2</f>
        <v>NGrowth</v>
      </c>
      <c r="C5" s="8"/>
      <c r="D5" s="8">
        <f>Sheet1!B2</f>
        <v>4.7407529999999998</v>
      </c>
      <c r="E5" s="8"/>
      <c r="H5" s="20"/>
      <c r="I5" s="20"/>
      <c r="J5" s="20"/>
      <c r="K5" s="20"/>
      <c r="L5" s="20"/>
    </row>
    <row r="6" spans="1:12" x14ac:dyDescent="0.25">
      <c r="A6" s="82"/>
      <c r="B6" s="8" t="str">
        <f>Sheet1!A3</f>
        <v>TANExcreted</v>
      </c>
      <c r="C6" s="8"/>
      <c r="D6" s="8"/>
      <c r="E6" s="8">
        <f>Sheet1!B3</f>
        <v>4.9803389999999998</v>
      </c>
      <c r="H6" s="20"/>
      <c r="I6" s="20"/>
      <c r="J6" s="20"/>
      <c r="K6" s="20"/>
      <c r="L6" s="20"/>
    </row>
    <row r="7" spans="1:12" x14ac:dyDescent="0.25">
      <c r="A7" s="83"/>
      <c r="B7" s="8" t="str">
        <f>Sheet1!A4</f>
        <v>ONExcreted</v>
      </c>
      <c r="C7" s="10"/>
      <c r="D7" s="10"/>
      <c r="E7" s="10">
        <f>Sheet1!B4</f>
        <v>1.9910669999999999</v>
      </c>
      <c r="H7" s="20"/>
      <c r="I7" s="20"/>
      <c r="J7" s="20"/>
      <c r="K7" s="20"/>
      <c r="L7" s="20"/>
    </row>
    <row r="8" spans="1:12" x14ac:dyDescent="0.25">
      <c r="A8" s="19"/>
      <c r="B8" s="7" t="str">
        <f>Sheet1!A5</f>
        <v>PIntake</v>
      </c>
      <c r="C8" s="8">
        <f>Sheet1!B5</f>
        <v>2.0753949999999999</v>
      </c>
      <c r="D8" s="8"/>
      <c r="E8" s="8"/>
      <c r="H8" s="20"/>
      <c r="I8" s="20"/>
      <c r="J8" s="20"/>
      <c r="K8" s="20"/>
      <c r="L8" s="20"/>
    </row>
    <row r="9" spans="1:12" x14ac:dyDescent="0.25">
      <c r="A9" s="84" t="s">
        <v>6</v>
      </c>
      <c r="B9" s="8" t="str">
        <f>Sheet1!A6</f>
        <v>PGrowth</v>
      </c>
      <c r="C9" s="8"/>
      <c r="D9" s="8">
        <f>Sheet1!B6</f>
        <v>0.92275370000000001</v>
      </c>
      <c r="E9" s="8"/>
      <c r="H9" s="20"/>
      <c r="I9" s="20"/>
      <c r="J9" s="20"/>
      <c r="K9" s="20"/>
      <c r="L9" s="20"/>
    </row>
    <row r="10" spans="1:12" x14ac:dyDescent="0.25">
      <c r="A10" s="85"/>
      <c r="B10" s="8" t="str">
        <f>Sheet1!A7</f>
        <v>PExcreted</v>
      </c>
      <c r="C10" s="8"/>
      <c r="D10" s="8"/>
      <c r="E10" s="8">
        <f>Sheet1!B7</f>
        <v>1.152641</v>
      </c>
      <c r="H10" s="20"/>
      <c r="I10" s="20"/>
      <c r="J10" s="20"/>
      <c r="K10" s="20"/>
      <c r="L10" s="20"/>
    </row>
    <row r="11" spans="1:12" x14ac:dyDescent="0.25">
      <c r="A11" s="81" t="s">
        <v>8</v>
      </c>
      <c r="B11" s="7" t="str">
        <f>Sheet1!A8</f>
        <v>OMIntakePig</v>
      </c>
      <c r="C11" s="7">
        <f>Sheet1!B8</f>
        <v>440.37720000000002</v>
      </c>
      <c r="D11" s="7"/>
      <c r="E11" s="7"/>
      <c r="H11" s="20"/>
      <c r="I11" s="20"/>
      <c r="J11" s="20"/>
      <c r="K11" s="20"/>
      <c r="L11" s="20"/>
    </row>
    <row r="12" spans="1:12" x14ac:dyDescent="0.25">
      <c r="A12" s="84"/>
      <c r="B12" s="8" t="str">
        <f>Sheet1!A9</f>
        <v>OMInWeightGain</v>
      </c>
      <c r="C12" s="8"/>
      <c r="D12" s="8">
        <f>Sheet1!B9</f>
        <v>76.190669999999997</v>
      </c>
      <c r="E12" s="8"/>
      <c r="H12" s="20"/>
      <c r="I12" s="20"/>
      <c r="J12" s="20"/>
      <c r="K12" s="20"/>
      <c r="L12" s="20"/>
    </row>
    <row r="13" spans="1:12" x14ac:dyDescent="0.25">
      <c r="A13" s="84"/>
      <c r="B13" s="8" t="str">
        <f>Sheet1!A10</f>
        <v>OMDisappearPig</v>
      </c>
      <c r="C13" s="8"/>
      <c r="D13" s="8">
        <f>Sheet1!B10</f>
        <v>311.34120000000001</v>
      </c>
      <c r="E13" s="8"/>
      <c r="H13" s="20"/>
      <c r="I13" s="20"/>
      <c r="J13" s="20"/>
      <c r="K13" s="20"/>
      <c r="L13" s="20"/>
    </row>
    <row r="14" spans="1:12" x14ac:dyDescent="0.25">
      <c r="A14" s="83"/>
      <c r="B14" s="8" t="str">
        <f>Sheet1!A11</f>
        <v>OMExcretedPig</v>
      </c>
      <c r="C14" s="10"/>
      <c r="D14" s="10"/>
      <c r="E14" s="10">
        <f>Sheet1!B11</f>
        <v>52.845260000000003</v>
      </c>
      <c r="H14" s="20"/>
      <c r="I14" s="20"/>
      <c r="J14" s="20"/>
      <c r="K14" s="20"/>
      <c r="L14" s="20"/>
    </row>
    <row r="15" spans="1:12" x14ac:dyDescent="0.25">
      <c r="A15" s="19"/>
      <c r="B15" s="7" t="str">
        <f>Sheet1!A12</f>
        <v>AshIntake</v>
      </c>
      <c r="C15" s="8">
        <f>Sheet1!B12</f>
        <v>28.109179999999999</v>
      </c>
      <c r="D15" s="8"/>
      <c r="E15" s="8"/>
      <c r="H15" s="20"/>
      <c r="I15" s="20"/>
      <c r="J15" s="20"/>
      <c r="K15" s="20"/>
      <c r="L15" s="20"/>
    </row>
    <row r="16" spans="1:12" x14ac:dyDescent="0.25">
      <c r="A16" s="84" t="s">
        <v>7</v>
      </c>
      <c r="B16" s="8" t="str">
        <f>Sheet1!A13</f>
        <v>AshGrowth</v>
      </c>
      <c r="C16" s="8"/>
      <c r="D16" s="8">
        <f>Sheet1!B13</f>
        <v>1.862439</v>
      </c>
      <c r="E16" s="8"/>
      <c r="H16" s="20"/>
      <c r="I16" s="20"/>
      <c r="J16" s="20"/>
      <c r="K16" s="20"/>
      <c r="L16" s="20"/>
    </row>
    <row r="17" spans="1:12" x14ac:dyDescent="0.25">
      <c r="A17" s="84"/>
      <c r="B17" s="8" t="str">
        <f>Sheet1!A14</f>
        <v>AshExcreted</v>
      </c>
      <c r="C17" s="8"/>
      <c r="D17" s="8"/>
      <c r="E17" s="8">
        <f>Sheet1!B14</f>
        <v>26.246739999999999</v>
      </c>
      <c r="H17" s="20"/>
      <c r="I17" s="20"/>
      <c r="J17" s="20"/>
      <c r="K17" s="20"/>
      <c r="L17" s="20"/>
    </row>
    <row r="18" spans="1:12" x14ac:dyDescent="0.25">
      <c r="A18" s="81" t="s">
        <v>16</v>
      </c>
      <c r="B18" s="7" t="str">
        <f>Sheet1!A15</f>
        <v>H2OFromFeedInPig</v>
      </c>
      <c r="C18" s="7">
        <f>Sheet1!B15</f>
        <v>277.39839999999998</v>
      </c>
      <c r="D18" s="7"/>
      <c r="E18" s="7"/>
      <c r="H18" s="20"/>
      <c r="I18" s="20"/>
      <c r="J18" s="20"/>
      <c r="K18" s="20"/>
      <c r="L18" s="20"/>
    </row>
    <row r="19" spans="1:12" x14ac:dyDescent="0.25">
      <c r="A19" s="84"/>
      <c r="B19" s="8" t="str">
        <f>Sheet1!A16</f>
        <v>DrinkingH2O</v>
      </c>
      <c r="C19" s="8" t="str">
        <f>Sheet1!B16</f>
        <v>1.171.216</v>
      </c>
      <c r="D19" s="8"/>
      <c r="E19" s="8"/>
      <c r="H19" s="20"/>
      <c r="I19" s="20"/>
      <c r="J19" s="20"/>
      <c r="K19" s="20"/>
      <c r="L19" s="20"/>
    </row>
    <row r="20" spans="1:12" x14ac:dyDescent="0.25">
      <c r="A20" s="84"/>
      <c r="B20" s="8" t="str">
        <f>Sheet1!A17</f>
        <v>H2OExhaled</v>
      </c>
      <c r="C20" s="8"/>
      <c r="D20" s="8">
        <f>Sheet1!B17</f>
        <v>434.58429999999998</v>
      </c>
      <c r="E20" s="8"/>
      <c r="H20" s="20"/>
      <c r="I20" s="20"/>
      <c r="J20" s="20"/>
      <c r="K20" s="20"/>
      <c r="L20" s="20"/>
    </row>
    <row r="21" spans="1:12" x14ac:dyDescent="0.25">
      <c r="A21" s="86"/>
      <c r="B21" s="8" t="str">
        <f>Sheet1!A18</f>
        <v>H2OInGrowth</v>
      </c>
      <c r="C21" s="8"/>
      <c r="D21" s="8">
        <f>Sheet1!B18</f>
        <v>93.121939999999995</v>
      </c>
      <c r="E21" s="8"/>
      <c r="H21" s="20"/>
      <c r="I21" s="20"/>
      <c r="J21" s="20"/>
      <c r="K21" s="20"/>
      <c r="L21" s="20"/>
    </row>
    <row r="22" spans="1:12" x14ac:dyDescent="0.25">
      <c r="A22" s="87"/>
      <c r="B22" s="10" t="str">
        <f>Sheet1!A19</f>
        <v>H2OExPig</v>
      </c>
      <c r="C22" s="10"/>
      <c r="D22" s="10"/>
      <c r="E22" s="10">
        <f>Sheet1!B19</f>
        <v>920.90800000000002</v>
      </c>
      <c r="H22" s="20"/>
      <c r="I22" s="20"/>
      <c r="J22" s="20"/>
      <c r="K22" s="20"/>
      <c r="L22" s="20"/>
    </row>
    <row r="23" spans="1:12" x14ac:dyDescent="0.25">
      <c r="H23" s="20"/>
      <c r="I23" s="20"/>
      <c r="J23" s="20"/>
      <c r="K23" s="20"/>
      <c r="L23" s="20"/>
    </row>
    <row r="24" spans="1:12" x14ac:dyDescent="0.25">
      <c r="A24" s="26"/>
      <c r="B24" s="27" t="s">
        <v>4</v>
      </c>
      <c r="C24" s="28" t="s">
        <v>15</v>
      </c>
      <c r="D24" s="29" t="s">
        <v>21</v>
      </c>
      <c r="E24" s="29" t="s">
        <v>155</v>
      </c>
      <c r="H24" s="20"/>
      <c r="I24" s="20"/>
      <c r="J24" s="20"/>
      <c r="K24" s="20"/>
      <c r="L24" s="20"/>
    </row>
    <row r="25" spans="1:12" x14ac:dyDescent="0.25">
      <c r="A25" s="30" t="s">
        <v>130</v>
      </c>
      <c r="B25" s="39"/>
      <c r="C25" s="40">
        <f>E6</f>
        <v>4.9803389999999998</v>
      </c>
      <c r="D25" s="54"/>
      <c r="E25" s="57"/>
      <c r="H25" s="20"/>
      <c r="I25" s="20"/>
      <c r="J25" s="20"/>
      <c r="K25" s="20"/>
      <c r="L25" s="20"/>
    </row>
    <row r="26" spans="1:12" x14ac:dyDescent="0.25">
      <c r="A26" s="30" t="s">
        <v>148</v>
      </c>
      <c r="B26" s="39">
        <f>C4</f>
        <v>11.712160000000001</v>
      </c>
      <c r="C26" s="40">
        <f>E7</f>
        <v>1.9910669999999999</v>
      </c>
      <c r="D26" s="55"/>
      <c r="E26" s="58"/>
      <c r="H26" s="20"/>
      <c r="I26" s="20"/>
      <c r="J26" s="20"/>
      <c r="K26" s="20"/>
      <c r="L26" s="20"/>
    </row>
    <row r="27" spans="1:12" x14ac:dyDescent="0.25">
      <c r="A27" s="30" t="s">
        <v>156</v>
      </c>
      <c r="B27" s="39">
        <f>B26</f>
        <v>11.712160000000001</v>
      </c>
      <c r="C27" s="40">
        <f>C25+C26</f>
        <v>6.971406</v>
      </c>
      <c r="D27" s="55">
        <f>D5</f>
        <v>4.7407529999999998</v>
      </c>
      <c r="E27" s="58">
        <f>B27-C27-D27</f>
        <v>1.0000000010279564E-6</v>
      </c>
      <c r="H27" s="20"/>
      <c r="I27" s="20"/>
      <c r="J27" s="20"/>
      <c r="K27" s="20"/>
      <c r="L27" s="20"/>
    </row>
    <row r="28" spans="1:12" x14ac:dyDescent="0.25">
      <c r="A28" s="33" t="s">
        <v>8</v>
      </c>
      <c r="B28" s="34">
        <f>C11</f>
        <v>440.37720000000002</v>
      </c>
      <c r="C28" s="35">
        <f>E14</f>
        <v>52.845260000000003</v>
      </c>
      <c r="D28" s="55">
        <f>D12+D13</f>
        <v>387.53187000000003</v>
      </c>
      <c r="E28" s="58">
        <f>B28-C28-D28</f>
        <v>6.9999999993797246E-5</v>
      </c>
      <c r="H28" s="20"/>
      <c r="I28" s="20"/>
      <c r="J28" s="20"/>
      <c r="K28" s="20"/>
      <c r="L28" s="20"/>
    </row>
    <row r="29" spans="1:12" x14ac:dyDescent="0.25">
      <c r="A29" s="33" t="s">
        <v>7</v>
      </c>
      <c r="B29" s="34">
        <f>C15</f>
        <v>28.109179999999999</v>
      </c>
      <c r="C29" s="35">
        <f>E17</f>
        <v>26.246739999999999</v>
      </c>
      <c r="D29" s="55">
        <f>D16</f>
        <v>1.862439</v>
      </c>
      <c r="E29" s="58">
        <f>B29-C29-D29</f>
        <v>9.9999999947364415E-7</v>
      </c>
    </row>
    <row r="30" spans="1:12" x14ac:dyDescent="0.25">
      <c r="A30" s="26" t="s">
        <v>16</v>
      </c>
      <c r="B30" s="36">
        <f>C18+C19</f>
        <v>1171493.3984000001</v>
      </c>
      <c r="C30" s="37">
        <f>E22</f>
        <v>920.90800000000002</v>
      </c>
      <c r="D30" s="56">
        <f>D20+D21</f>
        <v>527.70623999999998</v>
      </c>
      <c r="E30" s="59">
        <f>B30-C30-D30</f>
        <v>1170044.78416</v>
      </c>
    </row>
    <row r="31" spans="1:12" x14ac:dyDescent="0.25">
      <c r="A31" s="33" t="s">
        <v>32</v>
      </c>
      <c r="B31" s="34">
        <f>B28+B29+B30</f>
        <v>1171961.88478</v>
      </c>
      <c r="C31" s="35">
        <f>C28+C29+C30</f>
        <v>1000</v>
      </c>
      <c r="D31" s="29">
        <f>D28+D29+D30</f>
        <v>917.100549</v>
      </c>
      <c r="E31" s="60">
        <f>B31-C31-D31</f>
        <v>1170044.7842309999</v>
      </c>
    </row>
  </sheetData>
  <mergeCells count="5">
    <mergeCell ref="A4:A7"/>
    <mergeCell ref="A9:A10"/>
    <mergeCell ref="A11:A14"/>
    <mergeCell ref="A16:A17"/>
    <mergeCell ref="A18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RowHeight="15" x14ac:dyDescent="0.25"/>
  <cols>
    <col min="1" max="1" width="21.5703125" customWidth="1"/>
    <col min="2" max="3" width="10" customWidth="1"/>
    <col min="4" max="4" width="20.28515625" bestFit="1" customWidth="1"/>
    <col min="5" max="6" width="10" customWidth="1"/>
    <col min="7" max="8" width="10" bestFit="1" customWidth="1"/>
    <col min="9" max="9" width="14.7109375" bestFit="1" customWidth="1"/>
    <col min="10" max="10" width="18.85546875" bestFit="1" customWidth="1"/>
    <col min="11" max="11" width="11.7109375" bestFit="1" customWidth="1"/>
    <col min="12" max="12" width="12" bestFit="1" customWidth="1"/>
    <col min="13" max="13" width="11.7109375" bestFit="1" customWidth="1"/>
    <col min="14" max="14" width="12" bestFit="1" customWidth="1"/>
    <col min="15" max="15" width="12.28515625" bestFit="1" customWidth="1"/>
  </cols>
  <sheetData>
    <row r="1" spans="1:3" x14ac:dyDescent="0.25">
      <c r="A1" t="s">
        <v>31</v>
      </c>
      <c r="B1">
        <v>4.9803389999999998</v>
      </c>
      <c r="C1">
        <v>4.9803389999999998</v>
      </c>
    </row>
    <row r="2" spans="1:3" x14ac:dyDescent="0.25">
      <c r="A2" t="s">
        <v>159</v>
      </c>
      <c r="B2">
        <v>0</v>
      </c>
      <c r="C2">
        <v>0</v>
      </c>
    </row>
    <row r="3" spans="1:3" x14ac:dyDescent="0.25">
      <c r="A3" t="s">
        <v>160</v>
      </c>
      <c r="B3">
        <v>0</v>
      </c>
      <c r="C3">
        <v>0</v>
      </c>
    </row>
    <row r="4" spans="1:3" x14ac:dyDescent="0.25">
      <c r="A4" t="s">
        <v>48</v>
      </c>
      <c r="B4">
        <v>1.2911280000000001</v>
      </c>
      <c r="C4">
        <v>1.2911280000000001</v>
      </c>
    </row>
    <row r="5" spans="1:3" x14ac:dyDescent="0.25">
      <c r="A5" t="s">
        <v>9</v>
      </c>
      <c r="B5">
        <v>3.8733840000000002</v>
      </c>
      <c r="C5">
        <v>3.8733840000000002</v>
      </c>
    </row>
    <row r="6" spans="1:3" x14ac:dyDescent="0.25">
      <c r="A6" t="s">
        <v>0</v>
      </c>
      <c r="B6">
        <v>1.9910669999999999</v>
      </c>
      <c r="C6">
        <v>1.9910669999999999</v>
      </c>
    </row>
    <row r="7" spans="1:3" x14ac:dyDescent="0.25">
      <c r="A7" t="s">
        <v>49</v>
      </c>
      <c r="B7">
        <v>0.1841737</v>
      </c>
      <c r="C7">
        <v>0.1841737</v>
      </c>
    </row>
    <row r="8" spans="1:3" x14ac:dyDescent="0.25">
      <c r="A8" t="s">
        <v>10</v>
      </c>
      <c r="B8">
        <v>1.8068930000000001</v>
      </c>
      <c r="C8">
        <v>1.8068930000000001</v>
      </c>
    </row>
    <row r="9" spans="1:3" x14ac:dyDescent="0.25">
      <c r="A9" t="s">
        <v>1</v>
      </c>
      <c r="B9">
        <v>1.152641</v>
      </c>
      <c r="C9">
        <v>1.152641</v>
      </c>
    </row>
    <row r="10" spans="1:3" x14ac:dyDescent="0.25">
      <c r="A10" t="s">
        <v>11</v>
      </c>
      <c r="B10">
        <v>1.152641</v>
      </c>
      <c r="C10">
        <v>1.152641</v>
      </c>
    </row>
    <row r="11" spans="1:3" x14ac:dyDescent="0.25">
      <c r="A11" t="s">
        <v>40</v>
      </c>
      <c r="B11">
        <v>52.845260000000003</v>
      </c>
      <c r="C11">
        <v>52.845260000000003</v>
      </c>
    </row>
    <row r="12" spans="1:3" x14ac:dyDescent="0.25">
      <c r="A12" t="s">
        <v>50</v>
      </c>
      <c r="B12">
        <v>4.8881870000000003</v>
      </c>
      <c r="C12">
        <v>4.8881870000000003</v>
      </c>
    </row>
    <row r="13" spans="1:3" x14ac:dyDescent="0.25">
      <c r="A13" t="s">
        <v>12</v>
      </c>
      <c r="B13">
        <v>47.957070000000002</v>
      </c>
      <c r="C13">
        <v>47.957070000000002</v>
      </c>
    </row>
    <row r="14" spans="1:3" x14ac:dyDescent="0.25">
      <c r="A14" t="s">
        <v>2</v>
      </c>
      <c r="B14">
        <v>26.246739999999999</v>
      </c>
      <c r="C14">
        <v>26.246739999999999</v>
      </c>
    </row>
    <row r="15" spans="1:3" x14ac:dyDescent="0.25">
      <c r="A15" t="s">
        <v>13</v>
      </c>
      <c r="B15">
        <v>26.246739999999999</v>
      </c>
      <c r="C15">
        <v>26.246739999999999</v>
      </c>
    </row>
    <row r="16" spans="1:3" x14ac:dyDescent="0.25">
      <c r="A16" t="s">
        <v>47</v>
      </c>
      <c r="B16">
        <v>920.90800000000002</v>
      </c>
      <c r="C16">
        <v>920.90800000000002</v>
      </c>
    </row>
    <row r="17" spans="1:3" x14ac:dyDescent="0.25">
      <c r="A17" t="s">
        <v>77</v>
      </c>
      <c r="B17">
        <v>75</v>
      </c>
      <c r="C17">
        <v>75</v>
      </c>
    </row>
    <row r="18" spans="1:3" x14ac:dyDescent="0.25">
      <c r="A18" t="s">
        <v>78</v>
      </c>
      <c r="B18">
        <v>25</v>
      </c>
      <c r="C18">
        <v>25</v>
      </c>
    </row>
    <row r="19" spans="1:3" x14ac:dyDescent="0.25">
      <c r="A19" t="s">
        <v>158</v>
      </c>
      <c r="B19">
        <v>1.398021</v>
      </c>
      <c r="C19">
        <v>1.398021</v>
      </c>
    </row>
    <row r="20" spans="1:3" x14ac:dyDescent="0.25">
      <c r="A20" s="78" t="s">
        <v>3</v>
      </c>
      <c r="B20" s="78">
        <v>47.407530000000001</v>
      </c>
      <c r="C20" s="78">
        <v>47.407530000000001</v>
      </c>
    </row>
    <row r="21" spans="1:3" x14ac:dyDescent="0.25">
      <c r="A21" s="78" t="s">
        <v>14</v>
      </c>
      <c r="B21" s="78">
        <v>1097.8530000000001</v>
      </c>
      <c r="C21" s="78">
        <v>1097.8530000000001</v>
      </c>
    </row>
    <row r="22" spans="1:3" x14ac:dyDescent="0.25">
      <c r="A22" s="78" t="s">
        <v>79</v>
      </c>
      <c r="B22" s="78">
        <v>2.257501</v>
      </c>
      <c r="C22" s="78">
        <v>2.257501</v>
      </c>
    </row>
    <row r="23" spans="1:3" x14ac:dyDescent="0.25">
      <c r="A23" s="78" t="s">
        <v>174</v>
      </c>
      <c r="B23" s="78">
        <v>0.73322799999999999</v>
      </c>
      <c r="C23" s="78">
        <v>0.73322799999999999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E25" sqref="E25"/>
    </sheetView>
  </sheetViews>
  <sheetFormatPr defaultRowHeight="15" x14ac:dyDescent="0.25"/>
  <cols>
    <col min="2" max="2" width="26" customWidth="1"/>
    <col min="3" max="3" width="12" bestFit="1" customWidth="1"/>
    <col min="4" max="4" width="12" customWidth="1"/>
    <col min="5" max="5" width="11.5703125" bestFit="1" customWidth="1"/>
    <col min="6" max="6" width="20.28515625" customWidth="1"/>
    <col min="7" max="7" width="11.42578125" bestFit="1" customWidth="1"/>
    <col min="8" max="9" width="10" bestFit="1" customWidth="1"/>
    <col min="10" max="10" width="14.7109375" bestFit="1" customWidth="1"/>
    <col min="11" max="11" width="18.85546875" bestFit="1" customWidth="1"/>
    <col min="12" max="12" width="11.7109375" bestFit="1" customWidth="1"/>
    <col min="13" max="13" width="12" bestFit="1" customWidth="1"/>
    <col min="14" max="14" width="11.7109375" bestFit="1" customWidth="1"/>
    <col min="15" max="15" width="12" bestFit="1" customWidth="1"/>
    <col min="16" max="16" width="14.5703125" bestFit="1" customWidth="1"/>
    <col min="17" max="17" width="12.28515625" bestFit="1" customWidth="1"/>
  </cols>
  <sheetData>
    <row r="1" spans="1:12" x14ac:dyDescent="0.25">
      <c r="A1" t="s">
        <v>96</v>
      </c>
    </row>
    <row r="2" spans="1:12" x14ac:dyDescent="0.25"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5"/>
      <c r="B3" s="5"/>
      <c r="C3" s="6" t="s">
        <v>4</v>
      </c>
      <c r="D3" s="6" t="s">
        <v>21</v>
      </c>
      <c r="E3" s="6" t="s">
        <v>15</v>
      </c>
      <c r="G3" s="20"/>
      <c r="H3" s="20"/>
      <c r="I3" s="20"/>
      <c r="J3" s="20"/>
      <c r="K3" s="20"/>
    </row>
    <row r="4" spans="1:12" x14ac:dyDescent="0.25">
      <c r="A4" s="81" t="s">
        <v>5</v>
      </c>
      <c r="B4" s="7" t="str">
        <f>Sheet2!A1</f>
        <v>TANExcreted</v>
      </c>
      <c r="C4" s="12">
        <f>Sheet2!B1</f>
        <v>4.9803389999999998</v>
      </c>
      <c r="D4" s="7"/>
      <c r="E4" s="7"/>
      <c r="G4" s="20"/>
      <c r="H4" s="20"/>
      <c r="I4" s="20"/>
      <c r="J4" s="20"/>
      <c r="K4" s="20"/>
    </row>
    <row r="5" spans="1:12" x14ac:dyDescent="0.25">
      <c r="A5" s="82"/>
      <c r="B5" s="8" t="str">
        <f>Sheet2!A2</f>
        <v>N2House</v>
      </c>
      <c r="C5" s="8"/>
      <c r="D5" s="9">
        <f>Sheet2!B2</f>
        <v>0</v>
      </c>
      <c r="E5" s="8"/>
      <c r="G5" s="20"/>
      <c r="H5" s="20"/>
      <c r="I5" s="20"/>
      <c r="J5" s="20"/>
      <c r="K5" s="20"/>
    </row>
    <row r="6" spans="1:12" x14ac:dyDescent="0.25">
      <c r="A6" s="82"/>
      <c r="B6" s="8" t="str">
        <f>Sheet2!A3</f>
        <v>N2OHouse</v>
      </c>
      <c r="C6" s="8"/>
      <c r="D6" s="9">
        <f>Sheet2!B3</f>
        <v>0</v>
      </c>
      <c r="E6" s="5"/>
      <c r="G6" s="20"/>
      <c r="H6" s="20"/>
      <c r="I6" s="20"/>
      <c r="J6" s="20"/>
      <c r="K6" s="20"/>
    </row>
    <row r="7" spans="1:12" x14ac:dyDescent="0.25">
      <c r="A7" s="82"/>
      <c r="B7" s="8" t="str">
        <f>Sheet2!A4</f>
        <v>NH3House</v>
      </c>
      <c r="C7" s="5"/>
      <c r="D7" s="9">
        <f>Sheet2!B4</f>
        <v>1.2911280000000001</v>
      </c>
      <c r="E7" s="8"/>
      <c r="G7" s="20"/>
      <c r="H7" s="20"/>
      <c r="I7" s="20"/>
      <c r="J7" s="20"/>
      <c r="K7" s="20"/>
    </row>
    <row r="8" spans="1:12" x14ac:dyDescent="0.25">
      <c r="A8" s="82"/>
      <c r="B8" s="8" t="str">
        <f>Sheet2!A5</f>
        <v>TANExHouse</v>
      </c>
      <c r="C8" s="9"/>
      <c r="D8" s="5"/>
      <c r="E8" s="9">
        <f>Sheet2!B5</f>
        <v>3.8733840000000002</v>
      </c>
      <c r="G8" s="20"/>
      <c r="H8" s="20"/>
      <c r="I8" s="20"/>
      <c r="J8" s="20"/>
      <c r="K8" s="20"/>
    </row>
    <row r="9" spans="1:12" x14ac:dyDescent="0.25">
      <c r="A9" s="82"/>
      <c r="B9" s="8" t="str">
        <f>Sheet2!A6</f>
        <v>ONExcreted</v>
      </c>
      <c r="C9" s="9">
        <f>Sheet2!B6</f>
        <v>1.9910669999999999</v>
      </c>
      <c r="D9" s="8"/>
      <c r="E9" s="5"/>
      <c r="G9" s="20"/>
      <c r="H9" s="20"/>
      <c r="I9" s="20"/>
      <c r="J9" s="20"/>
      <c r="K9" s="20"/>
    </row>
    <row r="10" spans="1:12" x14ac:dyDescent="0.25">
      <c r="A10" s="82"/>
      <c r="B10" s="8" t="str">
        <f>Sheet2!A7</f>
        <v>ONMineralHouse</v>
      </c>
      <c r="C10" s="9">
        <f>Sheet2!B7</f>
        <v>0.1841737</v>
      </c>
      <c r="D10" s="9">
        <f>Sheet2!C7</f>
        <v>0.1841737</v>
      </c>
      <c r="E10" s="8"/>
      <c r="G10" s="20"/>
      <c r="H10" s="20"/>
      <c r="I10" s="20"/>
      <c r="J10" s="20"/>
      <c r="K10" s="20"/>
    </row>
    <row r="11" spans="1:12" x14ac:dyDescent="0.25">
      <c r="A11" s="83"/>
      <c r="B11" s="8" t="str">
        <f>Sheet2!A8</f>
        <v>ONExHouse</v>
      </c>
      <c r="C11" s="8"/>
      <c r="D11" s="9"/>
      <c r="E11" s="9">
        <f>Sheet2!B8</f>
        <v>1.8068930000000001</v>
      </c>
      <c r="G11" s="20"/>
      <c r="H11" s="20"/>
      <c r="I11" s="20"/>
      <c r="J11" s="20"/>
      <c r="K11" s="20"/>
    </row>
    <row r="12" spans="1:12" x14ac:dyDescent="0.25">
      <c r="A12" s="88" t="s">
        <v>6</v>
      </c>
      <c r="B12" s="7" t="str">
        <f>Sheet2!A9</f>
        <v>PExcreted</v>
      </c>
      <c r="C12" s="12">
        <f>Sheet2!B9</f>
        <v>1.152641</v>
      </c>
      <c r="D12" s="12"/>
      <c r="E12" s="7"/>
      <c r="G12" s="20"/>
      <c r="H12" s="20"/>
      <c r="I12" s="20"/>
      <c r="J12" s="20"/>
      <c r="K12" s="20"/>
    </row>
    <row r="13" spans="1:12" x14ac:dyDescent="0.25">
      <c r="A13" s="89"/>
      <c r="B13" s="10" t="str">
        <f>Sheet2!A10</f>
        <v>PExHouse</v>
      </c>
      <c r="C13" s="11"/>
      <c r="D13" s="10"/>
      <c r="E13" s="10">
        <f>Sheet2!B10</f>
        <v>1.152641</v>
      </c>
      <c r="G13" s="20"/>
      <c r="H13" s="20"/>
      <c r="I13" s="20"/>
      <c r="J13" s="20"/>
      <c r="K13" s="20"/>
    </row>
    <row r="14" spans="1:12" x14ac:dyDescent="0.25">
      <c r="A14" s="81" t="s">
        <v>8</v>
      </c>
      <c r="B14" s="8" t="str">
        <f>Sheet2!A11</f>
        <v>OMExcretedPig</v>
      </c>
      <c r="C14" s="9">
        <f>Sheet2!B11</f>
        <v>52.845260000000003</v>
      </c>
      <c r="D14" s="9"/>
      <c r="E14" s="5"/>
      <c r="G14" s="20"/>
      <c r="H14" s="20"/>
      <c r="I14" s="20"/>
      <c r="J14" s="20"/>
      <c r="K14" s="20"/>
    </row>
    <row r="15" spans="1:12" x14ac:dyDescent="0.25">
      <c r="A15" s="84"/>
      <c r="B15" s="8" t="str">
        <f>Sheet2!A12</f>
        <v>OMDisappearHouse</v>
      </c>
      <c r="C15" s="5"/>
      <c r="D15" s="9">
        <f>Sheet2!B12</f>
        <v>4.8881870000000003</v>
      </c>
      <c r="E15" s="8"/>
      <c r="G15" s="20"/>
      <c r="H15" s="20"/>
      <c r="I15" s="20"/>
      <c r="J15" s="20"/>
      <c r="K15" s="20"/>
    </row>
    <row r="16" spans="1:12" x14ac:dyDescent="0.25">
      <c r="A16" s="85"/>
      <c r="B16" s="8" t="str">
        <f>Sheet2!A13</f>
        <v>OMExHouse</v>
      </c>
      <c r="C16" s="8"/>
      <c r="D16" s="8"/>
      <c r="E16" s="9">
        <f>Sheet2!B13</f>
        <v>47.957070000000002</v>
      </c>
      <c r="G16" s="20"/>
      <c r="H16" s="20"/>
      <c r="I16" s="20"/>
      <c r="J16" s="20"/>
      <c r="K16" s="20"/>
    </row>
    <row r="17" spans="1:12" x14ac:dyDescent="0.25">
      <c r="A17" s="81" t="s">
        <v>7</v>
      </c>
      <c r="B17" s="7" t="str">
        <f>Sheet2!A14</f>
        <v>AshExcreted</v>
      </c>
      <c r="C17" s="12">
        <f>Sheet2!B14</f>
        <v>26.246739999999999</v>
      </c>
      <c r="D17" s="7"/>
      <c r="E17" s="12"/>
      <c r="G17" s="20"/>
      <c r="H17" s="20"/>
      <c r="I17" s="20"/>
      <c r="J17" s="20"/>
      <c r="K17" s="20"/>
    </row>
    <row r="18" spans="1:12" x14ac:dyDescent="0.25">
      <c r="A18" s="83"/>
      <c r="B18" s="10" t="str">
        <f>Sheet2!A15</f>
        <v>AshExhouse</v>
      </c>
      <c r="C18" s="10"/>
      <c r="D18" s="10"/>
      <c r="E18" s="11">
        <f>Sheet2!B15</f>
        <v>26.246739999999999</v>
      </c>
      <c r="G18" s="20"/>
      <c r="H18" s="20"/>
      <c r="I18" s="20"/>
      <c r="J18" s="20"/>
      <c r="K18" s="20"/>
    </row>
    <row r="19" spans="1:12" x14ac:dyDescent="0.25">
      <c r="A19" s="81" t="s">
        <v>16</v>
      </c>
      <c r="B19" s="8" t="str">
        <f>Sheet2!A16</f>
        <v>H2OExPig</v>
      </c>
      <c r="C19" s="9">
        <f>Sheet2!B16</f>
        <v>920.90800000000002</v>
      </c>
      <c r="D19" s="8"/>
      <c r="E19" s="9"/>
      <c r="G19" s="20"/>
      <c r="H19" s="20"/>
      <c r="I19" s="20"/>
      <c r="J19" s="20"/>
      <c r="K19" s="20"/>
    </row>
    <row r="20" spans="1:12" x14ac:dyDescent="0.25">
      <c r="A20" s="82"/>
      <c r="B20" s="8" t="str">
        <f>Sheet2!A17</f>
        <v>A_DrinkingH2OSpill</v>
      </c>
      <c r="C20" s="9">
        <f>Sheet2!B17*Sheet2!B22</f>
        <v>169.31257500000001</v>
      </c>
      <c r="D20" s="8"/>
      <c r="E20" s="8"/>
      <c r="G20" s="20"/>
      <c r="H20" s="20"/>
      <c r="I20" s="20"/>
      <c r="J20" s="20"/>
      <c r="K20" s="20"/>
    </row>
    <row r="21" spans="1:12" x14ac:dyDescent="0.25">
      <c r="A21" s="82"/>
      <c r="B21" s="8" t="str">
        <f>Sheet2!A18</f>
        <v>A_WashH2O</v>
      </c>
      <c r="C21" s="9">
        <f>Sheet2!B18*Sheet2!B22</f>
        <v>56.437525000000001</v>
      </c>
      <c r="D21" s="8"/>
      <c r="E21" s="8"/>
      <c r="G21" s="20"/>
      <c r="H21" s="20"/>
      <c r="I21" s="20"/>
      <c r="J21" s="20"/>
      <c r="K21" s="20"/>
    </row>
    <row r="22" spans="1:12" x14ac:dyDescent="0.25">
      <c r="A22" s="82"/>
      <c r="B22" s="8" t="str">
        <f>Sheet2!A19</f>
        <v>H2ODegradationHouse</v>
      </c>
      <c r="C22" s="5"/>
      <c r="D22" s="9">
        <f>Sheet2!B19</f>
        <v>1.398021</v>
      </c>
      <c r="E22" s="9"/>
      <c r="G22" s="20"/>
      <c r="H22" s="20"/>
      <c r="I22" s="20"/>
      <c r="J22" s="20"/>
      <c r="K22" s="20"/>
    </row>
    <row r="23" spans="1:12" x14ac:dyDescent="0.25">
      <c r="A23" s="82"/>
      <c r="B23" s="8" t="str">
        <f>Sheet2!A20</f>
        <v>H2OEvapHouse</v>
      </c>
      <c r="C23" s="5"/>
      <c r="D23" s="8">
        <f>Sheet2!C20</f>
        <v>47.407530000000001</v>
      </c>
      <c r="E23" s="9"/>
      <c r="G23" s="20"/>
      <c r="H23" s="20"/>
      <c r="I23" s="20"/>
      <c r="J23" s="20"/>
      <c r="K23" s="20"/>
    </row>
    <row r="24" spans="1:12" x14ac:dyDescent="0.25">
      <c r="A24" s="83"/>
      <c r="B24" s="10" t="str">
        <f>Sheet2!A21</f>
        <v>H2OExHouse</v>
      </c>
      <c r="C24" s="10"/>
      <c r="D24" s="10"/>
      <c r="E24" s="10">
        <f>Sheet2!C21</f>
        <v>1097.8530000000001</v>
      </c>
      <c r="G24" s="20"/>
      <c r="H24" s="20"/>
      <c r="I24" s="20"/>
      <c r="J24" s="20"/>
      <c r="K24" s="20"/>
    </row>
    <row r="25" spans="1:12" x14ac:dyDescent="0.25">
      <c r="A25" s="69"/>
      <c r="B25" s="68"/>
      <c r="G25" s="20"/>
      <c r="H25" s="20"/>
      <c r="I25" s="20"/>
      <c r="J25" s="20"/>
      <c r="K25" s="20"/>
    </row>
    <row r="26" spans="1:12" x14ac:dyDescent="0.25">
      <c r="B26" s="27" t="s">
        <v>4</v>
      </c>
      <c r="C26" s="27" t="s">
        <v>15</v>
      </c>
      <c r="D26" s="29" t="s">
        <v>21</v>
      </c>
      <c r="E26" s="29" t="s">
        <v>155</v>
      </c>
      <c r="G26" s="20"/>
      <c r="H26" s="20"/>
      <c r="I26" s="20"/>
      <c r="J26" s="20"/>
      <c r="K26" s="20"/>
    </row>
    <row r="27" spans="1:12" x14ac:dyDescent="0.25">
      <c r="A27" s="30" t="s">
        <v>130</v>
      </c>
      <c r="B27" s="39">
        <f>C4+C10</f>
        <v>5.1645126999999995</v>
      </c>
      <c r="C27" s="39">
        <f>E8</f>
        <v>3.8733840000000002</v>
      </c>
      <c r="D27" s="31">
        <f>D5+D6++D7</f>
        <v>1.2911280000000001</v>
      </c>
      <c r="E27" s="61">
        <f>B27-C27-D27</f>
        <v>6.99999999298484E-7</v>
      </c>
      <c r="G27" s="20"/>
      <c r="H27" s="20"/>
      <c r="I27" s="20"/>
      <c r="J27" s="20"/>
      <c r="K27" s="20"/>
    </row>
    <row r="28" spans="1:12" x14ac:dyDescent="0.25">
      <c r="A28" s="30" t="s">
        <v>148</v>
      </c>
      <c r="B28" s="71">
        <f>C9</f>
        <v>1.9910669999999999</v>
      </c>
      <c r="C28" s="39">
        <f>E11</f>
        <v>1.8068930000000001</v>
      </c>
      <c r="D28" s="39">
        <f>C10</f>
        <v>0.1841737</v>
      </c>
      <c r="E28" s="62">
        <f t="shared" ref="E28:E33" si="0">B28-C28-D28</f>
        <v>2.9999999984209325E-7</v>
      </c>
      <c r="F28" s="70"/>
      <c r="H28" s="20"/>
      <c r="I28" s="20"/>
      <c r="J28" s="20"/>
      <c r="K28" s="20"/>
      <c r="L28" s="20"/>
    </row>
    <row r="29" spans="1:12" x14ac:dyDescent="0.25">
      <c r="A29" s="30" t="s">
        <v>149</v>
      </c>
      <c r="B29" s="39">
        <f>B27+B28</f>
        <v>7.1555796999999997</v>
      </c>
      <c r="C29" s="39">
        <f t="shared" ref="C29:D29" si="1">C27+C28</f>
        <v>5.6802770000000002</v>
      </c>
      <c r="D29" s="39">
        <f t="shared" si="1"/>
        <v>1.4753017000000002</v>
      </c>
      <c r="E29" s="62">
        <f t="shared" si="0"/>
        <v>9.9999999925159955E-7</v>
      </c>
      <c r="G29" s="20"/>
      <c r="H29" s="20"/>
      <c r="I29" s="20"/>
      <c r="J29" s="20"/>
      <c r="K29" s="20"/>
    </row>
    <row r="30" spans="1:12" x14ac:dyDescent="0.25">
      <c r="A30" s="30" t="s">
        <v>6</v>
      </c>
      <c r="B30" s="39">
        <f>C12</f>
        <v>1.152641</v>
      </c>
      <c r="C30" s="39">
        <f>E13</f>
        <v>1.152641</v>
      </c>
      <c r="D30" s="32">
        <v>0</v>
      </c>
      <c r="E30" s="62">
        <f t="shared" si="0"/>
        <v>0</v>
      </c>
      <c r="G30" s="20"/>
      <c r="H30" s="20"/>
      <c r="I30" s="20"/>
      <c r="J30" s="20"/>
      <c r="K30" s="20"/>
    </row>
    <row r="31" spans="1:12" x14ac:dyDescent="0.25">
      <c r="A31" s="33" t="s">
        <v>8</v>
      </c>
      <c r="B31" s="33">
        <f>C14</f>
        <v>52.845260000000003</v>
      </c>
      <c r="C31" s="33">
        <f>E16</f>
        <v>47.957070000000002</v>
      </c>
      <c r="D31" s="32">
        <f>D15</f>
        <v>4.8881870000000003</v>
      </c>
      <c r="E31" s="62">
        <f t="shared" si="0"/>
        <v>3.0000000013075123E-6</v>
      </c>
    </row>
    <row r="32" spans="1:12" x14ac:dyDescent="0.25">
      <c r="A32" s="33" t="s">
        <v>7</v>
      </c>
      <c r="B32" s="33">
        <f>C17</f>
        <v>26.246739999999999</v>
      </c>
      <c r="C32" s="33">
        <f>E18</f>
        <v>26.246739999999999</v>
      </c>
      <c r="D32" s="32">
        <v>0</v>
      </c>
      <c r="E32" s="62">
        <f t="shared" si="0"/>
        <v>0</v>
      </c>
    </row>
    <row r="33" spans="1:5" x14ac:dyDescent="0.25">
      <c r="A33" s="26" t="s">
        <v>16</v>
      </c>
      <c r="B33" s="26">
        <f>C19+C20+C21</f>
        <v>1146.6581000000001</v>
      </c>
      <c r="C33" s="26">
        <f>E24</f>
        <v>1097.8530000000001</v>
      </c>
      <c r="D33" s="38">
        <f>D22+D23</f>
        <v>48.805551000000001</v>
      </c>
      <c r="E33" s="62">
        <f t="shared" si="0"/>
        <v>-4.509999999626757E-4</v>
      </c>
    </row>
    <row r="34" spans="1:5" x14ac:dyDescent="0.25">
      <c r="A34" s="33" t="s">
        <v>32</v>
      </c>
      <c r="B34" s="33">
        <f>SUM(B27:B33)</f>
        <v>1241.2139004000001</v>
      </c>
      <c r="C34" s="33">
        <f>SUM(C27:C33)</f>
        <v>1184.570005</v>
      </c>
      <c r="D34" s="33">
        <f>SUM(D27:D33)</f>
        <v>56.644341400000002</v>
      </c>
      <c r="E34" s="63">
        <f>SUM(E27:E33)</f>
        <v>-4.4599999996297601E-4</v>
      </c>
    </row>
  </sheetData>
  <mergeCells count="5">
    <mergeCell ref="A4:A11"/>
    <mergeCell ref="A12:A13"/>
    <mergeCell ref="A14:A16"/>
    <mergeCell ref="A17:A18"/>
    <mergeCell ref="A19:A2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cols>
    <col min="1" max="1" width="23.7109375" bestFit="1" customWidth="1"/>
    <col min="2" max="3" width="11" bestFit="1" customWidth="1"/>
  </cols>
  <sheetData>
    <row r="1" spans="1:3" x14ac:dyDescent="0.25">
      <c r="A1" t="s">
        <v>9</v>
      </c>
      <c r="B1">
        <v>3.8733840000000002</v>
      </c>
      <c r="C1">
        <v>3.8733840000000002</v>
      </c>
    </row>
    <row r="2" spans="1:3" x14ac:dyDescent="0.25">
      <c r="A2" t="s">
        <v>80</v>
      </c>
      <c r="B2">
        <v>0</v>
      </c>
      <c r="C2">
        <v>0</v>
      </c>
    </row>
    <row r="3" spans="1:3" x14ac:dyDescent="0.25">
      <c r="A3" t="s">
        <v>81</v>
      </c>
      <c r="B3">
        <v>0</v>
      </c>
      <c r="C3">
        <v>0</v>
      </c>
    </row>
    <row r="4" spans="1:3" x14ac:dyDescent="0.25">
      <c r="A4" t="s">
        <v>82</v>
      </c>
      <c r="B4">
        <v>0</v>
      </c>
      <c r="C4">
        <v>0</v>
      </c>
    </row>
    <row r="5" spans="1:3" x14ac:dyDescent="0.25">
      <c r="A5" t="s">
        <v>22</v>
      </c>
      <c r="B5">
        <v>3.9637289999999998</v>
      </c>
      <c r="C5">
        <v>3.9637289999999998</v>
      </c>
    </row>
    <row r="6" spans="1:3" x14ac:dyDescent="0.25">
      <c r="A6" t="s">
        <v>83</v>
      </c>
      <c r="B6">
        <v>9.0344659999999993E-2</v>
      </c>
      <c r="C6">
        <v>9.0344659999999993E-2</v>
      </c>
    </row>
    <row r="7" spans="1:3" x14ac:dyDescent="0.25">
      <c r="A7" t="s">
        <v>10</v>
      </c>
      <c r="B7">
        <v>1.8068930000000001</v>
      </c>
      <c r="C7">
        <v>1.8068930000000001</v>
      </c>
    </row>
    <row r="8" spans="1:3" x14ac:dyDescent="0.25">
      <c r="A8" t="s">
        <v>23</v>
      </c>
      <c r="B8">
        <v>1.7165490000000001</v>
      </c>
      <c r="C8">
        <v>1.7165490000000001</v>
      </c>
    </row>
    <row r="9" spans="1:3" x14ac:dyDescent="0.25">
      <c r="A9" t="s">
        <v>11</v>
      </c>
      <c r="B9">
        <v>1.152641</v>
      </c>
      <c r="C9">
        <v>1.152641</v>
      </c>
    </row>
    <row r="10" spans="1:3" x14ac:dyDescent="0.25">
      <c r="A10" t="s">
        <v>24</v>
      </c>
      <c r="B10">
        <v>1.152641</v>
      </c>
      <c r="C10">
        <v>1.152641</v>
      </c>
    </row>
    <row r="11" spans="1:3" x14ac:dyDescent="0.25">
      <c r="A11" t="s">
        <v>12</v>
      </c>
      <c r="B11">
        <v>47.957070000000002</v>
      </c>
      <c r="C11">
        <v>47.957070000000002</v>
      </c>
    </row>
    <row r="12" spans="1:3" x14ac:dyDescent="0.25">
      <c r="A12" t="s">
        <v>51</v>
      </c>
      <c r="B12">
        <v>2.3978540000000002</v>
      </c>
      <c r="C12">
        <v>2.3978540000000002</v>
      </c>
    </row>
    <row r="13" spans="1:3" x14ac:dyDescent="0.25">
      <c r="A13" t="s">
        <v>25</v>
      </c>
      <c r="B13">
        <v>45.559220000000003</v>
      </c>
      <c r="C13">
        <v>45.559220000000003</v>
      </c>
    </row>
    <row r="14" spans="1:3" x14ac:dyDescent="0.25">
      <c r="A14" t="s">
        <v>13</v>
      </c>
      <c r="B14">
        <v>26.246739999999999</v>
      </c>
      <c r="C14">
        <v>26.246739999999999</v>
      </c>
    </row>
    <row r="15" spans="1:3" x14ac:dyDescent="0.25">
      <c r="A15" t="s">
        <v>26</v>
      </c>
      <c r="B15">
        <v>26.246739999999999</v>
      </c>
      <c r="C15">
        <v>26.246739999999999</v>
      </c>
    </row>
    <row r="16" spans="1:3" x14ac:dyDescent="0.25">
      <c r="A16" t="s">
        <v>14</v>
      </c>
      <c r="B16">
        <v>1097.8530000000001</v>
      </c>
      <c r="C16">
        <v>1097.8530000000001</v>
      </c>
    </row>
    <row r="17" spans="1:3" x14ac:dyDescent="0.25">
      <c r="A17" t="s">
        <v>27</v>
      </c>
      <c r="B17">
        <v>0</v>
      </c>
      <c r="C17">
        <v>0</v>
      </c>
    </row>
    <row r="18" spans="1:3" x14ac:dyDescent="0.25">
      <c r="A18" t="s">
        <v>161</v>
      </c>
      <c r="B18">
        <v>0.68578620000000001</v>
      </c>
      <c r="C18">
        <v>0.68578620000000001</v>
      </c>
    </row>
    <row r="19" spans="1:3" x14ac:dyDescent="0.25">
      <c r="A19" s="78" t="s">
        <v>28</v>
      </c>
      <c r="B19" s="78">
        <v>1097.1669999999999</v>
      </c>
      <c r="C19" s="78">
        <v>1097.1669999999999</v>
      </c>
    </row>
    <row r="20" spans="1:3" x14ac:dyDescent="0.25">
      <c r="A20" s="78" t="s">
        <v>181</v>
      </c>
      <c r="B20" s="78">
        <v>0.3596781</v>
      </c>
      <c r="C20" s="78">
        <v>0.3596781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6" workbookViewId="0">
      <selection activeCell="E23" sqref="E23"/>
    </sheetView>
  </sheetViews>
  <sheetFormatPr defaultRowHeight="15" x14ac:dyDescent="0.25"/>
  <cols>
    <col min="2" max="2" width="21.85546875" customWidth="1"/>
    <col min="3" max="3" width="13.140625" customWidth="1"/>
    <col min="4" max="4" width="8.140625" bestFit="1" customWidth="1"/>
    <col min="5" max="5" width="9.5703125" bestFit="1" customWidth="1"/>
    <col min="6" max="6" width="11" bestFit="1" customWidth="1"/>
    <col min="7" max="7" width="11.42578125" bestFit="1" customWidth="1"/>
    <col min="8" max="8" width="9.7109375" bestFit="1" customWidth="1"/>
    <col min="9" max="9" width="10.5703125" bestFit="1" customWidth="1"/>
    <col min="10" max="10" width="10" bestFit="1" customWidth="1"/>
    <col min="11" max="11" width="10" customWidth="1"/>
    <col min="12" max="12" width="10.5703125" customWidth="1"/>
    <col min="13" max="13" width="18" bestFit="1" customWidth="1"/>
    <col min="14" max="14" width="12.28515625" bestFit="1" customWidth="1"/>
    <col min="15" max="15" width="10.85546875" bestFit="1" customWidth="1"/>
    <col min="16" max="16" width="11.7109375" bestFit="1" customWidth="1"/>
    <col min="17" max="17" width="11" bestFit="1" customWidth="1"/>
    <col min="18" max="18" width="11.140625" bestFit="1" customWidth="1"/>
    <col min="19" max="19" width="11.28515625" bestFit="1" customWidth="1"/>
    <col min="20" max="20" width="18.42578125" bestFit="1" customWidth="1"/>
    <col min="21" max="21" width="13.7109375" bestFit="1" customWidth="1"/>
    <col min="22" max="22" width="11.42578125" bestFit="1" customWidth="1"/>
  </cols>
  <sheetData>
    <row r="1" spans="1:5" x14ac:dyDescent="0.25">
      <c r="A1" t="s">
        <v>98</v>
      </c>
    </row>
    <row r="3" spans="1:5" x14ac:dyDescent="0.25">
      <c r="A3" s="10"/>
      <c r="B3" s="10"/>
      <c r="C3" s="10" t="s">
        <v>18</v>
      </c>
      <c r="D3" s="10" t="s">
        <v>19</v>
      </c>
      <c r="E3" s="10" t="s">
        <v>15</v>
      </c>
    </row>
    <row r="4" spans="1:5" x14ac:dyDescent="0.25">
      <c r="A4" s="81" t="s">
        <v>5</v>
      </c>
      <c r="B4" s="5" t="str">
        <f>Sheet3!A1</f>
        <v>TANExHouse</v>
      </c>
      <c r="C4" s="7">
        <f>Sheet3!B1</f>
        <v>3.8733840000000002</v>
      </c>
      <c r="D4" s="7"/>
      <c r="E4" s="7"/>
    </row>
    <row r="5" spans="1:5" x14ac:dyDescent="0.25">
      <c r="A5" s="90"/>
      <c r="B5" s="5" t="str">
        <f>Sheet3!A2</f>
        <v>N2PreStore</v>
      </c>
      <c r="C5" s="8"/>
      <c r="D5" s="8">
        <f>Sheet3!C2</f>
        <v>0</v>
      </c>
      <c r="E5" s="8"/>
    </row>
    <row r="6" spans="1:5" x14ac:dyDescent="0.25">
      <c r="A6" s="90"/>
      <c r="B6" s="5" t="str">
        <f>Sheet3!A3</f>
        <v>N2OPreStore</v>
      </c>
      <c r="C6" s="8"/>
      <c r="D6" s="8">
        <f>Sheet3!B3</f>
        <v>0</v>
      </c>
      <c r="E6" s="8"/>
    </row>
    <row r="7" spans="1:5" x14ac:dyDescent="0.25">
      <c r="A7" s="90"/>
      <c r="B7" s="5" t="str">
        <f>Sheet3!A4</f>
        <v>NH3PreStore</v>
      </c>
      <c r="C7" s="8"/>
      <c r="D7" s="8">
        <f>Sheet3!B4</f>
        <v>0</v>
      </c>
      <c r="E7" s="8"/>
    </row>
    <row r="8" spans="1:5" x14ac:dyDescent="0.25">
      <c r="A8" s="90"/>
      <c r="B8" s="5" t="str">
        <f>Sheet3!A5</f>
        <v>TANExPreStore</v>
      </c>
      <c r="C8" s="8"/>
      <c r="D8" s="5"/>
      <c r="E8" s="8">
        <f>Sheet3!B5</f>
        <v>3.9637289999999998</v>
      </c>
    </row>
    <row r="9" spans="1:5" x14ac:dyDescent="0.25">
      <c r="A9" s="90"/>
      <c r="B9" s="5" t="str">
        <f>Sheet3!A6</f>
        <v>NMineralPreStore</v>
      </c>
      <c r="C9" s="8">
        <f>Sheet3!B6</f>
        <v>9.0344659999999993E-2</v>
      </c>
      <c r="D9" s="8">
        <f>Sheet3!C6</f>
        <v>9.0344659999999993E-2</v>
      </c>
      <c r="E9" s="5"/>
    </row>
    <row r="10" spans="1:5" x14ac:dyDescent="0.25">
      <c r="A10" s="90"/>
      <c r="B10" s="5" t="str">
        <f>Sheet3!A7</f>
        <v>ONExHouse</v>
      </c>
      <c r="C10" s="8">
        <f>Sheet3!B7</f>
        <v>1.8068930000000001</v>
      </c>
      <c r="D10" s="8"/>
      <c r="E10" s="8"/>
    </row>
    <row r="11" spans="1:5" x14ac:dyDescent="0.25">
      <c r="A11" s="91"/>
      <c r="B11" s="5" t="str">
        <f>Sheet3!A8</f>
        <v>ONExPreStore</v>
      </c>
      <c r="C11" s="10"/>
      <c r="D11" s="10"/>
      <c r="E11" s="10">
        <f>Sheet3!B8</f>
        <v>1.7165490000000001</v>
      </c>
    </row>
    <row r="12" spans="1:5" x14ac:dyDescent="0.25">
      <c r="A12" s="81" t="s">
        <v>6</v>
      </c>
      <c r="B12" s="7" t="str">
        <f>Sheet3!A9</f>
        <v>PExHouse</v>
      </c>
      <c r="C12" s="5">
        <f>Sheet3!B9</f>
        <v>1.152641</v>
      </c>
      <c r="D12" s="5"/>
      <c r="E12" s="5"/>
    </row>
    <row r="13" spans="1:5" x14ac:dyDescent="0.25">
      <c r="A13" s="85"/>
      <c r="B13" s="10" t="str">
        <f>Sheet3!A10</f>
        <v>PPreStore</v>
      </c>
      <c r="C13" s="5"/>
      <c r="D13" s="5"/>
      <c r="E13" s="5">
        <f>Sheet3!B10</f>
        <v>1.152641</v>
      </c>
    </row>
    <row r="14" spans="1:5" x14ac:dyDescent="0.25">
      <c r="A14" s="81" t="s">
        <v>8</v>
      </c>
      <c r="B14" s="5" t="str">
        <f>Sheet3!A11</f>
        <v>OMExHouse</v>
      </c>
      <c r="C14" s="7">
        <f>Sheet3!B11</f>
        <v>47.957070000000002</v>
      </c>
      <c r="D14" s="7"/>
      <c r="E14" s="7"/>
    </row>
    <row r="15" spans="1:5" x14ac:dyDescent="0.25">
      <c r="A15" s="90"/>
      <c r="B15" s="5" t="str">
        <f>Sheet3!A12</f>
        <v>OMDisappearPreStore</v>
      </c>
      <c r="C15" s="8"/>
      <c r="D15" s="8">
        <f>Sheet3!B12</f>
        <v>2.3978540000000002</v>
      </c>
      <c r="E15" s="8"/>
    </row>
    <row r="16" spans="1:5" x14ac:dyDescent="0.25">
      <c r="A16" s="91"/>
      <c r="B16" s="5" t="str">
        <f>Sheet3!A13</f>
        <v>OMExPreStore</v>
      </c>
      <c r="C16" s="8"/>
      <c r="D16" s="8"/>
      <c r="E16" s="8">
        <f>Sheet3!B13</f>
        <v>45.559220000000003</v>
      </c>
    </row>
    <row r="17" spans="1:5" x14ac:dyDescent="0.25">
      <c r="A17" s="81" t="s">
        <v>7</v>
      </c>
      <c r="B17" s="7" t="str">
        <f>Sheet3!A14</f>
        <v>AshExhouse</v>
      </c>
      <c r="C17" s="7">
        <f>Sheet3!B14</f>
        <v>26.246739999999999</v>
      </c>
      <c r="D17" s="7"/>
      <c r="E17" s="7"/>
    </row>
    <row r="18" spans="1:5" x14ac:dyDescent="0.25">
      <c r="A18" s="83"/>
      <c r="B18" s="10" t="str">
        <f>Sheet3!A15</f>
        <v>AshPreStore</v>
      </c>
      <c r="C18" s="10"/>
      <c r="D18" s="10"/>
      <c r="E18" s="10">
        <f>Sheet3!B15</f>
        <v>26.246739999999999</v>
      </c>
    </row>
    <row r="19" spans="1:5" x14ac:dyDescent="0.25">
      <c r="A19" s="81" t="s">
        <v>16</v>
      </c>
      <c r="B19" s="5" t="str">
        <f>Sheet3!A16</f>
        <v>H2OExHouse</v>
      </c>
      <c r="C19" s="5">
        <f>Sheet3!B16</f>
        <v>1097.8530000000001</v>
      </c>
      <c r="D19" s="5"/>
      <c r="E19" s="5"/>
    </row>
    <row r="20" spans="1:5" x14ac:dyDescent="0.25">
      <c r="A20" s="82"/>
      <c r="B20" s="5" t="str">
        <f>Sheet3!A17</f>
        <v>H2OEvapPreStore</v>
      </c>
      <c r="C20" s="5"/>
      <c r="D20" s="5">
        <f>Sheet3!B17</f>
        <v>0</v>
      </c>
      <c r="E20" s="5"/>
    </row>
    <row r="21" spans="1:5" x14ac:dyDescent="0.25">
      <c r="A21" s="82"/>
      <c r="B21" s="8" t="str">
        <f>Sheet3!A18</f>
        <v>H2ODegradationPreStore</v>
      </c>
      <c r="C21" s="8"/>
      <c r="D21" s="8">
        <f>Sheet3!B18</f>
        <v>0.68578620000000001</v>
      </c>
      <c r="E21" s="8"/>
    </row>
    <row r="22" spans="1:5" x14ac:dyDescent="0.25">
      <c r="A22" s="83"/>
      <c r="B22" s="10" t="str">
        <f>Sheet3!A19</f>
        <v>H2OExPreStore</v>
      </c>
      <c r="C22" s="10"/>
      <c r="D22" s="10"/>
      <c r="E22" s="10">
        <f>Sheet3!C19</f>
        <v>1097.1669999999999</v>
      </c>
    </row>
    <row r="23" spans="1:5" x14ac:dyDescent="0.25">
      <c r="A23" s="72"/>
      <c r="B23" s="68"/>
      <c r="C23" s="68"/>
      <c r="D23" s="68"/>
      <c r="E23" s="68"/>
    </row>
    <row r="24" spans="1:5" x14ac:dyDescent="0.25">
      <c r="A24" s="68"/>
      <c r="B24" s="68"/>
      <c r="C24" s="68"/>
      <c r="D24" s="68"/>
      <c r="E24" s="68"/>
    </row>
    <row r="26" spans="1:5" x14ac:dyDescent="0.25">
      <c r="A26" s="3"/>
      <c r="B26" s="4" t="s">
        <v>4</v>
      </c>
      <c r="C26" s="4" t="s">
        <v>15</v>
      </c>
      <c r="D26" s="2" t="s">
        <v>21</v>
      </c>
      <c r="E26" s="2" t="s">
        <v>147</v>
      </c>
    </row>
    <row r="27" spans="1:5" x14ac:dyDescent="0.25">
      <c r="A27" s="21" t="s">
        <v>130</v>
      </c>
      <c r="B27" s="22">
        <f>C4+C9</f>
        <v>3.9637286600000001</v>
      </c>
      <c r="C27" s="22">
        <f>E8</f>
        <v>3.9637289999999998</v>
      </c>
      <c r="D27" s="41">
        <f>D5+D6+D7</f>
        <v>0</v>
      </c>
      <c r="E27" s="50">
        <f>B27-C27-D27</f>
        <v>-3.3999999971001671E-7</v>
      </c>
    </row>
    <row r="28" spans="1:5" x14ac:dyDescent="0.25">
      <c r="A28" s="21" t="s">
        <v>148</v>
      </c>
      <c r="B28" s="22">
        <f>C10</f>
        <v>1.8068930000000001</v>
      </c>
      <c r="C28" s="2">
        <f>E11</f>
        <v>1.7165490000000001</v>
      </c>
      <c r="D28" s="22">
        <f>D9</f>
        <v>9.0344659999999993E-2</v>
      </c>
      <c r="E28" s="51">
        <f t="shared" ref="E28:E33" si="0">B28-C28-D28</f>
        <v>-6.6000000001342762E-7</v>
      </c>
    </row>
    <row r="29" spans="1:5" x14ac:dyDescent="0.25">
      <c r="A29" s="21" t="s">
        <v>149</v>
      </c>
      <c r="B29" s="22">
        <f>B27+B28</f>
        <v>5.7706216599999998</v>
      </c>
      <c r="C29" s="22">
        <f>C27+C28</f>
        <v>5.6802779999999995</v>
      </c>
      <c r="D29" s="22">
        <f>D27+D28</f>
        <v>9.0344659999999993E-2</v>
      </c>
      <c r="E29" s="51">
        <f t="shared" si="0"/>
        <v>-9.9999999972344433E-7</v>
      </c>
    </row>
    <row r="30" spans="1:5" x14ac:dyDescent="0.25">
      <c r="A30" s="2" t="s">
        <v>8</v>
      </c>
      <c r="B30" s="2">
        <f>C14</f>
        <v>47.957070000000002</v>
      </c>
      <c r="C30" s="2">
        <f>E16</f>
        <v>45.559220000000003</v>
      </c>
      <c r="D30" s="22">
        <f>D15</f>
        <v>2.3978540000000002</v>
      </c>
      <c r="E30" s="51">
        <f t="shared" si="0"/>
        <v>-4.0000000018913795E-6</v>
      </c>
    </row>
    <row r="31" spans="1:5" x14ac:dyDescent="0.25">
      <c r="A31" s="2" t="s">
        <v>7</v>
      </c>
      <c r="B31" s="2">
        <f>C17</f>
        <v>26.246739999999999</v>
      </c>
      <c r="C31" s="2">
        <f>E18</f>
        <v>26.246739999999999</v>
      </c>
      <c r="D31" s="22"/>
      <c r="E31" s="51">
        <f t="shared" si="0"/>
        <v>0</v>
      </c>
    </row>
    <row r="32" spans="1:5" x14ac:dyDescent="0.25">
      <c r="A32" s="3" t="s">
        <v>16</v>
      </c>
      <c r="B32" s="3">
        <f>C19</f>
        <v>1097.8530000000001</v>
      </c>
      <c r="C32" s="3">
        <f>E22</f>
        <v>1097.1669999999999</v>
      </c>
      <c r="D32" s="22">
        <f>D20+D21</f>
        <v>0.68578620000000001</v>
      </c>
      <c r="E32" s="51">
        <f t="shared" si="0"/>
        <v>2.1380000014914469E-4</v>
      </c>
    </row>
    <row r="33" spans="1:5" x14ac:dyDescent="0.25">
      <c r="A33" s="2" t="s">
        <v>17</v>
      </c>
      <c r="B33" s="2">
        <f>SUM(B27:B32)</f>
        <v>1183.59805332</v>
      </c>
      <c r="C33" s="2">
        <f>SUM(C27:C32)</f>
        <v>1180.3335159999999</v>
      </c>
      <c r="D33" s="2">
        <f t="shared" ref="D33" si="1">SUM(D27:D32)</f>
        <v>3.26432952</v>
      </c>
      <c r="E33" s="51">
        <f t="shared" si="0"/>
        <v>2.0780000004494426E-4</v>
      </c>
    </row>
  </sheetData>
  <mergeCells count="5">
    <mergeCell ref="A12:A13"/>
    <mergeCell ref="A4:A11"/>
    <mergeCell ref="A14:A16"/>
    <mergeCell ref="A19:A22"/>
    <mergeCell ref="A17:A1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/>
  </sheetViews>
  <sheetFormatPr defaultRowHeight="15" x14ac:dyDescent="0.25"/>
  <cols>
    <col min="1" max="1" width="26.5703125" bestFit="1" customWidth="1"/>
    <col min="2" max="3" width="12" bestFit="1" customWidth="1"/>
  </cols>
  <sheetData>
    <row r="1" spans="1:7" x14ac:dyDescent="0.25">
      <c r="A1" t="s">
        <v>52</v>
      </c>
      <c r="B1">
        <v>3.5277189999999998</v>
      </c>
      <c r="C1">
        <v>3.5277189999999998</v>
      </c>
      <c r="E1" s="68"/>
      <c r="F1" s="68"/>
      <c r="G1" s="68"/>
    </row>
    <row r="2" spans="1:7" x14ac:dyDescent="0.25">
      <c r="A2" t="s">
        <v>53</v>
      </c>
      <c r="B2">
        <v>0.2413467</v>
      </c>
      <c r="C2">
        <v>0.2413467</v>
      </c>
      <c r="E2" s="68"/>
      <c r="F2" s="68"/>
      <c r="G2" s="68"/>
    </row>
    <row r="3" spans="1:7" x14ac:dyDescent="0.25">
      <c r="A3" t="s">
        <v>54</v>
      </c>
      <c r="B3">
        <v>0</v>
      </c>
      <c r="C3">
        <v>0</v>
      </c>
      <c r="E3" s="68"/>
      <c r="F3" s="68"/>
      <c r="G3" s="68"/>
    </row>
    <row r="4" spans="1:7" x14ac:dyDescent="0.25">
      <c r="A4" t="s">
        <v>55</v>
      </c>
      <c r="B4">
        <v>0</v>
      </c>
      <c r="C4">
        <v>0</v>
      </c>
      <c r="E4" s="68"/>
      <c r="F4" s="68"/>
      <c r="G4" s="68"/>
    </row>
    <row r="5" spans="1:7" x14ac:dyDescent="0.25">
      <c r="A5" t="s">
        <v>56</v>
      </c>
      <c r="B5">
        <v>4.8997850000000003E-2</v>
      </c>
      <c r="C5">
        <v>4.8997850000000003E-2</v>
      </c>
      <c r="E5" s="68"/>
      <c r="F5" s="68"/>
      <c r="G5" s="68"/>
    </row>
    <row r="6" spans="1:7" x14ac:dyDescent="0.25">
      <c r="A6" t="s">
        <v>57</v>
      </c>
      <c r="B6">
        <v>3.7200679999999999</v>
      </c>
      <c r="C6">
        <v>3.7200679999999999</v>
      </c>
      <c r="E6" s="68"/>
      <c r="F6" s="68"/>
      <c r="G6" s="68"/>
    </row>
    <row r="7" spans="1:7" x14ac:dyDescent="0.25">
      <c r="A7" t="s">
        <v>58</v>
      </c>
      <c r="B7">
        <v>1.3045770000000001</v>
      </c>
      <c r="C7">
        <v>1.3045770000000001</v>
      </c>
      <c r="E7" s="68"/>
      <c r="F7" s="68"/>
      <c r="G7" s="68"/>
    </row>
    <row r="8" spans="1:7" x14ac:dyDescent="0.25">
      <c r="A8" t="s">
        <v>59</v>
      </c>
      <c r="B8">
        <v>1.0632299999999999</v>
      </c>
      <c r="C8">
        <v>1.0632299999999999</v>
      </c>
      <c r="E8" s="68"/>
      <c r="F8" s="68"/>
      <c r="G8" s="68"/>
    </row>
    <row r="9" spans="1:7" x14ac:dyDescent="0.25">
      <c r="A9" t="s">
        <v>60</v>
      </c>
      <c r="B9">
        <v>0.43601020000000001</v>
      </c>
      <c r="C9">
        <v>0.43601020000000001</v>
      </c>
      <c r="E9" s="68"/>
      <c r="F9" s="68"/>
      <c r="G9" s="68"/>
    </row>
    <row r="10" spans="1:7" x14ac:dyDescent="0.25">
      <c r="A10" t="s">
        <v>84</v>
      </c>
      <c r="B10">
        <v>0.29149849999999999</v>
      </c>
      <c r="C10">
        <v>0.29149849999999999</v>
      </c>
      <c r="E10" s="68"/>
      <c r="F10" s="68"/>
      <c r="G10" s="68"/>
    </row>
    <row r="11" spans="1:7" x14ac:dyDescent="0.25">
      <c r="A11" t="s">
        <v>85</v>
      </c>
      <c r="B11">
        <v>1.746021E-2</v>
      </c>
      <c r="C11">
        <v>1.746021E-2</v>
      </c>
      <c r="E11" s="68"/>
      <c r="F11" s="68"/>
      <c r="G11" s="68"/>
    </row>
    <row r="12" spans="1:7" x14ac:dyDescent="0.25">
      <c r="A12" t="s">
        <v>86</v>
      </c>
      <c r="B12">
        <v>5.8200700000000001E-3</v>
      </c>
      <c r="C12">
        <v>5.8200700000000001E-3</v>
      </c>
      <c r="E12" s="68"/>
      <c r="F12" s="68"/>
      <c r="G12" s="68"/>
    </row>
    <row r="13" spans="1:7" x14ac:dyDescent="0.25">
      <c r="A13" t="s">
        <v>87</v>
      </c>
      <c r="B13">
        <v>2.9100350000000001E-3</v>
      </c>
      <c r="C13">
        <v>2.9100350000000001E-3</v>
      </c>
      <c r="E13" s="68"/>
      <c r="F13" s="68"/>
      <c r="G13" s="68"/>
    </row>
    <row r="14" spans="1:7" x14ac:dyDescent="0.25">
      <c r="A14" t="s">
        <v>151</v>
      </c>
      <c r="B14">
        <v>0.70131840000000001</v>
      </c>
      <c r="C14">
        <v>0.70131840000000001</v>
      </c>
      <c r="E14" s="68"/>
      <c r="F14" s="68"/>
      <c r="G14" s="68"/>
    </row>
    <row r="15" spans="1:7" x14ac:dyDescent="0.25">
      <c r="A15" t="s">
        <v>152</v>
      </c>
      <c r="B15">
        <v>0.48583080000000001</v>
      </c>
      <c r="C15">
        <v>0.48583080000000001</v>
      </c>
      <c r="E15" s="68"/>
      <c r="F15" s="68"/>
      <c r="G15" s="68"/>
    </row>
    <row r="16" spans="1:7" x14ac:dyDescent="0.25">
      <c r="A16" t="s">
        <v>88</v>
      </c>
      <c r="B16">
        <v>0.19433230000000001</v>
      </c>
      <c r="C16">
        <v>0.19433230000000001</v>
      </c>
      <c r="E16" s="68"/>
      <c r="F16" s="68"/>
      <c r="G16" s="68"/>
    </row>
    <row r="17" spans="1:7" x14ac:dyDescent="0.25">
      <c r="A17" t="s">
        <v>61</v>
      </c>
      <c r="B17">
        <v>0.95669190000000004</v>
      </c>
      <c r="C17">
        <v>0.95669190000000004</v>
      </c>
      <c r="E17" s="68"/>
      <c r="F17" s="68"/>
      <c r="G17" s="68"/>
    </row>
    <row r="18" spans="1:7" x14ac:dyDescent="0.25">
      <c r="A18" t="s">
        <v>62</v>
      </c>
      <c r="B18">
        <v>0.95669190000000004</v>
      </c>
      <c r="C18">
        <v>0.95669190000000004</v>
      </c>
      <c r="E18" s="68"/>
      <c r="F18" s="68"/>
      <c r="G18" s="68"/>
    </row>
    <row r="19" spans="1:7" x14ac:dyDescent="0.25">
      <c r="A19" t="s">
        <v>63</v>
      </c>
      <c r="B19">
        <v>0.19594890000000001</v>
      </c>
      <c r="C19">
        <v>0.19594890000000001</v>
      </c>
      <c r="E19" s="68"/>
      <c r="F19" s="68"/>
      <c r="G19" s="68"/>
    </row>
    <row r="20" spans="1:7" x14ac:dyDescent="0.25">
      <c r="A20" t="s">
        <v>89</v>
      </c>
      <c r="B20">
        <v>0.2081683</v>
      </c>
      <c r="C20">
        <v>0.2081683</v>
      </c>
      <c r="E20" s="68"/>
      <c r="F20" s="68"/>
      <c r="G20" s="68"/>
    </row>
    <row r="21" spans="1:7" x14ac:dyDescent="0.25">
      <c r="A21" t="s">
        <v>64</v>
      </c>
      <c r="B21">
        <v>28.702310000000001</v>
      </c>
      <c r="C21">
        <v>28.702310000000001</v>
      </c>
      <c r="E21" s="68"/>
      <c r="F21" s="68"/>
      <c r="G21" s="68"/>
    </row>
    <row r="22" spans="1:7" x14ac:dyDescent="0.25">
      <c r="A22" t="s">
        <v>65</v>
      </c>
      <c r="B22">
        <v>5.3099270000000001</v>
      </c>
      <c r="C22">
        <v>5.3099270000000001</v>
      </c>
      <c r="E22" s="68"/>
      <c r="F22" s="68"/>
      <c r="G22" s="68"/>
    </row>
    <row r="23" spans="1:7" x14ac:dyDescent="0.25">
      <c r="A23" t="s">
        <v>66</v>
      </c>
      <c r="B23">
        <v>1.2212829999999999</v>
      </c>
      <c r="C23">
        <v>1.2212829999999999</v>
      </c>
      <c r="E23" s="68"/>
      <c r="F23" s="68"/>
      <c r="G23" s="68"/>
    </row>
    <row r="24" spans="1:7" x14ac:dyDescent="0.25">
      <c r="A24" t="s">
        <v>67</v>
      </c>
      <c r="B24">
        <v>23.392379999999999</v>
      </c>
      <c r="C24">
        <v>23.392379999999999</v>
      </c>
      <c r="E24" s="68"/>
      <c r="F24" s="68"/>
      <c r="G24" s="68"/>
    </row>
    <row r="25" spans="1:7" x14ac:dyDescent="0.25">
      <c r="A25" t="s">
        <v>68</v>
      </c>
      <c r="B25">
        <v>16.856909999999999</v>
      </c>
      <c r="C25">
        <v>16.856909999999999</v>
      </c>
      <c r="E25" s="68"/>
      <c r="F25" s="68"/>
      <c r="G25" s="68"/>
    </row>
    <row r="26" spans="1:7" x14ac:dyDescent="0.25">
      <c r="A26" t="s">
        <v>153</v>
      </c>
      <c r="B26">
        <v>12.69455</v>
      </c>
      <c r="C26">
        <v>12.69455</v>
      </c>
      <c r="E26" s="68"/>
      <c r="F26" s="68"/>
      <c r="G26" s="68"/>
    </row>
    <row r="27" spans="1:7" x14ac:dyDescent="0.25">
      <c r="A27" t="s">
        <v>90</v>
      </c>
      <c r="B27">
        <v>17.730869999999999</v>
      </c>
      <c r="C27">
        <v>17.730869999999999</v>
      </c>
      <c r="E27" s="68"/>
      <c r="F27" s="68"/>
      <c r="G27" s="68"/>
    </row>
    <row r="28" spans="1:7" x14ac:dyDescent="0.25">
      <c r="A28" t="s">
        <v>150</v>
      </c>
      <c r="B28">
        <v>1.063852</v>
      </c>
      <c r="C28">
        <v>1.063852</v>
      </c>
      <c r="E28" s="68"/>
      <c r="F28" s="68"/>
      <c r="G28" s="68"/>
    </row>
    <row r="29" spans="1:7" x14ac:dyDescent="0.25">
      <c r="A29" t="s">
        <v>91</v>
      </c>
      <c r="B29">
        <v>11.82058</v>
      </c>
      <c r="C29">
        <v>11.82058</v>
      </c>
      <c r="E29" s="68"/>
      <c r="F29" s="68"/>
      <c r="G29" s="68"/>
    </row>
    <row r="30" spans="1:7" x14ac:dyDescent="0.25">
      <c r="A30" t="s">
        <v>69</v>
      </c>
      <c r="B30">
        <v>16.535450000000001</v>
      </c>
      <c r="C30">
        <v>16.535450000000001</v>
      </c>
      <c r="E30" s="68"/>
      <c r="F30" s="68"/>
      <c r="G30" s="68"/>
    </row>
    <row r="31" spans="1:7" x14ac:dyDescent="0.25">
      <c r="A31" t="s">
        <v>70</v>
      </c>
      <c r="B31">
        <v>16.535450000000001</v>
      </c>
      <c r="C31">
        <v>16.535450000000001</v>
      </c>
      <c r="E31" s="68"/>
      <c r="F31" s="68"/>
      <c r="G31" s="68"/>
    </row>
    <row r="32" spans="1:7" x14ac:dyDescent="0.25">
      <c r="A32" t="s">
        <v>71</v>
      </c>
      <c r="B32">
        <v>9.7112949999999998</v>
      </c>
      <c r="C32">
        <v>9.7112949999999998</v>
      </c>
      <c r="E32" s="68"/>
      <c r="F32" s="68"/>
      <c r="G32" s="68"/>
    </row>
    <row r="33" spans="1:7" x14ac:dyDescent="0.25">
      <c r="A33" t="s">
        <v>154</v>
      </c>
      <c r="B33">
        <v>0.88250859999999998</v>
      </c>
      <c r="C33">
        <v>0.88250859999999998</v>
      </c>
      <c r="E33" s="68"/>
      <c r="F33" s="68"/>
      <c r="G33" s="68"/>
    </row>
    <row r="34" spans="1:7" x14ac:dyDescent="0.25">
      <c r="A34" t="s">
        <v>92</v>
      </c>
      <c r="B34">
        <v>10.5938</v>
      </c>
      <c r="C34">
        <v>10.5938</v>
      </c>
      <c r="E34" s="68"/>
      <c r="F34" s="68"/>
      <c r="G34" s="68"/>
    </row>
    <row r="35" spans="1:7" x14ac:dyDescent="0.25">
      <c r="A35" t="s">
        <v>72</v>
      </c>
      <c r="B35">
        <v>976.47850000000005</v>
      </c>
      <c r="C35">
        <v>976.47850000000005</v>
      </c>
      <c r="E35" s="68"/>
      <c r="F35" s="68"/>
      <c r="G35" s="68"/>
    </row>
    <row r="36" spans="1:7" x14ac:dyDescent="0.25">
      <c r="A36" t="s">
        <v>73</v>
      </c>
      <c r="B36">
        <v>0</v>
      </c>
      <c r="C36">
        <v>0</v>
      </c>
      <c r="E36" s="68"/>
      <c r="F36" s="68"/>
      <c r="G36" s="68"/>
    </row>
    <row r="37" spans="1:7" x14ac:dyDescent="0.25">
      <c r="A37" t="s">
        <v>162</v>
      </c>
      <c r="B37">
        <v>1.5186390000000001</v>
      </c>
      <c r="C37">
        <v>1.5186390000000001</v>
      </c>
      <c r="E37" s="68"/>
      <c r="F37" s="68"/>
      <c r="G37" s="68"/>
    </row>
    <row r="38" spans="1:7" x14ac:dyDescent="0.25">
      <c r="A38" t="s">
        <v>74</v>
      </c>
      <c r="B38">
        <v>0</v>
      </c>
      <c r="C38">
        <v>0</v>
      </c>
      <c r="E38" s="68"/>
      <c r="F38" s="68"/>
      <c r="G38" s="68"/>
    </row>
    <row r="39" spans="1:7" x14ac:dyDescent="0.25">
      <c r="A39" t="s">
        <v>75</v>
      </c>
      <c r="B39">
        <v>974.95989999999995</v>
      </c>
      <c r="C39">
        <v>974.95989999999995</v>
      </c>
      <c r="E39" s="68"/>
      <c r="F39" s="68"/>
      <c r="G39" s="68"/>
    </row>
    <row r="40" spans="1:7" x14ac:dyDescent="0.25">
      <c r="A40" t="s">
        <v>76</v>
      </c>
      <c r="B40">
        <v>120.6884</v>
      </c>
      <c r="C40">
        <v>120.6884</v>
      </c>
      <c r="E40" s="68"/>
      <c r="F40" s="68"/>
      <c r="G40" s="68"/>
    </row>
    <row r="41" spans="1:7" x14ac:dyDescent="0.25">
      <c r="A41" t="s">
        <v>129</v>
      </c>
      <c r="B41">
        <v>1.148601</v>
      </c>
      <c r="C41">
        <v>1.148601</v>
      </c>
      <c r="E41" s="68"/>
      <c r="F41" s="68"/>
      <c r="G41" s="68"/>
    </row>
    <row r="42" spans="1:7" x14ac:dyDescent="0.25">
      <c r="A42" t="s">
        <v>93</v>
      </c>
      <c r="B42">
        <v>12.50027</v>
      </c>
      <c r="C42">
        <v>12.50027</v>
      </c>
      <c r="E42" s="68"/>
      <c r="F42" s="68"/>
      <c r="G42" s="68"/>
    </row>
    <row r="43" spans="1:7" x14ac:dyDescent="0.25">
      <c r="A43" t="s">
        <v>94</v>
      </c>
      <c r="B43">
        <v>127.13039999999999</v>
      </c>
      <c r="C43">
        <v>127.13039999999999</v>
      </c>
      <c r="E43" s="68"/>
      <c r="F43" s="68"/>
      <c r="G43" s="68"/>
    </row>
    <row r="44" spans="1:7" x14ac:dyDescent="0.25">
      <c r="A44" s="74" t="s">
        <v>95</v>
      </c>
      <c r="B44" s="74">
        <v>7.2068500000000002</v>
      </c>
      <c r="C44" s="74">
        <v>7.2068500000000002</v>
      </c>
    </row>
    <row r="45" spans="1:7" x14ac:dyDescent="0.25">
      <c r="A45" s="74" t="s">
        <v>175</v>
      </c>
      <c r="B45" s="74">
        <v>7.3859179999999997E-2</v>
      </c>
      <c r="C45" s="74">
        <v>7.3859179999999997E-2</v>
      </c>
    </row>
    <row r="46" spans="1:7" x14ac:dyDescent="0.25">
      <c r="A46" s="78" t="s">
        <v>176</v>
      </c>
      <c r="B46" s="78">
        <v>0.4119717</v>
      </c>
      <c r="C46" s="78">
        <v>0.4119717</v>
      </c>
    </row>
    <row r="47" spans="1:7" x14ac:dyDescent="0.25">
      <c r="A47" s="78" t="s">
        <v>179</v>
      </c>
      <c r="B47" s="78">
        <v>22.414390000000001</v>
      </c>
      <c r="C47" s="78">
        <v>22.414390000000001</v>
      </c>
    </row>
    <row r="48" spans="1:7" x14ac:dyDescent="0.25">
      <c r="A48" s="78" t="s">
        <v>180</v>
      </c>
      <c r="B48" s="78">
        <v>134.3372</v>
      </c>
      <c r="C48" s="78">
        <v>134.3372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A10" workbookViewId="0">
      <selection activeCell="I44" sqref="I44"/>
    </sheetView>
  </sheetViews>
  <sheetFormatPr defaultRowHeight="15" x14ac:dyDescent="0.25"/>
  <cols>
    <col min="2" max="2" width="21.85546875" customWidth="1"/>
    <col min="3" max="3" width="13.140625" customWidth="1"/>
    <col min="4" max="4" width="8.140625" bestFit="1" customWidth="1"/>
    <col min="5" max="5" width="9.5703125" bestFit="1" customWidth="1"/>
    <col min="6" max="6" width="11" bestFit="1" customWidth="1"/>
    <col min="7" max="7" width="11.42578125" bestFit="1" customWidth="1"/>
    <col min="8" max="8" width="20.5703125" customWidth="1"/>
    <col min="9" max="9" width="10.5703125" bestFit="1" customWidth="1"/>
    <col min="10" max="10" width="10" bestFit="1" customWidth="1"/>
    <col min="11" max="11" width="10" customWidth="1"/>
    <col min="12" max="12" width="10.5703125" customWidth="1"/>
    <col min="13" max="13" width="18" bestFit="1" customWidth="1"/>
    <col min="14" max="14" width="12.28515625" bestFit="1" customWidth="1"/>
    <col min="15" max="15" width="10.85546875" bestFit="1" customWidth="1"/>
    <col min="16" max="16" width="11.7109375" bestFit="1" customWidth="1"/>
    <col min="17" max="17" width="11" bestFit="1" customWidth="1"/>
    <col min="18" max="18" width="11.140625" bestFit="1" customWidth="1"/>
    <col min="19" max="19" width="11.28515625" bestFit="1" customWidth="1"/>
    <col min="20" max="20" width="18.42578125" bestFit="1" customWidth="1"/>
    <col min="21" max="21" width="13.7109375" bestFit="1" customWidth="1"/>
    <col min="22" max="22" width="11.42578125" bestFit="1" customWidth="1"/>
  </cols>
  <sheetData>
    <row r="1" spans="1:23" x14ac:dyDescent="0.25">
      <c r="A1" t="s">
        <v>99</v>
      </c>
    </row>
    <row r="2" spans="1:23" x14ac:dyDescent="0.25">
      <c r="A2" t="s">
        <v>29</v>
      </c>
      <c r="G2" t="s">
        <v>157</v>
      </c>
    </row>
    <row r="3" spans="1:23" x14ac:dyDescent="0.25">
      <c r="A3" s="10"/>
      <c r="B3" s="10"/>
      <c r="C3" s="10" t="s">
        <v>18</v>
      </c>
      <c r="D3" s="10" t="s">
        <v>19</v>
      </c>
      <c r="E3" s="10" t="s">
        <v>15</v>
      </c>
      <c r="G3" s="74"/>
      <c r="H3" s="10"/>
      <c r="I3" s="10" t="s">
        <v>18</v>
      </c>
      <c r="J3" s="10" t="s">
        <v>19</v>
      </c>
      <c r="K3" s="10" t="s">
        <v>15</v>
      </c>
      <c r="U3" s="20"/>
      <c r="V3" s="20"/>
      <c r="W3" s="20"/>
    </row>
    <row r="4" spans="1:23" x14ac:dyDescent="0.25">
      <c r="A4" s="81" t="s">
        <v>5</v>
      </c>
      <c r="B4" s="5" t="str">
        <f>Sheet4!A1</f>
        <v>TANExSepLiq</v>
      </c>
      <c r="C4" s="7">
        <f>Sheet4!B1</f>
        <v>3.5277189999999998</v>
      </c>
      <c r="D4" s="7"/>
      <c r="E4" s="7"/>
      <c r="G4" s="10"/>
      <c r="H4" s="5" t="str">
        <f>Sheet4!A9</f>
        <v>TANExSepSolid</v>
      </c>
      <c r="I4" s="7">
        <f>Sheet4!B9</f>
        <v>0.43601020000000001</v>
      </c>
      <c r="J4" s="7"/>
      <c r="K4" s="7"/>
      <c r="U4" s="20"/>
      <c r="V4" s="20"/>
      <c r="W4" s="20"/>
    </row>
    <row r="5" spans="1:23" x14ac:dyDescent="0.25">
      <c r="A5" s="93"/>
      <c r="B5" s="5" t="str">
        <f>Sheet4!A2</f>
        <v>NMineralStoreLiq</v>
      </c>
      <c r="C5" s="8">
        <f>Sheet4!B2</f>
        <v>0.2413467</v>
      </c>
      <c r="D5" s="8">
        <f>Sheet4!B2</f>
        <v>0.2413467</v>
      </c>
      <c r="E5" s="8"/>
      <c r="G5" s="81" t="s">
        <v>5</v>
      </c>
      <c r="H5" s="5" t="str">
        <f>Sheet4!A10</f>
        <v>NMineralCompost</v>
      </c>
      <c r="I5" s="8">
        <f>Sheet4!B10</f>
        <v>0.29149849999999999</v>
      </c>
      <c r="J5" s="8">
        <f>Sheet4!B10</f>
        <v>0.29149849999999999</v>
      </c>
      <c r="K5" s="8"/>
      <c r="U5" s="20"/>
      <c r="V5" s="20"/>
      <c r="W5" s="20"/>
    </row>
    <row r="6" spans="1:23" x14ac:dyDescent="0.25">
      <c r="A6" s="93"/>
      <c r="B6" s="5" t="str">
        <f>Sheet4!A3</f>
        <v>N2StoreLiq</v>
      </c>
      <c r="C6" s="8"/>
      <c r="D6" s="8">
        <f>Sheet4!B3</f>
        <v>0</v>
      </c>
      <c r="E6" s="8"/>
      <c r="G6" s="82"/>
      <c r="H6" s="5" t="str">
        <f>Sheet4!A11</f>
        <v>N2StoreCompost</v>
      </c>
      <c r="I6" s="8"/>
      <c r="J6" s="8">
        <f>Sheet4!B11</f>
        <v>1.746021E-2</v>
      </c>
      <c r="K6" s="8"/>
      <c r="U6" s="20"/>
      <c r="V6" s="20"/>
      <c r="W6" s="20"/>
    </row>
    <row r="7" spans="1:23" x14ac:dyDescent="0.25">
      <c r="A7" s="93"/>
      <c r="B7" s="5" t="str">
        <f>Sheet4!A4</f>
        <v>N2OStoreLiq</v>
      </c>
      <c r="C7" s="8"/>
      <c r="D7" s="8">
        <f>Sheet4!B4</f>
        <v>0</v>
      </c>
      <c r="E7" s="8"/>
      <c r="G7" s="82"/>
      <c r="H7" s="5" t="str">
        <f>Sheet4!A12</f>
        <v>N2OStoreCompost</v>
      </c>
      <c r="I7" s="8"/>
      <c r="J7" s="8">
        <f>Sheet4!B12</f>
        <v>5.8200700000000001E-3</v>
      </c>
      <c r="K7" s="8"/>
      <c r="U7" s="20"/>
      <c r="V7" s="20"/>
      <c r="W7" s="20"/>
    </row>
    <row r="8" spans="1:23" x14ac:dyDescent="0.25">
      <c r="A8" s="93"/>
      <c r="B8" s="5" t="str">
        <f>Sheet4!A5</f>
        <v>NH3StoreLiq</v>
      </c>
      <c r="C8" s="8"/>
      <c r="D8" s="8">
        <f>Sheet4!B5</f>
        <v>4.8997850000000003E-2</v>
      </c>
      <c r="E8" s="8"/>
      <c r="G8" s="82"/>
      <c r="H8" s="5" t="str">
        <f>Sheet4!A13</f>
        <v>NH3Compost</v>
      </c>
      <c r="I8" s="8"/>
      <c r="J8" s="8">
        <f>Sheet4!B13</f>
        <v>2.9100350000000001E-3</v>
      </c>
      <c r="K8" s="8"/>
      <c r="U8" s="20"/>
      <c r="V8" s="20"/>
      <c r="W8" s="20"/>
    </row>
    <row r="9" spans="1:23" x14ac:dyDescent="0.25">
      <c r="A9" s="93"/>
      <c r="B9" s="5" t="str">
        <f>Sheet4!A6</f>
        <v>TANExStoreLiq</v>
      </c>
      <c r="C9" s="8"/>
      <c r="D9" s="8"/>
      <c r="E9" s="8">
        <f>Sheet4!B6</f>
        <v>3.7200679999999999</v>
      </c>
      <c r="G9" s="82"/>
      <c r="H9" s="5" t="str">
        <f>Sheet4!A14</f>
        <v>TANExCompost</v>
      </c>
      <c r="I9" s="5"/>
      <c r="J9" s="8"/>
      <c r="K9" s="5">
        <f>Sheet4!B14</f>
        <v>0.70131840000000001</v>
      </c>
      <c r="U9" s="20"/>
      <c r="V9" s="20"/>
      <c r="W9" s="20"/>
    </row>
    <row r="10" spans="1:23" x14ac:dyDescent="0.25">
      <c r="A10" s="93"/>
      <c r="B10" s="5" t="str">
        <f>Sheet4!A7</f>
        <v>ONExSepLiq</v>
      </c>
      <c r="C10" s="8">
        <f>Sheet4!B7</f>
        <v>1.3045770000000001</v>
      </c>
      <c r="D10" s="8"/>
      <c r="E10" s="8"/>
      <c r="G10" s="82"/>
      <c r="H10" s="5" t="str">
        <f>Sheet4!A45</f>
        <v>ONInStruct</v>
      </c>
      <c r="I10" s="5">
        <f>Sheet4!B45</f>
        <v>7.3859179999999997E-2</v>
      </c>
      <c r="J10" s="8"/>
      <c r="K10" s="5"/>
      <c r="U10" s="20"/>
      <c r="V10" s="20"/>
      <c r="W10" s="20"/>
    </row>
    <row r="11" spans="1:23" x14ac:dyDescent="0.25">
      <c r="A11" s="94"/>
      <c r="B11" s="5" t="str">
        <f>Sheet4!A8</f>
        <v>ONExStoreLiq</v>
      </c>
      <c r="C11" s="10"/>
      <c r="D11" s="10"/>
      <c r="E11" s="10">
        <f>Sheet4!B8</f>
        <v>1.0632299999999999</v>
      </c>
      <c r="G11" s="82"/>
      <c r="H11" s="5" t="str">
        <f>Sheet4!A46</f>
        <v>ONExSepSolid</v>
      </c>
      <c r="I11" s="5">
        <f>Sheet4!B46</f>
        <v>0.4119717</v>
      </c>
      <c r="J11" s="8"/>
      <c r="K11" s="8"/>
      <c r="U11" s="20"/>
      <c r="V11" s="20"/>
      <c r="W11" s="20"/>
    </row>
    <row r="12" spans="1:23" x14ac:dyDescent="0.25">
      <c r="A12" s="84" t="s">
        <v>6</v>
      </c>
      <c r="B12" s="7" t="str">
        <f>Sheet4!A17</f>
        <v>PExSepLiq</v>
      </c>
      <c r="C12" s="5">
        <f>Sheet4!B17</f>
        <v>0.95669190000000004</v>
      </c>
      <c r="D12" s="5"/>
      <c r="E12" s="5"/>
      <c r="G12" s="83"/>
      <c r="H12" s="5" t="str">
        <f>Sheet4!A16</f>
        <v>ONExCompost</v>
      </c>
      <c r="I12" s="10"/>
      <c r="J12" s="10"/>
      <c r="K12" s="10">
        <f>Sheet4!B16</f>
        <v>0.19433230000000001</v>
      </c>
      <c r="U12" s="20"/>
      <c r="V12" s="20"/>
      <c r="W12" s="20"/>
    </row>
    <row r="13" spans="1:23" x14ac:dyDescent="0.25">
      <c r="A13" s="84"/>
      <c r="B13" s="10" t="str">
        <f>Sheet4!A18</f>
        <v>PExStoreLiq</v>
      </c>
      <c r="C13" s="5"/>
      <c r="D13" s="5"/>
      <c r="E13" s="5">
        <f>Sheet4!B18</f>
        <v>0.95669190000000004</v>
      </c>
      <c r="G13" s="81" t="s">
        <v>6</v>
      </c>
      <c r="H13" s="7" t="str">
        <f>Sheet4!A19</f>
        <v>PExSepSolid</v>
      </c>
      <c r="I13" s="5">
        <f>Sheet4!B19</f>
        <v>0.19594890000000001</v>
      </c>
      <c r="J13" s="5"/>
      <c r="K13" s="5"/>
      <c r="U13" s="20"/>
      <c r="V13" s="20"/>
      <c r="W13" s="20"/>
    </row>
    <row r="14" spans="1:23" x14ac:dyDescent="0.25">
      <c r="A14" s="81" t="s">
        <v>8</v>
      </c>
      <c r="B14" s="5" t="str">
        <f>Sheet4!A21</f>
        <v>OMExSepLiq</v>
      </c>
      <c r="C14" s="7">
        <f>Sheet4!B21</f>
        <v>28.702310000000001</v>
      </c>
      <c r="D14" s="7"/>
      <c r="E14" s="7"/>
      <c r="G14" s="85"/>
      <c r="H14" s="10" t="str">
        <f>Sheet4!A20</f>
        <v>PExStoreCompost</v>
      </c>
      <c r="I14" s="5"/>
      <c r="J14" s="5"/>
      <c r="K14" s="5">
        <f>Sheet4!B20</f>
        <v>0.2081683</v>
      </c>
      <c r="U14" s="20"/>
      <c r="V14" s="20"/>
      <c r="W14" s="20"/>
    </row>
    <row r="15" spans="1:23" x14ac:dyDescent="0.25">
      <c r="A15" s="82"/>
      <c r="B15" s="5" t="str">
        <f>Sheet4!A22</f>
        <v>OMDisappearStoreLiq</v>
      </c>
      <c r="C15" s="8"/>
      <c r="D15" s="8">
        <f>Sheet4!B22</f>
        <v>5.3099270000000001</v>
      </c>
      <c r="E15" s="8"/>
      <c r="G15" s="81" t="s">
        <v>8</v>
      </c>
      <c r="H15" s="5" t="str">
        <f>Sheet4!A25</f>
        <v>OMExSepSolid</v>
      </c>
      <c r="I15" s="7">
        <f>Sheet4!B25</f>
        <v>16.856909999999999</v>
      </c>
      <c r="J15" s="7"/>
      <c r="K15" s="7"/>
      <c r="U15" s="20"/>
      <c r="V15" s="20"/>
      <c r="W15" s="20"/>
    </row>
    <row r="16" spans="1:23" x14ac:dyDescent="0.25">
      <c r="A16" s="82"/>
      <c r="B16" s="5" t="str">
        <f>Sheet4!A23</f>
        <v>OMCH4StoreLiq</v>
      </c>
      <c r="C16" s="8"/>
      <c r="D16" s="8">
        <f>Sheet4!B23</f>
        <v>1.2212829999999999</v>
      </c>
      <c r="E16" s="8"/>
      <c r="G16" s="82"/>
      <c r="H16" s="5" t="str">
        <f>Sheet4!A26</f>
        <v>OMAddedStruct</v>
      </c>
      <c r="I16" s="8">
        <f>Sheet4!B26</f>
        <v>12.69455</v>
      </c>
      <c r="J16" s="8"/>
      <c r="K16" s="8"/>
      <c r="U16" s="20"/>
      <c r="V16" s="20"/>
      <c r="W16" s="20"/>
    </row>
    <row r="17" spans="1:23" x14ac:dyDescent="0.25">
      <c r="A17" s="92"/>
      <c r="B17" s="5" t="str">
        <f>Sheet4!A24</f>
        <v>OMExStoreLiq</v>
      </c>
      <c r="C17" s="8"/>
      <c r="D17" s="8"/>
      <c r="E17" s="10">
        <f>Sheet4!B24</f>
        <v>23.392379999999999</v>
      </c>
      <c r="G17" s="82"/>
      <c r="H17" s="5" t="str">
        <f>Sheet4!A27</f>
        <v>OMDisappearCompost</v>
      </c>
      <c r="I17" s="8"/>
      <c r="J17" s="8">
        <f>Sheet4!B27</f>
        <v>17.730869999999999</v>
      </c>
      <c r="K17" s="8"/>
      <c r="U17" s="20"/>
      <c r="V17" s="20"/>
      <c r="W17" s="20"/>
    </row>
    <row r="18" spans="1:23" x14ac:dyDescent="0.25">
      <c r="A18" s="81" t="s">
        <v>7</v>
      </c>
      <c r="B18" s="7" t="str">
        <f>Sheet4!A30</f>
        <v>AshExSepLiq</v>
      </c>
      <c r="C18" s="7">
        <f>Sheet4!B30</f>
        <v>16.535450000000001</v>
      </c>
      <c r="D18" s="7"/>
      <c r="E18" s="8"/>
      <c r="G18" s="82"/>
      <c r="H18" s="5" t="str">
        <f>Sheet4!A28</f>
        <v>OMCH4StoreCompost</v>
      </c>
      <c r="I18" s="8"/>
      <c r="J18" s="8">
        <f>Sheet4!B28</f>
        <v>1.063852</v>
      </c>
      <c r="K18" s="8"/>
      <c r="U18" s="20"/>
      <c r="V18" s="20"/>
      <c r="W18" s="20"/>
    </row>
    <row r="19" spans="1:23" x14ac:dyDescent="0.25">
      <c r="A19" s="87"/>
      <c r="B19" s="10" t="str">
        <f>Sheet4!A31</f>
        <v>AshExStoreLiq</v>
      </c>
      <c r="C19" s="10"/>
      <c r="D19" s="10"/>
      <c r="E19" s="10">
        <f>Sheet4!B31</f>
        <v>16.535450000000001</v>
      </c>
      <c r="G19" s="83"/>
      <c r="H19" s="8" t="str">
        <f>Sheet4!A29</f>
        <v>OMExCompost</v>
      </c>
      <c r="I19" s="10"/>
      <c r="J19" s="10"/>
      <c r="K19" s="10">
        <f>Sheet4!B29</f>
        <v>11.82058</v>
      </c>
      <c r="T19" s="20"/>
      <c r="U19" s="20"/>
      <c r="V19" s="20"/>
    </row>
    <row r="20" spans="1:23" x14ac:dyDescent="0.25">
      <c r="A20" s="81" t="s">
        <v>16</v>
      </c>
      <c r="B20" s="8" t="str">
        <f>Sheet4!A35</f>
        <v>H2OExSepLiq</v>
      </c>
      <c r="C20" s="8">
        <f>Sheet4!B35</f>
        <v>976.47850000000005</v>
      </c>
      <c r="D20" s="5"/>
      <c r="E20" s="8"/>
      <c r="G20" s="81" t="s">
        <v>7</v>
      </c>
      <c r="H20" s="7" t="str">
        <f>Sheet4!A32</f>
        <v>AshExSepSolid</v>
      </c>
      <c r="I20" s="5">
        <f>Sheet4!B32</f>
        <v>9.7112949999999998</v>
      </c>
      <c r="J20" s="5"/>
      <c r="K20" s="5"/>
      <c r="U20" s="20"/>
      <c r="V20" s="20"/>
      <c r="W20" s="20"/>
    </row>
    <row r="21" spans="1:23" x14ac:dyDescent="0.25">
      <c r="A21" s="82"/>
      <c r="B21" s="8" t="str">
        <f>Sheet4!A36</f>
        <v>PrecipStoreLiq</v>
      </c>
      <c r="C21" s="8">
        <f>Sheet4!B36</f>
        <v>0</v>
      </c>
      <c r="D21" s="8"/>
      <c r="E21" s="8"/>
      <c r="G21" s="82"/>
      <c r="H21" s="8" t="str">
        <f>Sheet4!A33</f>
        <v>AshAddedStruct</v>
      </c>
      <c r="I21" s="8">
        <f>Sheet4!B33</f>
        <v>0.88250859999999998</v>
      </c>
      <c r="J21" s="8"/>
      <c r="K21" s="8"/>
    </row>
    <row r="22" spans="1:23" x14ac:dyDescent="0.25">
      <c r="A22" s="82"/>
      <c r="B22" s="8" t="str">
        <f>Sheet4!A37</f>
        <v>H2ODegradationStoreLiq</v>
      </c>
      <c r="C22" s="5"/>
      <c r="D22" s="8">
        <f>Sheet4!B37</f>
        <v>1.5186390000000001</v>
      </c>
      <c r="E22" s="8"/>
      <c r="G22" s="83"/>
      <c r="H22" s="10" t="str">
        <f>Sheet4!A34</f>
        <v>AshExStoreCompost</v>
      </c>
      <c r="I22" s="10"/>
      <c r="J22" s="10"/>
      <c r="K22" s="10">
        <f>Sheet4!B34</f>
        <v>10.5938</v>
      </c>
    </row>
    <row r="23" spans="1:23" x14ac:dyDescent="0.25">
      <c r="A23" s="82"/>
      <c r="B23" s="8" t="str">
        <f>Sheet4!A38</f>
        <v>H2OEvapStoreLiq</v>
      </c>
      <c r="C23" s="5"/>
      <c r="D23" s="8">
        <f>Sheet4!B38</f>
        <v>0</v>
      </c>
      <c r="E23" s="8"/>
      <c r="G23" s="81" t="s">
        <v>16</v>
      </c>
      <c r="H23" s="8" t="str">
        <f>Sheet4!A40</f>
        <v>H2OExSepSolid</v>
      </c>
      <c r="I23" s="8">
        <f>Sheet4!B40</f>
        <v>120.6884</v>
      </c>
      <c r="J23" s="5"/>
      <c r="K23" s="8"/>
    </row>
    <row r="24" spans="1:23" x14ac:dyDescent="0.25">
      <c r="A24" s="83"/>
      <c r="B24" s="10" t="str">
        <f>Sheet4!A39</f>
        <v>H2OExStoreLiq</v>
      </c>
      <c r="C24" s="10"/>
      <c r="D24" s="10"/>
      <c r="E24" s="10">
        <f>Sheet4!B39</f>
        <v>974.95989999999995</v>
      </c>
      <c r="G24" s="82"/>
      <c r="H24" s="8" t="str">
        <f>Sheet4!A41</f>
        <v>H2OAddedStruct</v>
      </c>
      <c r="I24" s="8">
        <f>Sheet4!B41</f>
        <v>1.148601</v>
      </c>
      <c r="J24" s="5"/>
      <c r="K24" s="5"/>
    </row>
    <row r="25" spans="1:23" x14ac:dyDescent="0.25">
      <c r="G25" s="82"/>
      <c r="H25" s="8" t="str">
        <f>Sheet4!A42</f>
        <v>H2OOxidationStoreCompost</v>
      </c>
      <c r="I25" s="8">
        <f>Sheet4!B42</f>
        <v>12.50027</v>
      </c>
      <c r="J25" s="5"/>
      <c r="K25" s="5"/>
    </row>
    <row r="26" spans="1:23" x14ac:dyDescent="0.25">
      <c r="A26" s="42"/>
      <c r="B26" s="43" t="s">
        <v>4</v>
      </c>
      <c r="C26" s="4" t="s">
        <v>15</v>
      </c>
      <c r="D26" s="2" t="s">
        <v>21</v>
      </c>
      <c r="E26" s="49" t="s">
        <v>147</v>
      </c>
      <c r="G26" s="82"/>
      <c r="H26" s="8" t="str">
        <f>Sheet4!A43</f>
        <v>H2OEvapStoreCompost</v>
      </c>
      <c r="I26" s="5"/>
      <c r="J26" s="8">
        <f>Sheet4!B43</f>
        <v>127.13039999999999</v>
      </c>
      <c r="K26" s="5"/>
      <c r="M26">
        <f>J26/J17</f>
        <v>7.1700035023662121</v>
      </c>
    </row>
    <row r="27" spans="1:23" x14ac:dyDescent="0.25">
      <c r="A27" s="44" t="s">
        <v>130</v>
      </c>
      <c r="B27" s="45">
        <f>C4+C5</f>
        <v>3.7690656999999996</v>
      </c>
      <c r="C27" s="22">
        <f>E9</f>
        <v>3.7200679999999999</v>
      </c>
      <c r="D27" s="41">
        <f>D6+D7+D8</f>
        <v>4.8997850000000003E-2</v>
      </c>
      <c r="E27" s="50">
        <f>B27-C27-D27</f>
        <v>-1.5000000030268579E-7</v>
      </c>
      <c r="G27" s="83"/>
      <c r="H27" s="10" t="str">
        <f>Sheet4!A44</f>
        <v>H2OExStoreCompost</v>
      </c>
      <c r="I27" s="10"/>
      <c r="J27" s="10"/>
      <c r="K27" s="10">
        <f>Sheet4!C44</f>
        <v>7.2068500000000002</v>
      </c>
    </row>
    <row r="28" spans="1:23" x14ac:dyDescent="0.25">
      <c r="A28" s="44" t="s">
        <v>148</v>
      </c>
      <c r="B28" s="45">
        <f>C10</f>
        <v>1.3045770000000001</v>
      </c>
      <c r="C28" s="22">
        <f>E11</f>
        <v>1.0632299999999999</v>
      </c>
      <c r="D28" s="21">
        <f>D5</f>
        <v>0.2413467</v>
      </c>
      <c r="E28" s="51">
        <f>B28-C28-D28</f>
        <v>3.0000000020291573E-7</v>
      </c>
    </row>
    <row r="29" spans="1:23" x14ac:dyDescent="0.25">
      <c r="A29" s="44" t="s">
        <v>149</v>
      </c>
      <c r="B29" s="45">
        <f>B27+B28</f>
        <v>5.0736426999999997</v>
      </c>
      <c r="C29" s="22">
        <f>C27+C28</f>
        <v>4.7832980000000003</v>
      </c>
      <c r="D29" s="22">
        <f>D27+D28</f>
        <v>0.29034454999999998</v>
      </c>
      <c r="E29" s="52">
        <f>E27+E28</f>
        <v>1.4999999990022994E-7</v>
      </c>
    </row>
    <row r="30" spans="1:23" x14ac:dyDescent="0.25">
      <c r="A30" s="46" t="s">
        <v>8</v>
      </c>
      <c r="B30" s="46">
        <f>C14</f>
        <v>28.702310000000001</v>
      </c>
      <c r="C30" s="2">
        <f>E17</f>
        <v>23.392379999999999</v>
      </c>
      <c r="D30" s="21">
        <f>D15</f>
        <v>5.3099270000000001</v>
      </c>
      <c r="E30" s="51">
        <f>B30-C30-D30</f>
        <v>3.0000000013075123E-6</v>
      </c>
      <c r="G30" s="42"/>
      <c r="H30" s="43" t="s">
        <v>4</v>
      </c>
      <c r="I30" s="4" t="s">
        <v>15</v>
      </c>
      <c r="J30" s="2" t="s">
        <v>21</v>
      </c>
      <c r="K30" s="2" t="s">
        <v>147</v>
      </c>
    </row>
    <row r="31" spans="1:23" x14ac:dyDescent="0.25">
      <c r="A31" s="46" t="s">
        <v>7</v>
      </c>
      <c r="B31" s="46">
        <f>C18</f>
        <v>16.535450000000001</v>
      </c>
      <c r="C31" s="2">
        <f>C18</f>
        <v>16.535450000000001</v>
      </c>
      <c r="D31" s="21"/>
      <c r="E31" s="51">
        <f>B31-C31-D31</f>
        <v>0</v>
      </c>
      <c r="G31" s="44" t="s">
        <v>130</v>
      </c>
      <c r="H31" s="45">
        <f>I4+I5</f>
        <v>0.72750870000000001</v>
      </c>
      <c r="I31" s="22">
        <f>K9</f>
        <v>0.70131840000000001</v>
      </c>
      <c r="J31" s="41">
        <f>SUM(J6:J8)</f>
        <v>2.6190314999999999E-2</v>
      </c>
      <c r="K31" s="50">
        <f>H31-I31-J31</f>
        <v>-1.4999999999043556E-8</v>
      </c>
    </row>
    <row r="32" spans="1:23" x14ac:dyDescent="0.25">
      <c r="A32" s="42" t="s">
        <v>16</v>
      </c>
      <c r="B32" s="42">
        <f>SUM(C20:C21)</f>
        <v>976.47850000000005</v>
      </c>
      <c r="C32" s="3">
        <f>E24</f>
        <v>974.95989999999995</v>
      </c>
      <c r="D32" s="3">
        <f>D22+D23</f>
        <v>1.5186390000000001</v>
      </c>
      <c r="E32" s="53">
        <f>B32-C32-D32</f>
        <v>-3.8999999894206994E-5</v>
      </c>
      <c r="G32" s="44" t="s">
        <v>148</v>
      </c>
      <c r="H32" s="45">
        <f>I10+I11</f>
        <v>0.48583087999999996</v>
      </c>
      <c r="I32" s="22">
        <f>K12</f>
        <v>0.19433230000000001</v>
      </c>
      <c r="J32" s="21">
        <f>J5</f>
        <v>0.29149849999999999</v>
      </c>
      <c r="K32" s="51">
        <f>H32-I32-J32</f>
        <v>7.9999999957891532E-8</v>
      </c>
    </row>
    <row r="33" spans="1:13" x14ac:dyDescent="0.25">
      <c r="A33" s="46" t="s">
        <v>17</v>
      </c>
      <c r="B33" s="46">
        <f>SUM(B27:B32)</f>
        <v>1031.8635454</v>
      </c>
      <c r="C33" s="2">
        <f>SUM(C27:C32)</f>
        <v>1024.454326</v>
      </c>
      <c r="D33" s="2">
        <f t="shared" ref="D33:E33" si="0">SUM(D27:D32)</f>
        <v>7.4092551000000002</v>
      </c>
      <c r="E33" s="49">
        <f t="shared" si="0"/>
        <v>-3.5699999893099021E-5</v>
      </c>
      <c r="G33" s="44" t="s">
        <v>149</v>
      </c>
      <c r="H33" s="45">
        <f>H32+H31</f>
        <v>1.21333958</v>
      </c>
      <c r="I33" s="22">
        <f>I32+I31</f>
        <v>0.89565070000000002</v>
      </c>
      <c r="J33" s="22">
        <f>J32+J31</f>
        <v>0.31768881500000001</v>
      </c>
      <c r="K33" s="52">
        <f>K32+K31</f>
        <v>6.4999999958847976E-8</v>
      </c>
    </row>
    <row r="34" spans="1:13" x14ac:dyDescent="0.25">
      <c r="G34" s="46" t="s">
        <v>8</v>
      </c>
      <c r="H34" s="46">
        <f>I15+I16</f>
        <v>29.551459999999999</v>
      </c>
      <c r="I34" s="2">
        <f>K19</f>
        <v>11.82058</v>
      </c>
      <c r="J34" s="21">
        <f>J17</f>
        <v>17.730869999999999</v>
      </c>
      <c r="K34" s="51">
        <f>H34-I34-J34</f>
        <v>9.9999999996214228E-6</v>
      </c>
    </row>
    <row r="35" spans="1:13" x14ac:dyDescent="0.25">
      <c r="G35" s="46" t="s">
        <v>7</v>
      </c>
      <c r="H35" s="46">
        <f>I20+I21</f>
        <v>10.593803599999999</v>
      </c>
      <c r="I35" s="2">
        <f>K22</f>
        <v>10.5938</v>
      </c>
      <c r="J35" s="21"/>
      <c r="K35" s="51">
        <f>H35-I35-J35</f>
        <v>3.5999999994373866E-6</v>
      </c>
    </row>
    <row r="36" spans="1:13" x14ac:dyDescent="0.25">
      <c r="G36" s="42" t="s">
        <v>16</v>
      </c>
      <c r="H36" s="42">
        <f>SUM(I23:I25)</f>
        <v>134.33727099999999</v>
      </c>
      <c r="I36" s="3">
        <f>K27</f>
        <v>7.2068500000000002</v>
      </c>
      <c r="J36" s="3">
        <f>J26</f>
        <v>127.13039999999999</v>
      </c>
      <c r="K36" s="53">
        <f>H36-I36-J36</f>
        <v>2.0999999989612661E-5</v>
      </c>
      <c r="M36">
        <f>I36*100/(I36+I35+I34)</f>
        <v>24.330016005412336</v>
      </c>
    </row>
    <row r="37" spans="1:13" x14ac:dyDescent="0.25">
      <c r="G37" s="46" t="s">
        <v>17</v>
      </c>
      <c r="H37" s="46">
        <f>SUM(H31:H36)</f>
        <v>176.90921376</v>
      </c>
      <c r="I37" s="2">
        <f>SUM(I31:I36)</f>
        <v>31.412531399999999</v>
      </c>
      <c r="J37" s="2">
        <f t="shared" ref="J37:K37" si="1">SUM(J31:J36)</f>
        <v>145.49664762999998</v>
      </c>
      <c r="K37" s="49">
        <f t="shared" si="1"/>
        <v>3.4729999988589166E-5</v>
      </c>
    </row>
  </sheetData>
  <mergeCells count="10">
    <mergeCell ref="G23:G27"/>
    <mergeCell ref="G20:G22"/>
    <mergeCell ref="G5:G12"/>
    <mergeCell ref="A18:A19"/>
    <mergeCell ref="A20:A24"/>
    <mergeCell ref="A14:A17"/>
    <mergeCell ref="A4:A11"/>
    <mergeCell ref="A12:A13"/>
    <mergeCell ref="G13:G14"/>
    <mergeCell ref="G15:G19"/>
  </mergeCells>
  <pageMargins left="0.31" right="0.37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cols>
    <col min="1" max="1" width="26" customWidth="1"/>
    <col min="2" max="3" width="12" bestFit="1" customWidth="1"/>
    <col min="7" max="7" width="26" bestFit="1" customWidth="1"/>
    <col min="8" max="9" width="12" bestFit="1" customWidth="1"/>
  </cols>
  <sheetData>
    <row r="1" spans="1:3" x14ac:dyDescent="0.25">
      <c r="A1" t="s">
        <v>57</v>
      </c>
      <c r="B1">
        <v>3.7200679999999999</v>
      </c>
      <c r="C1">
        <v>3.7200679999999999</v>
      </c>
    </row>
    <row r="2" spans="1:3" x14ac:dyDescent="0.25">
      <c r="A2" t="s">
        <v>101</v>
      </c>
      <c r="B2">
        <v>1.0632299999999999</v>
      </c>
      <c r="C2">
        <v>1.0632299999999999</v>
      </c>
    </row>
    <row r="3" spans="1:3" x14ac:dyDescent="0.25">
      <c r="A3" t="s">
        <v>102</v>
      </c>
      <c r="B3">
        <v>0.44640809999999997</v>
      </c>
      <c r="C3">
        <v>0.44640809999999997</v>
      </c>
    </row>
    <row r="4" spans="1:3" x14ac:dyDescent="0.25">
      <c r="A4" t="s">
        <v>103</v>
      </c>
      <c r="B4">
        <v>8.6737789999999995E-2</v>
      </c>
      <c r="C4">
        <v>8.6737789999999995E-2</v>
      </c>
    </row>
    <row r="5" spans="1:3" x14ac:dyDescent="0.25">
      <c r="A5" t="s">
        <v>104</v>
      </c>
      <c r="B5">
        <v>0.1648018</v>
      </c>
      <c r="C5">
        <v>0.1648018</v>
      </c>
    </row>
    <row r="6" spans="1:3" x14ac:dyDescent="0.25">
      <c r="A6" t="s">
        <v>105</v>
      </c>
      <c r="B6">
        <v>1.75644</v>
      </c>
      <c r="C6">
        <v>1.75644</v>
      </c>
    </row>
    <row r="7" spans="1:3" x14ac:dyDescent="0.25">
      <c r="A7" t="s">
        <v>106</v>
      </c>
      <c r="B7">
        <v>2.3982999999999999</v>
      </c>
      <c r="C7">
        <v>2.3982999999999999</v>
      </c>
    </row>
    <row r="8" spans="1:3" x14ac:dyDescent="0.25">
      <c r="A8" t="s">
        <v>107</v>
      </c>
      <c r="B8">
        <v>-6.9390240000000006E-2</v>
      </c>
      <c r="C8">
        <v>-6.9390240000000006E-2</v>
      </c>
    </row>
    <row r="9" spans="1:3" x14ac:dyDescent="0.25">
      <c r="A9" t="s">
        <v>151</v>
      </c>
      <c r="B9">
        <v>0.70131840000000001</v>
      </c>
      <c r="C9">
        <v>0.70131840000000001</v>
      </c>
    </row>
    <row r="10" spans="1:3" x14ac:dyDescent="0.25">
      <c r="A10" t="s">
        <v>108</v>
      </c>
      <c r="B10">
        <v>0.19433230000000001</v>
      </c>
      <c r="C10">
        <v>0.19433230000000001</v>
      </c>
    </row>
    <row r="11" spans="1:3" x14ac:dyDescent="0.25">
      <c r="A11" t="s">
        <v>109</v>
      </c>
      <c r="B11">
        <v>0.27351419999999999</v>
      </c>
      <c r="C11">
        <v>0.27351419999999999</v>
      </c>
    </row>
    <row r="12" spans="1:3" x14ac:dyDescent="0.25">
      <c r="A12" t="s">
        <v>110</v>
      </c>
      <c r="B12">
        <v>1.2442730000000001E-2</v>
      </c>
      <c r="C12">
        <v>1.2442730000000001E-2</v>
      </c>
    </row>
    <row r="13" spans="1:3" x14ac:dyDescent="0.25">
      <c r="A13" t="s">
        <v>111</v>
      </c>
      <c r="B13">
        <v>3.1106829999999999E-2</v>
      </c>
      <c r="C13">
        <v>3.1106829999999999E-2</v>
      </c>
    </row>
    <row r="14" spans="1:3" x14ac:dyDescent="0.25">
      <c r="A14" t="s">
        <v>112</v>
      </c>
      <c r="B14">
        <v>0.18912950000000001</v>
      </c>
      <c r="C14">
        <v>0.18912950000000001</v>
      </c>
    </row>
    <row r="15" spans="1:3" x14ac:dyDescent="0.25">
      <c r="A15" t="s">
        <v>113</v>
      </c>
      <c r="B15">
        <v>0.2426333</v>
      </c>
      <c r="C15">
        <v>0.2426333</v>
      </c>
    </row>
    <row r="16" spans="1:3" x14ac:dyDescent="0.25">
      <c r="A16" t="s">
        <v>114</v>
      </c>
      <c r="B16">
        <v>0.14682419999999999</v>
      </c>
      <c r="C16">
        <v>0.14682419999999999</v>
      </c>
    </row>
    <row r="17" spans="1:3" x14ac:dyDescent="0.25">
      <c r="A17" t="s">
        <v>62</v>
      </c>
      <c r="B17">
        <v>0.95669190000000004</v>
      </c>
      <c r="C17">
        <v>0.95669190000000004</v>
      </c>
    </row>
    <row r="18" spans="1:3" x14ac:dyDescent="0.25">
      <c r="A18" t="s">
        <v>115</v>
      </c>
      <c r="B18">
        <v>2.110472E-3</v>
      </c>
      <c r="C18">
        <v>2.110472E-3</v>
      </c>
    </row>
    <row r="19" spans="1:3" x14ac:dyDescent="0.25">
      <c r="A19" t="s">
        <v>116</v>
      </c>
      <c r="B19">
        <v>0.60494650000000005</v>
      </c>
      <c r="C19">
        <v>0.60494650000000005</v>
      </c>
    </row>
    <row r="20" spans="1:3" x14ac:dyDescent="0.25">
      <c r="A20" t="s">
        <v>117</v>
      </c>
      <c r="B20">
        <v>0.34963490000000003</v>
      </c>
      <c r="C20">
        <v>0.34963490000000003</v>
      </c>
    </row>
    <row r="21" spans="1:3" x14ac:dyDescent="0.25">
      <c r="A21" t="s">
        <v>89</v>
      </c>
      <c r="B21">
        <v>0.2081683</v>
      </c>
      <c r="C21">
        <v>0.2081683</v>
      </c>
    </row>
    <row r="22" spans="1:3" x14ac:dyDescent="0.25">
      <c r="A22" t="s">
        <v>118</v>
      </c>
      <c r="B22">
        <v>5.6936889999999998E-4</v>
      </c>
      <c r="C22">
        <v>5.6936889999999998E-4</v>
      </c>
    </row>
    <row r="23" spans="1:3" x14ac:dyDescent="0.25">
      <c r="A23" t="s">
        <v>119</v>
      </c>
      <c r="B23">
        <v>0.1132735</v>
      </c>
      <c r="C23">
        <v>0.1132735</v>
      </c>
    </row>
    <row r="24" spans="1:3" x14ac:dyDescent="0.25">
      <c r="A24" t="s">
        <v>120</v>
      </c>
      <c r="B24">
        <v>9.4325439999999997E-2</v>
      </c>
      <c r="C24">
        <v>9.4325439999999997E-2</v>
      </c>
    </row>
    <row r="25" spans="1:3" x14ac:dyDescent="0.25">
      <c r="A25" t="s">
        <v>67</v>
      </c>
      <c r="B25">
        <v>23.392379999999999</v>
      </c>
      <c r="C25">
        <v>23.392379999999999</v>
      </c>
    </row>
    <row r="26" spans="1:3" x14ac:dyDescent="0.25">
      <c r="A26" t="s">
        <v>121</v>
      </c>
      <c r="B26">
        <v>24.631489999999999</v>
      </c>
      <c r="C26">
        <v>24.631489999999999</v>
      </c>
    </row>
    <row r="27" spans="1:3" x14ac:dyDescent="0.25">
      <c r="A27" t="s">
        <v>122</v>
      </c>
      <c r="B27">
        <v>-1.2391110000000001</v>
      </c>
      <c r="C27">
        <v>-1.2391110000000001</v>
      </c>
    </row>
    <row r="28" spans="1:3" x14ac:dyDescent="0.25">
      <c r="A28" t="s">
        <v>91</v>
      </c>
      <c r="B28">
        <v>11.82058</v>
      </c>
      <c r="C28">
        <v>11.82058</v>
      </c>
    </row>
    <row r="29" spans="1:3" x14ac:dyDescent="0.25">
      <c r="A29" t="s">
        <v>123</v>
      </c>
      <c r="B29">
        <v>9.1987220000000001</v>
      </c>
      <c r="C29">
        <v>9.1987220000000001</v>
      </c>
    </row>
    <row r="30" spans="1:3" x14ac:dyDescent="0.25">
      <c r="A30" t="s">
        <v>124</v>
      </c>
      <c r="B30">
        <v>2.621861</v>
      </c>
      <c r="C30">
        <v>2.621861</v>
      </c>
    </row>
    <row r="31" spans="1:3" x14ac:dyDescent="0.25">
      <c r="A31" t="s">
        <v>70</v>
      </c>
      <c r="B31">
        <v>16.535450000000001</v>
      </c>
      <c r="C31">
        <v>16.535450000000001</v>
      </c>
    </row>
    <row r="32" spans="1:3" x14ac:dyDescent="0.25">
      <c r="A32" t="s">
        <v>125</v>
      </c>
      <c r="B32">
        <v>16.535450000000001</v>
      </c>
      <c r="C32">
        <v>16.535450000000001</v>
      </c>
    </row>
    <row r="33" spans="1:3" x14ac:dyDescent="0.25">
      <c r="A33" t="s">
        <v>126</v>
      </c>
      <c r="B33">
        <v>0</v>
      </c>
      <c r="C33">
        <v>0</v>
      </c>
    </row>
    <row r="34" spans="1:3" x14ac:dyDescent="0.25">
      <c r="A34" t="s">
        <v>92</v>
      </c>
      <c r="B34">
        <v>10.5938</v>
      </c>
      <c r="C34">
        <v>10.5938</v>
      </c>
    </row>
    <row r="35" spans="1:3" x14ac:dyDescent="0.25">
      <c r="A35" t="s">
        <v>127</v>
      </c>
      <c r="B35">
        <v>10.5938</v>
      </c>
      <c r="C35">
        <v>10.5938</v>
      </c>
    </row>
    <row r="36" spans="1:3" x14ac:dyDescent="0.25">
      <c r="A36" t="s">
        <v>128</v>
      </c>
      <c r="B36">
        <v>0</v>
      </c>
      <c r="C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Sheet1</vt:lpstr>
      <vt:lpstr>Pig</vt:lpstr>
      <vt:lpstr>Sheet2</vt:lpstr>
      <vt:lpstr>House</vt:lpstr>
      <vt:lpstr>Sheet3</vt:lpstr>
      <vt:lpstr>Prestorage</vt:lpstr>
      <vt:lpstr>Sheet4</vt:lpstr>
      <vt:lpstr>Storage</vt:lpstr>
      <vt:lpstr>Sheet5</vt:lpstr>
      <vt:lpstr>Field</vt:lpstr>
      <vt:lpstr>Summary</vt:lpstr>
      <vt:lpstr>Sheet5!Field</vt:lpstr>
      <vt:lpstr>Field!Field_1</vt:lpstr>
      <vt:lpstr>Sheet2!House_2</vt:lpstr>
      <vt:lpstr>Sheet1!Pig</vt:lpstr>
      <vt:lpstr>Sheet3!PreStore</vt:lpstr>
      <vt:lpstr>Sheet4!Store</vt:lpstr>
      <vt:lpstr>Prestorage!Store_2</vt:lpstr>
      <vt:lpstr>Storage!Store_2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</dc:creator>
  <cp:lastModifiedBy>Nicholas John Hutchings</cp:lastModifiedBy>
  <cp:lastPrinted>2011-06-15T06:39:29Z</cp:lastPrinted>
  <dcterms:created xsi:type="dcterms:W3CDTF">2011-04-04T06:56:50Z</dcterms:created>
  <dcterms:modified xsi:type="dcterms:W3CDTF">2012-05-31T20:14:38Z</dcterms:modified>
</cp:coreProperties>
</file>