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firstSheet="1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B51" i="11" l="1"/>
  <c r="D65" i="11" l="1"/>
  <c r="D60" i="11"/>
  <c r="D61" i="11"/>
  <c r="D63" i="11"/>
  <c r="D64" i="11"/>
  <c r="D52" i="11"/>
  <c r="D51" i="11"/>
  <c r="B62" i="11"/>
  <c r="B59" i="11"/>
  <c r="B58" i="11"/>
  <c r="B57" i="11"/>
  <c r="P28" i="11" l="1"/>
  <c r="O28" i="11"/>
  <c r="O23" i="11" l="1"/>
  <c r="M27" i="11" l="1"/>
  <c r="C21" i="1"/>
  <c r="C20" i="1"/>
  <c r="E24" i="1"/>
  <c r="B24" i="1"/>
  <c r="D23" i="1"/>
  <c r="B23" i="1"/>
  <c r="D22" i="1"/>
  <c r="B22" i="1"/>
  <c r="M25" i="11"/>
  <c r="C19" i="2" l="1"/>
  <c r="B31" i="2" s="1"/>
  <c r="E18" i="2"/>
  <c r="C30" i="2" s="1"/>
  <c r="D20" i="2"/>
  <c r="D21" i="2"/>
  <c r="H27" i="11" s="1"/>
  <c r="J27" i="11" s="1"/>
  <c r="D9" i="2"/>
  <c r="D27" i="2" s="1"/>
  <c r="C9" i="2"/>
  <c r="C17" i="2"/>
  <c r="B30" i="2" s="1"/>
  <c r="B17" i="2"/>
  <c r="B18" i="2"/>
  <c r="B19" i="2"/>
  <c r="B20" i="2"/>
  <c r="B21" i="2"/>
  <c r="C33" i="1"/>
  <c r="D33" i="1"/>
  <c r="B21" i="1"/>
  <c r="C19" i="1"/>
  <c r="E18" i="1"/>
  <c r="C32" i="1" s="1"/>
  <c r="D10" i="1"/>
  <c r="D28" i="1" s="1"/>
  <c r="H32" i="3"/>
  <c r="B32" i="3"/>
  <c r="I31" i="3"/>
  <c r="E30" i="3"/>
  <c r="M31" i="11"/>
  <c r="M30" i="11"/>
  <c r="H22" i="3"/>
  <c r="K24" i="6"/>
  <c r="I33" i="6" s="1"/>
  <c r="H24" i="6"/>
  <c r="C17" i="1"/>
  <c r="B32" i="1" s="1"/>
  <c r="D7" i="3"/>
  <c r="C14" i="11" s="1"/>
  <c r="I5" i="3"/>
  <c r="H27" i="3" s="1"/>
  <c r="H5" i="3"/>
  <c r="E22" i="3"/>
  <c r="B22" i="3"/>
  <c r="J21" i="3"/>
  <c r="J31" i="3" s="1"/>
  <c r="H21" i="3"/>
  <c r="D21" i="3"/>
  <c r="D31" i="3" s="1"/>
  <c r="B21" i="3"/>
  <c r="I20" i="3"/>
  <c r="H31" i="3" s="1"/>
  <c r="K31" i="3" s="1"/>
  <c r="H20" i="3"/>
  <c r="C20" i="3"/>
  <c r="B31" i="3" s="1"/>
  <c r="B20" i="3"/>
  <c r="K19" i="3"/>
  <c r="C41" i="11" s="1"/>
  <c r="H19" i="3"/>
  <c r="E19" i="3"/>
  <c r="C40" i="11" s="1"/>
  <c r="B19" i="3"/>
  <c r="J18" i="3"/>
  <c r="J30" i="3" s="1"/>
  <c r="H18" i="3"/>
  <c r="D18" i="3"/>
  <c r="C34" i="11" s="1"/>
  <c r="B18" i="3"/>
  <c r="I17" i="3"/>
  <c r="H30" i="3" s="1"/>
  <c r="H17" i="3"/>
  <c r="C17" i="3"/>
  <c r="B30" i="3" s="1"/>
  <c r="B17" i="3"/>
  <c r="K16" i="3"/>
  <c r="H16" i="3"/>
  <c r="E16" i="3"/>
  <c r="B16" i="3"/>
  <c r="K15" i="3"/>
  <c r="H15" i="3"/>
  <c r="E15" i="3"/>
  <c r="B15" i="3"/>
  <c r="J14" i="3"/>
  <c r="H14" i="3"/>
  <c r="D14" i="3"/>
  <c r="B14" i="3"/>
  <c r="I13" i="3"/>
  <c r="H13" i="3"/>
  <c r="C13" i="3"/>
  <c r="B13" i="3"/>
  <c r="K12" i="3"/>
  <c r="I29" i="3" s="1"/>
  <c r="H12" i="3"/>
  <c r="E12" i="3"/>
  <c r="C29" i="3" s="1"/>
  <c r="B12" i="3"/>
  <c r="K11" i="3"/>
  <c r="G15" i="11" s="1"/>
  <c r="H11" i="3"/>
  <c r="E11" i="3"/>
  <c r="G14" i="11" s="1"/>
  <c r="B11" i="3"/>
  <c r="J10" i="3"/>
  <c r="F15" i="11" s="1"/>
  <c r="H10" i="3"/>
  <c r="D10" i="3"/>
  <c r="B10" i="3"/>
  <c r="J9" i="3"/>
  <c r="E15" i="11" s="1"/>
  <c r="H9" i="3"/>
  <c r="D9" i="3"/>
  <c r="E14" i="11" s="1"/>
  <c r="B9" i="3"/>
  <c r="J8" i="3"/>
  <c r="D15" i="11" s="1"/>
  <c r="H8" i="3"/>
  <c r="D8" i="3"/>
  <c r="D14" i="11" s="1"/>
  <c r="B8" i="3"/>
  <c r="J7" i="3"/>
  <c r="C15" i="11" s="1"/>
  <c r="H7" i="3"/>
  <c r="B7" i="3"/>
  <c r="I6" i="3"/>
  <c r="H28" i="3" s="1"/>
  <c r="H6" i="3"/>
  <c r="C6" i="3"/>
  <c r="B28" i="3" s="1"/>
  <c r="B6" i="3"/>
  <c r="C5" i="3"/>
  <c r="B27" i="3" s="1"/>
  <c r="B5" i="3"/>
  <c r="K9" i="6"/>
  <c r="I28" i="6" s="1"/>
  <c r="H9" i="6"/>
  <c r="E24" i="6"/>
  <c r="C33" i="6" s="1"/>
  <c r="B24" i="6"/>
  <c r="J23" i="6"/>
  <c r="J33" i="6" s="1"/>
  <c r="H23" i="6"/>
  <c r="D23" i="6"/>
  <c r="I30" i="11" s="1"/>
  <c r="B23" i="6"/>
  <c r="I22" i="6"/>
  <c r="H31" i="11" s="1"/>
  <c r="H22" i="6"/>
  <c r="C22" i="6"/>
  <c r="H30" i="11" s="1"/>
  <c r="B22" i="6"/>
  <c r="I21" i="6"/>
  <c r="H21" i="6"/>
  <c r="C21" i="6"/>
  <c r="B21" i="6"/>
  <c r="I20" i="6"/>
  <c r="H33" i="6" s="1"/>
  <c r="H20" i="6"/>
  <c r="C20" i="6"/>
  <c r="B33" i="6" s="1"/>
  <c r="B20" i="6"/>
  <c r="K19" i="6"/>
  <c r="I32" i="6" s="1"/>
  <c r="H19" i="6"/>
  <c r="E19" i="6"/>
  <c r="C32" i="6" s="1"/>
  <c r="B19" i="6"/>
  <c r="I18" i="6"/>
  <c r="H32" i="6" s="1"/>
  <c r="K32" i="6" s="1"/>
  <c r="H18" i="6"/>
  <c r="C18" i="6"/>
  <c r="B32" i="6" s="1"/>
  <c r="B18" i="6"/>
  <c r="K17" i="6"/>
  <c r="I31" i="6" s="1"/>
  <c r="H17" i="6"/>
  <c r="E17" i="6"/>
  <c r="C31" i="6" s="1"/>
  <c r="B17" i="6"/>
  <c r="J16" i="6"/>
  <c r="H16" i="6"/>
  <c r="D16" i="6"/>
  <c r="B16" i="6"/>
  <c r="J15" i="6"/>
  <c r="J31" i="6" s="1"/>
  <c r="H15" i="6"/>
  <c r="D15" i="6"/>
  <c r="C30" i="11" s="1"/>
  <c r="B15" i="6"/>
  <c r="I14" i="6"/>
  <c r="H31" i="6" s="1"/>
  <c r="K31" i="6" s="1"/>
  <c r="H14" i="6"/>
  <c r="C14" i="6"/>
  <c r="B31" i="6" s="1"/>
  <c r="B14" i="6"/>
  <c r="K13" i="6"/>
  <c r="N11" i="11" s="1"/>
  <c r="H13" i="6"/>
  <c r="E13" i="6"/>
  <c r="N10" i="11" s="1"/>
  <c r="B13" i="6"/>
  <c r="I12" i="6"/>
  <c r="H12" i="6"/>
  <c r="C12" i="6"/>
  <c r="B12" i="6"/>
  <c r="K11" i="6"/>
  <c r="I29" i="6" s="1"/>
  <c r="I30" i="6" s="1"/>
  <c r="H11" i="6"/>
  <c r="E11" i="6"/>
  <c r="C29" i="6" s="1"/>
  <c r="B11" i="6"/>
  <c r="I10" i="6"/>
  <c r="H29" i="6" s="1"/>
  <c r="H10" i="6"/>
  <c r="C10" i="6"/>
  <c r="B29" i="6" s="1"/>
  <c r="B10" i="6"/>
  <c r="E9" i="6"/>
  <c r="B9" i="6"/>
  <c r="J8" i="6"/>
  <c r="H8" i="6"/>
  <c r="D8" i="6"/>
  <c r="C10" i="11" s="1"/>
  <c r="B8" i="6"/>
  <c r="J7" i="6"/>
  <c r="D11" i="11" s="1"/>
  <c r="H7" i="6"/>
  <c r="D7" i="6"/>
  <c r="D10" i="11" s="1"/>
  <c r="B7" i="6"/>
  <c r="J6" i="6"/>
  <c r="H6" i="6"/>
  <c r="D6" i="6"/>
  <c r="E10" i="11" s="1"/>
  <c r="B6" i="6"/>
  <c r="J5" i="6"/>
  <c r="J29" i="6" s="1"/>
  <c r="I5" i="6"/>
  <c r="H5" i="6"/>
  <c r="D5" i="6"/>
  <c r="D29" i="6" s="1"/>
  <c r="C5" i="6"/>
  <c r="B5" i="6"/>
  <c r="I4" i="6"/>
  <c r="H4" i="6"/>
  <c r="C4" i="6"/>
  <c r="B28" i="6" s="1"/>
  <c r="B4" i="6"/>
  <c r="E22" i="2"/>
  <c r="C31" i="2" s="1"/>
  <c r="B22" i="2"/>
  <c r="E16" i="2"/>
  <c r="C29" i="2" s="1"/>
  <c r="B16" i="2"/>
  <c r="D15" i="2"/>
  <c r="D29" i="2" s="1"/>
  <c r="B15" i="2"/>
  <c r="C14" i="2"/>
  <c r="B29" i="2" s="1"/>
  <c r="B14" i="2"/>
  <c r="E13" i="2"/>
  <c r="B13" i="2"/>
  <c r="C12" i="2"/>
  <c r="B12" i="2"/>
  <c r="E11" i="2"/>
  <c r="C27" i="2" s="1"/>
  <c r="B11" i="2"/>
  <c r="C10" i="2"/>
  <c r="B27" i="2" s="1"/>
  <c r="B10" i="2"/>
  <c r="B9" i="2"/>
  <c r="E8" i="2"/>
  <c r="C26" i="2" s="1"/>
  <c r="B8" i="2"/>
  <c r="D7" i="2"/>
  <c r="C7" i="11" s="1"/>
  <c r="B7" i="2"/>
  <c r="D6" i="2"/>
  <c r="D7" i="11" s="1"/>
  <c r="D5" i="2"/>
  <c r="E7" i="11" s="1"/>
  <c r="B6" i="2"/>
  <c r="B5" i="2"/>
  <c r="C4" i="2"/>
  <c r="B4" i="2"/>
  <c r="E22" i="9"/>
  <c r="C30" i="9" s="1"/>
  <c r="B22" i="9"/>
  <c r="D21" i="9"/>
  <c r="B21" i="9"/>
  <c r="D20" i="9"/>
  <c r="B20" i="9"/>
  <c r="C19" i="9"/>
  <c r="B19" i="9"/>
  <c r="C18" i="9"/>
  <c r="B18" i="9"/>
  <c r="E17" i="9"/>
  <c r="C29" i="9" s="1"/>
  <c r="B17" i="9"/>
  <c r="D16" i="9"/>
  <c r="D29" i="9" s="1"/>
  <c r="B16" i="9"/>
  <c r="C15" i="9"/>
  <c r="B29" i="9" s="1"/>
  <c r="B15" i="9"/>
  <c r="E14" i="9"/>
  <c r="B23" i="11" s="1"/>
  <c r="B14" i="9"/>
  <c r="D13" i="9"/>
  <c r="B13" i="9"/>
  <c r="D12" i="9"/>
  <c r="B12" i="9"/>
  <c r="C11" i="9"/>
  <c r="B28" i="9" s="1"/>
  <c r="B11" i="9"/>
  <c r="E10" i="9"/>
  <c r="B10" i="9"/>
  <c r="D9" i="9"/>
  <c r="B9" i="9"/>
  <c r="C8" i="9"/>
  <c r="B8" i="9"/>
  <c r="E7" i="9"/>
  <c r="C26" i="9" s="1"/>
  <c r="B7" i="9"/>
  <c r="E6" i="9"/>
  <c r="C25" i="9" s="1"/>
  <c r="B6" i="9"/>
  <c r="D5" i="9"/>
  <c r="B5" i="11" s="1"/>
  <c r="B5" i="9"/>
  <c r="C4" i="9"/>
  <c r="B26" i="9" s="1"/>
  <c r="B27" i="9" s="1"/>
  <c r="B4" i="9"/>
  <c r="F14" i="11"/>
  <c r="H14" i="11"/>
  <c r="I25" i="11"/>
  <c r="K25" i="1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E11" i="1"/>
  <c r="C28" i="1" s="1"/>
  <c r="C12" i="1"/>
  <c r="B30" i="1" s="1"/>
  <c r="C14" i="1"/>
  <c r="B31" i="1" s="1"/>
  <c r="D15" i="1"/>
  <c r="E16" i="1"/>
  <c r="C31" i="1" s="1"/>
  <c r="C4" i="1"/>
  <c r="D5" i="1"/>
  <c r="D6" i="1"/>
  <c r="D7" i="1"/>
  <c r="C5" i="11" s="1"/>
  <c r="E8" i="1"/>
  <c r="C27" i="1" s="1"/>
  <c r="C9" i="1"/>
  <c r="B28" i="1" s="1"/>
  <c r="E13" i="1"/>
  <c r="C30" i="1" s="1"/>
  <c r="C10" i="1"/>
  <c r="B63" i="11" l="1"/>
  <c r="B61" i="11"/>
  <c r="D23" i="11"/>
  <c r="N29" i="11"/>
  <c r="H23" i="11"/>
  <c r="J23" i="11" s="1"/>
  <c r="D31" i="2"/>
  <c r="B26" i="2"/>
  <c r="M10" i="11"/>
  <c r="C27" i="9"/>
  <c r="D28" i="9"/>
  <c r="B30" i="9"/>
  <c r="E30" i="9" s="1"/>
  <c r="D30" i="9"/>
  <c r="H28" i="6"/>
  <c r="H30" i="6" s="1"/>
  <c r="H34" i="6" s="1"/>
  <c r="M11" i="11"/>
  <c r="I27" i="11"/>
  <c r="K27" i="11" s="1"/>
  <c r="D31" i="1"/>
  <c r="C25" i="11"/>
  <c r="E25" i="11" s="1"/>
  <c r="D27" i="1"/>
  <c r="D29" i="1" s="1"/>
  <c r="J28" i="6"/>
  <c r="J30" i="6" s="1"/>
  <c r="J34" i="6" s="1"/>
  <c r="B33" i="1"/>
  <c r="E33" i="1" s="1"/>
  <c r="B27" i="1"/>
  <c r="E28" i="1"/>
  <c r="G17" i="11"/>
  <c r="I30" i="3"/>
  <c r="I33" i="3" s="1"/>
  <c r="E29" i="6"/>
  <c r="E32" i="6"/>
  <c r="E11" i="11"/>
  <c r="E17" i="11" s="1"/>
  <c r="E30" i="1"/>
  <c r="E32" i="1"/>
  <c r="B2" i="11"/>
  <c r="B3" i="11"/>
  <c r="E29" i="9"/>
  <c r="C28" i="9"/>
  <c r="C31" i="9" s="1"/>
  <c r="D31" i="9"/>
  <c r="B28" i="2"/>
  <c r="E27" i="2"/>
  <c r="F17" i="11"/>
  <c r="D30" i="3"/>
  <c r="D29" i="3"/>
  <c r="C30" i="3"/>
  <c r="C33" i="3" s="1"/>
  <c r="J29" i="3"/>
  <c r="J33" i="3" s="1"/>
  <c r="K29" i="6"/>
  <c r="I34" i="6"/>
  <c r="D28" i="6"/>
  <c r="D30" i="6" s="1"/>
  <c r="D31" i="6"/>
  <c r="E31" i="6" s="1"/>
  <c r="C28" i="6"/>
  <c r="C30" i="6" s="1"/>
  <c r="C34" i="6" s="1"/>
  <c r="D33" i="6"/>
  <c r="D26" i="2"/>
  <c r="D28" i="2" s="1"/>
  <c r="E31" i="1"/>
  <c r="H25" i="11"/>
  <c r="J25" i="11" s="1"/>
  <c r="D27" i="9"/>
  <c r="B29" i="3"/>
  <c r="H29" i="3"/>
  <c r="K29" i="3" s="1"/>
  <c r="K33" i="6"/>
  <c r="B30" i="6"/>
  <c r="B34" i="6" s="1"/>
  <c r="C28" i="2"/>
  <c r="C32" i="2" s="1"/>
  <c r="C29" i="1"/>
  <c r="C34" i="1" s="1"/>
  <c r="D17" i="11"/>
  <c r="J15" i="11"/>
  <c r="E42" i="11"/>
  <c r="F42" i="11" s="1"/>
  <c r="J29" i="11"/>
  <c r="C31" i="11"/>
  <c r="E29" i="11" s="1"/>
  <c r="I31" i="11"/>
  <c r="K29" i="11" s="1"/>
  <c r="H15" i="11"/>
  <c r="C11" i="11"/>
  <c r="C27" i="11"/>
  <c r="C35" i="11"/>
  <c r="E33" i="11" s="1"/>
  <c r="F33" i="11" s="1"/>
  <c r="B37" i="11"/>
  <c r="B55" i="11" l="1"/>
  <c r="F25" i="11"/>
  <c r="H17" i="11"/>
  <c r="B64" i="11"/>
  <c r="B52" i="11"/>
  <c r="C54" i="11"/>
  <c r="B54" i="11"/>
  <c r="F29" i="11"/>
  <c r="B60" i="11"/>
  <c r="Q23" i="11"/>
  <c r="J11" i="11"/>
  <c r="K28" i="6"/>
  <c r="K30" i="6" s="1"/>
  <c r="K34" i="6" s="1"/>
  <c r="E27" i="1"/>
  <c r="E29" i="1" s="1"/>
  <c r="B31" i="9"/>
  <c r="E31" i="9" s="1"/>
  <c r="E27" i="9"/>
  <c r="E29" i="3"/>
  <c r="E33" i="3" s="1"/>
  <c r="K30" i="3"/>
  <c r="E33" i="6"/>
  <c r="C37" i="11"/>
  <c r="G18" i="11"/>
  <c r="H18" i="11"/>
  <c r="D18" i="11"/>
  <c r="E18" i="11"/>
  <c r="F18" i="11"/>
  <c r="K33" i="3"/>
  <c r="B29" i="1"/>
  <c r="B34" i="1" s="1"/>
  <c r="E28" i="9"/>
  <c r="H33" i="3"/>
  <c r="E28" i="6"/>
  <c r="E30" i="6" s="1"/>
  <c r="D34" i="1"/>
  <c r="B32" i="2"/>
  <c r="D32" i="2"/>
  <c r="E26" i="2"/>
  <c r="E28" i="2" s="1"/>
  <c r="E29" i="2" s="1"/>
  <c r="D33" i="3"/>
  <c r="D34" i="6"/>
  <c r="J7" i="11"/>
  <c r="B33" i="3"/>
  <c r="E27" i="11"/>
  <c r="F27" i="11" s="1"/>
  <c r="C17" i="11"/>
  <c r="C18" i="11" s="1"/>
  <c r="J5" i="11"/>
  <c r="B49" i="11" s="1"/>
  <c r="C50" i="11" s="1"/>
  <c r="F44" i="11" l="1"/>
  <c r="E34" i="6"/>
  <c r="E30" i="2"/>
  <c r="E34" i="1"/>
  <c r="I18" i="11"/>
  <c r="J17" i="11"/>
  <c r="K5" i="11" s="1"/>
  <c r="E31" i="2" l="1"/>
  <c r="E32" i="2" s="1"/>
  <c r="K11" i="11"/>
  <c r="K15" i="11"/>
  <c r="K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Screw_press\Text_S_S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Screw_press\Text_S_S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Screw_press\Text_S_S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Screw_press\Text_S_S\PRESTORE.TXT" thousands=" 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Screw_press\Text_S_S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<sst xmlns="http://schemas.openxmlformats.org/spreadsheetml/2006/main" count="363" uniqueCount="178">
  <si>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</si>
  <si>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</si>
  <si>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</si>
  <si>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</si>
  <si>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</si>
  <si>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</si>
  <si>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</si>
  <si>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</si>
  <si>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</si>
  <si>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</si>
  <si>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</si>
  <si>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</si>
  <si>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</si>
  <si>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</si>
  <si>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</si>
  <si>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</si>
  <si>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</si>
  <si>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 xml:space="preserve">Input </t>
  </si>
  <si>
    <t>Losses</t>
  </si>
  <si>
    <t>StayInSoil</t>
  </si>
  <si>
    <t>losses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</si>
  <si>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</si>
  <si>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</si>
  <si>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</si>
  <si>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</si>
  <si>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</si>
  <si>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</si>
  <si>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</si>
  <si>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</si>
  <si>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</si>
  <si>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</si>
  <si>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</si>
  <si>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</si>
  <si>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</si>
  <si>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</si>
  <si>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</si>
  <si>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</si>
  <si>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</si>
  <si>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</si>
  <si>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</si>
  <si>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</si>
  <si>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</si>
  <si>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</si>
  <si>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</si>
  <si>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</si>
  <si>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</si>
  <si>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</si>
  <si>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</si>
  <si>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</si>
  <si>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</si>
  <si>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</si>
  <si>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</si>
  <si>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</si>
  <si>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</si>
  <si>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</si>
  <si>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</si>
  <si>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</si>
  <si>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</si>
  <si>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</si>
  <si>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</si>
  <si>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</si>
  <si>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</si>
  <si>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</si>
  <si>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</si>
  <si>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</si>
  <si>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</si>
  <si>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</si>
  <si>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</si>
  <si>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</si>
  <si>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</si>
  <si>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</si>
  <si>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</si>
  <si>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</si>
  <si>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</si>
  <si>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</si>
  <si>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</si>
  <si>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</si>
  <si>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</si>
  <si>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</si>
  <si>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</si>
  <si>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</si>
  <si>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</si>
  <si>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</si>
  <si>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</si>
  <si>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</si>
  <si>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</si>
  <si>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</si>
  <si>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</si>
  <si>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</si>
  <si>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</si>
  <si>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</si>
  <si>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</si>
  <si>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</si>
  <si>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</si>
  <si>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</si>
  <si>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</si>
  <si>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PFieldLiq</t>
  </si>
  <si>
    <t>PFieldSolid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</si>
  <si>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</si>
  <si>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</si>
  <si>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</si>
  <si>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</si>
  <si>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</si>
  <si>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</si>
  <si>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</si>
  <si>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</si>
  <si>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</si>
  <si>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</si>
  <si>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</si>
  <si>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PlossLiq</t>
  </si>
  <si>
    <t>CropPUptakeLiq</t>
  </si>
  <si>
    <t>PlossSolid</t>
  </si>
  <si>
    <t>CropPUptakeSolid</t>
  </si>
  <si>
    <t>ONExSepSolid</t>
  </si>
  <si>
    <t>Input/Output Pig - Screw press</t>
  </si>
  <si>
    <t>Input/Output Housing - Screw press</t>
  </si>
  <si>
    <t>Input/Output Prestorage - Screw press</t>
  </si>
  <si>
    <t>Input/Output Storage - Screw press</t>
  </si>
  <si>
    <t>Input/Output Field - Screw press</t>
  </si>
  <si>
    <t>TAN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</si>
  <si>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</si>
  <si>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</si>
  <si>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</si>
  <si>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</si>
  <si>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</si>
  <si>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</si>
  <si>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</si>
  <si>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</si>
  <si>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</si>
  <si>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</si>
  <si>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</si>
  <si>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</si>
  <si>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</si>
  <si>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</si>
  <si>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</si>
  <si>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</si>
  <si>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balance</t>
  </si>
  <si>
    <t>ON</t>
  </si>
  <si>
    <t>Total N</t>
  </si>
  <si>
    <t>TANExStoreSolid</t>
  </si>
  <si>
    <t>Organic matter</t>
  </si>
  <si>
    <t>Water</t>
  </si>
  <si>
    <t>In</t>
  </si>
  <si>
    <t>Out</t>
  </si>
  <si>
    <t>% of losses</t>
  </si>
  <si>
    <t>Change in soil</t>
  </si>
  <si>
    <t>Check</t>
  </si>
  <si>
    <t>Balance</t>
  </si>
  <si>
    <t>Nitrogen</t>
  </si>
  <si>
    <t>CH4</t>
  </si>
  <si>
    <t>total N</t>
  </si>
  <si>
    <t>Sum</t>
  </si>
  <si>
    <t>NMineralPreStore</t>
  </si>
  <si>
    <t>N2PreStore</t>
  </si>
  <si>
    <t>N2OPreStore</t>
  </si>
  <si>
    <t>NH3PreStore</t>
  </si>
  <si>
    <t>TANExPreStore</t>
  </si>
  <si>
    <t>ONExPreStore</t>
  </si>
  <si>
    <t>PPreStore</t>
  </si>
  <si>
    <t>OMDisappearPreStore</t>
  </si>
  <si>
    <t>OMExPreStore</t>
  </si>
  <si>
    <t>AshPreStore</t>
  </si>
  <si>
    <t>H2OEvapPreStore</t>
  </si>
  <si>
    <t>H2OExPreStore</t>
  </si>
  <si>
    <t>H2ODegradationHouse</t>
  </si>
  <si>
    <t>H2ODegradationPreStore</t>
  </si>
  <si>
    <t>H2ODegradationStoreLiq</t>
  </si>
  <si>
    <t>H2ODegradationStoreSolid</t>
  </si>
  <si>
    <t>N2House</t>
  </si>
  <si>
    <t>N2OHouse</t>
  </si>
  <si>
    <t>Ex storage</t>
  </si>
  <si>
    <t>OMCH4House</t>
  </si>
  <si>
    <t>Liq</t>
  </si>
  <si>
    <t>OMCH4Prestore</t>
  </si>
  <si>
    <t>1.171.216</t>
  </si>
  <si>
    <t>Mass</t>
  </si>
  <si>
    <t>To liquid</t>
  </si>
  <si>
    <t>To 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</si>
</sst>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0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Alignment="1"/>
    <xf numFmtId="164" fontId="0" fillId="0" borderId="0" xfId="0" applyNumberForma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0" fillId="5" borderId="1" xfId="0" applyFill="1" applyBorder="1"/>
    <xf numFmtId="0" fontId="3" fillId="6" borderId="4" xfId="1" applyFill="1" applyBorder="1"/>
    <xf numFmtId="0" fontId="3" fillId="6" borderId="4" xfId="1" applyFont="1" applyFill="1" applyBorder="1" applyAlignment="1">
      <alignment horizontal="center"/>
    </xf>
    <xf numFmtId="0" fontId="3" fillId="7" borderId="4" xfId="1" applyFont="1" applyFill="1" applyBorder="1" applyAlignment="1">
      <alignment horizontal="center"/>
    </xf>
    <xf numFmtId="0" fontId="3" fillId="4" borderId="0" xfId="1" applyFill="1"/>
    <xf numFmtId="0" fontId="3" fillId="6" borderId="0" xfId="1" applyFont="1" applyFill="1" applyBorder="1"/>
    <xf numFmtId="0" fontId="3" fillId="6" borderId="0" xfId="1" applyFill="1" applyBorder="1" applyAlignment="1">
      <alignment horizontal="center"/>
    </xf>
    <xf numFmtId="0" fontId="3" fillId="7" borderId="0" xfId="1" applyFill="1" applyBorder="1" applyAlignment="1">
      <alignment horizontal="center"/>
    </xf>
    <xf numFmtId="0" fontId="3" fillId="4" borderId="2" xfId="1" applyFill="1" applyBorder="1"/>
    <xf numFmtId="0" fontId="3" fillId="4" borderId="0" xfId="1" applyFill="1" applyBorder="1"/>
    <xf numFmtId="0" fontId="3" fillId="6" borderId="0" xfId="1" applyFont="1" applyFill="1"/>
    <xf numFmtId="0" fontId="3" fillId="6" borderId="0" xfId="1" applyFill="1" applyAlignment="1">
      <alignment horizontal="right"/>
    </xf>
    <xf numFmtId="0" fontId="3" fillId="7" borderId="0" xfId="1" applyFill="1" applyAlignment="1">
      <alignment horizontal="right"/>
    </xf>
    <xf numFmtId="0" fontId="3" fillId="6" borderId="4" xfId="1" applyFill="1" applyBorder="1" applyAlignment="1">
      <alignment horizontal="right"/>
    </xf>
    <xf numFmtId="0" fontId="3" fillId="7" borderId="4" xfId="1" applyFill="1" applyBorder="1" applyAlignment="1">
      <alignment horizontal="right"/>
    </xf>
    <xf numFmtId="0" fontId="3" fillId="4" borderId="1" xfId="1" applyFill="1" applyBorder="1"/>
    <xf numFmtId="0" fontId="3" fillId="6" borderId="0" xfId="1" applyFill="1" applyBorder="1" applyAlignment="1">
      <alignment horizontal="right"/>
    </xf>
    <xf numFmtId="0" fontId="3" fillId="7" borderId="0" xfId="1" applyFill="1" applyBorder="1" applyAlignment="1">
      <alignment horizontal="right"/>
    </xf>
    <xf numFmtId="0" fontId="0" fillId="4" borderId="0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right"/>
    </xf>
    <xf numFmtId="2" fontId="0" fillId="4" borderId="1" xfId="0" applyNumberFormat="1" applyFill="1" applyBorder="1"/>
    <xf numFmtId="165" fontId="3" fillId="4" borderId="2" xfId="1" applyNumberFormat="1" applyFill="1" applyBorder="1"/>
    <xf numFmtId="165" fontId="3" fillId="4" borderId="0" xfId="1" applyNumberFormat="1" applyFill="1" applyBorder="1"/>
    <xf numFmtId="165" fontId="3" fillId="4" borderId="1" xfId="1" applyNumberFormat="1" applyFill="1" applyBorder="1"/>
    <xf numFmtId="165" fontId="3" fillId="4" borderId="0" xfId="1" applyNumberFormat="1" applyFill="1"/>
    <xf numFmtId="165" fontId="3" fillId="7" borderId="0" xfId="1" applyNumberFormat="1" applyFill="1" applyBorder="1" applyAlignment="1">
      <alignment horizontal="right"/>
    </xf>
    <xf numFmtId="165" fontId="3" fillId="6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1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2" fontId="0" fillId="2" borderId="0" xfId="0" applyNumberFormat="1" applyFill="1"/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 applyAlignment="1">
      <alignment horizontal="center"/>
    </xf>
    <xf numFmtId="0" fontId="4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  <xf numFmtId="1" fontId="0" fillId="0" borderId="0" xfId="0" applyNumberFormat="1"/>
    <xf numFmtId="1" fontId="5" fillId="0" borderId="0" xfId="0" applyNumberFormat="1" applyFont="1"/>
    <xf numFmtId="1" fontId="0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26</v>
      </c>
      <c r="B1">
        <v>11.712160000000001</v>
      </c>
    </row>
    <row r="2" spans="1:2" x14ac:dyDescent="0.25">
      <c r="A2" t="s">
        <v>27</v>
      </c>
      <c r="B2">
        <v>4.7407529999999998</v>
      </c>
    </row>
    <row r="3" spans="1:2" x14ac:dyDescent="0.25">
      <c r="A3" t="s">
        <v>24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28</v>
      </c>
      <c r="B5">
        <v>2.0753949999999999</v>
      </c>
    </row>
    <row r="6" spans="1:2" x14ac:dyDescent="0.25">
      <c r="A6" t="s">
        <v>29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30</v>
      </c>
      <c r="B8">
        <v>440.37720000000002</v>
      </c>
    </row>
    <row r="9" spans="1:2" x14ac:dyDescent="0.25">
      <c r="A9" t="s">
        <v>31</v>
      </c>
      <c r="B9">
        <v>76.190669999999997</v>
      </c>
    </row>
    <row r="10" spans="1:2" x14ac:dyDescent="0.25">
      <c r="A10" t="s">
        <v>32</v>
      </c>
      <c r="B10">
        <v>311.34120000000001</v>
      </c>
    </row>
    <row r="11" spans="1:2" x14ac:dyDescent="0.25">
      <c r="A11" t="s">
        <v>33</v>
      </c>
      <c r="B11">
        <v>52.845260000000003</v>
      </c>
    </row>
    <row r="12" spans="1:2" x14ac:dyDescent="0.25">
      <c r="A12" t="s">
        <v>34</v>
      </c>
      <c r="B12">
        <v>28.109179999999999</v>
      </c>
    </row>
    <row r="13" spans="1:2" x14ac:dyDescent="0.25">
      <c r="A13" t="s">
        <v>35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36</v>
      </c>
      <c r="B15">
        <v>277.39839999999998</v>
      </c>
    </row>
    <row r="16" spans="1:2" x14ac:dyDescent="0.25">
      <c r="A16" t="s">
        <v>37</v>
      </c>
      <c r="B16" t="s">
        <v>174</v>
      </c>
    </row>
    <row r="17" spans="1:2" x14ac:dyDescent="0.25">
      <c r="A17" t="s">
        <v>38</v>
      </c>
      <c r="B17">
        <v>434.58429999999998</v>
      </c>
    </row>
    <row r="18" spans="1:2" x14ac:dyDescent="0.25">
      <c r="A18" t="s">
        <v>39</v>
      </c>
      <c r="B18">
        <v>93.121939999999995</v>
      </c>
    </row>
    <row r="19" spans="1:2" x14ac:dyDescent="0.25">
      <c r="A19" t="s">
        <v>40</v>
      </c>
      <c r="B19">
        <v>920.90800000000002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" workbookViewId="0">
      <selection activeCell="L22" sqref="L22"/>
    </sheetView>
  </sheetViews>
  <sheetFormatPr defaultRowHeight="15" x14ac:dyDescent="0.25"/>
  <cols>
    <col min="1" max="1" width="7.85546875" customWidth="1"/>
    <col min="2" max="2" width="21.42578125" customWidth="1"/>
    <col min="3" max="3" width="11.5703125" customWidth="1"/>
    <col min="4" max="4" width="9" bestFit="1" customWidth="1"/>
    <col min="5" max="5" width="10.5703125" bestFit="1" customWidth="1"/>
    <col min="6" max="6" width="7.85546875" customWidth="1"/>
    <col min="7" max="7" width="10.140625" customWidth="1"/>
    <col min="8" max="8" width="21.7109375" customWidth="1"/>
    <col min="9" max="9" width="9" customWidth="1"/>
    <col min="10" max="10" width="9.28515625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118</v>
      </c>
    </row>
    <row r="3" spans="1:11" x14ac:dyDescent="0.25">
      <c r="A3" t="s">
        <v>21</v>
      </c>
      <c r="G3" t="s">
        <v>22</v>
      </c>
    </row>
    <row r="4" spans="1:11" x14ac:dyDescent="0.25">
      <c r="A4" s="11"/>
      <c r="B4" s="11"/>
      <c r="C4" s="11" t="s">
        <v>17</v>
      </c>
      <c r="D4" s="11" t="s">
        <v>18</v>
      </c>
      <c r="E4" s="11" t="s">
        <v>15</v>
      </c>
      <c r="G4" s="11"/>
      <c r="H4" s="11"/>
      <c r="I4" s="11" t="s">
        <v>17</v>
      </c>
      <c r="J4" s="11" t="s">
        <v>18</v>
      </c>
      <c r="K4" s="11" t="s">
        <v>15</v>
      </c>
    </row>
    <row r="5" spans="1:11" x14ac:dyDescent="0.25">
      <c r="A5" s="76" t="s">
        <v>5</v>
      </c>
      <c r="B5" s="5" t="str">
        <f>Sheet5!A1</f>
        <v>TANExStoreLiq</v>
      </c>
      <c r="C5" s="18">
        <f>Sheet5!B1</f>
        <v>3.8090359999999999</v>
      </c>
      <c r="D5" s="8"/>
      <c r="E5" s="8"/>
      <c r="G5" s="76" t="s">
        <v>5</v>
      </c>
      <c r="H5" s="5" t="str">
        <f>Sheet5!A37</f>
        <v>TANExStoreSolid</v>
      </c>
      <c r="I5" s="5">
        <f>Sheet5!B37</f>
        <v>0.47213860000000002</v>
      </c>
      <c r="J5" s="8"/>
      <c r="K5" s="8"/>
    </row>
    <row r="6" spans="1:11" x14ac:dyDescent="0.25">
      <c r="A6" s="86"/>
      <c r="B6" s="5" t="str">
        <f>Sheet5!A2</f>
        <v>ONFieldLiq</v>
      </c>
      <c r="C6" s="19">
        <f>Sheet5!B2</f>
        <v>0.95485690000000001</v>
      </c>
      <c r="D6" s="8"/>
      <c r="E6" s="8"/>
      <c r="G6" s="86"/>
      <c r="H6" s="5" t="str">
        <f>Sheet5!A10</f>
        <v>ONFieldSolid</v>
      </c>
      <c r="I6" s="19">
        <f>Sheet5!B10</f>
        <v>0.34408149999999998</v>
      </c>
      <c r="J6" s="8"/>
      <c r="K6" s="8"/>
    </row>
    <row r="7" spans="1:11" x14ac:dyDescent="0.25">
      <c r="A7" s="86"/>
      <c r="B7" s="5" t="str">
        <f>Sheet5!A3</f>
        <v>NH3FieldLiq</v>
      </c>
      <c r="C7" s="5"/>
      <c r="D7" s="5">
        <f>Sheet5!B3</f>
        <v>0.4570843</v>
      </c>
      <c r="E7" s="8"/>
      <c r="G7" s="86"/>
      <c r="H7" s="5" t="str">
        <f>Sheet5!A11</f>
        <v>NH3FieldSolid</v>
      </c>
      <c r="I7" s="5"/>
      <c r="J7" s="5">
        <f>Sheet5!B11</f>
        <v>0.1841341</v>
      </c>
      <c r="K7" s="8"/>
    </row>
    <row r="8" spans="1:11" x14ac:dyDescent="0.25">
      <c r="A8" s="86"/>
      <c r="B8" s="5" t="str">
        <f>Sheet5!A4</f>
        <v>N2OFieldLiq</v>
      </c>
      <c r="C8" s="5"/>
      <c r="D8" s="5">
        <f>Sheet5!B4</f>
        <v>8.6136169999999998E-2</v>
      </c>
      <c r="E8" s="8"/>
      <c r="G8" s="86"/>
      <c r="H8" s="5" t="str">
        <f>Sheet5!A12</f>
        <v>N2OFieldSolid</v>
      </c>
      <c r="I8" s="5"/>
      <c r="J8" s="5">
        <f>Sheet5!B12</f>
        <v>1.264172E-2</v>
      </c>
      <c r="K8" s="8"/>
    </row>
    <row r="9" spans="1:11" x14ac:dyDescent="0.25">
      <c r="A9" s="86"/>
      <c r="B9" s="5" t="str">
        <f>Sheet5!A5</f>
        <v>N2FieldLiq</v>
      </c>
      <c r="C9" s="5"/>
      <c r="D9" s="5">
        <f>Sheet5!B5</f>
        <v>0.16365869999999999</v>
      </c>
      <c r="E9" s="8"/>
      <c r="G9" s="86"/>
      <c r="H9" s="5" t="str">
        <f>Sheet5!A13</f>
        <v>N2FieldSolid</v>
      </c>
      <c r="I9" s="5"/>
      <c r="J9" s="5">
        <f>Sheet5!B13</f>
        <v>2.4019269999999999E-2</v>
      </c>
      <c r="K9" s="8"/>
    </row>
    <row r="10" spans="1:11" x14ac:dyDescent="0.25">
      <c r="A10" s="86"/>
      <c r="B10" s="5" t="str">
        <f>Sheet5!A6</f>
        <v>NO3lossFieldLiq</v>
      </c>
      <c r="C10" s="8"/>
      <c r="D10" s="8">
        <f>Sheet5!B6</f>
        <v>1.7442569999999999</v>
      </c>
      <c r="E10" s="8"/>
      <c r="G10" s="86"/>
      <c r="H10" s="5" t="str">
        <f>Sheet5!A14</f>
        <v>NO3lossFieldSolid</v>
      </c>
      <c r="I10" s="8"/>
      <c r="J10" s="5">
        <f>Sheet5!B14</f>
        <v>0.2098526</v>
      </c>
      <c r="K10" s="8"/>
    </row>
    <row r="11" spans="1:11" x14ac:dyDescent="0.25">
      <c r="A11" s="86"/>
      <c r="B11" s="5" t="str">
        <f>Sheet5!A7</f>
        <v>CropNUptakeLiq</v>
      </c>
      <c r="C11" s="8"/>
      <c r="D11" s="8"/>
      <c r="E11" s="8">
        <f>Sheet5!B7</f>
        <v>2.3816649999999999</v>
      </c>
      <c r="G11" s="86"/>
      <c r="H11" s="5" t="str">
        <f>Sheet5!A15</f>
        <v>CropNUptakeSolid</v>
      </c>
      <c r="I11" s="8"/>
      <c r="J11" s="8"/>
      <c r="K11" s="8">
        <f>Sheet5!B15</f>
        <v>0.27495740000000002</v>
      </c>
    </row>
    <row r="12" spans="1:11" x14ac:dyDescent="0.25">
      <c r="A12" s="84"/>
      <c r="B12" s="5" t="str">
        <f>Sheet5!A8</f>
        <v>NStayInFieldLiq</v>
      </c>
      <c r="C12" s="9"/>
      <c r="D12" s="9"/>
      <c r="E12" s="9">
        <f>Sheet5!B8</f>
        <v>-6.8908940000000002E-2</v>
      </c>
      <c r="G12" s="84"/>
      <c r="H12" s="5" t="str">
        <f>Sheet5!A16</f>
        <v>NStayInFieldSolid</v>
      </c>
      <c r="I12" s="9"/>
      <c r="J12" s="9"/>
      <c r="K12" s="9">
        <f>Sheet5!B16</f>
        <v>0.11061509999999999</v>
      </c>
    </row>
    <row r="13" spans="1:11" x14ac:dyDescent="0.25">
      <c r="A13" s="75" t="s">
        <v>6</v>
      </c>
      <c r="B13" s="7" t="str">
        <f>Sheet5!A17</f>
        <v>PExStoreLiq</v>
      </c>
      <c r="C13" s="5">
        <f>Sheet5!B17</f>
        <v>0.95669190000000004</v>
      </c>
      <c r="D13" s="5"/>
      <c r="E13" s="5"/>
      <c r="G13" s="75" t="s">
        <v>6</v>
      </c>
      <c r="H13" s="7" t="str">
        <f>Sheet5!A21</f>
        <v>PExStoreSolid</v>
      </c>
      <c r="I13" s="5">
        <f>Sheet5!B21</f>
        <v>0.19594890000000001</v>
      </c>
      <c r="J13" s="5"/>
      <c r="K13" s="5"/>
    </row>
    <row r="14" spans="1:11" x14ac:dyDescent="0.25">
      <c r="A14" s="87"/>
      <c r="B14" s="8" t="str">
        <f>Sheet5!A18</f>
        <v>PlossLiq</v>
      </c>
      <c r="C14" s="5"/>
      <c r="D14" s="5">
        <f>Sheet5!B18</f>
        <v>2.1251970000000001E-3</v>
      </c>
      <c r="E14" s="5"/>
      <c r="G14" s="87"/>
      <c r="H14" s="8" t="str">
        <f>Sheet5!A22</f>
        <v>PlossSolid</v>
      </c>
      <c r="I14" s="5"/>
      <c r="J14" s="5">
        <f>Sheet5!B22</f>
        <v>5.5632659999999999E-4</v>
      </c>
      <c r="K14" s="5"/>
    </row>
    <row r="15" spans="1:11" x14ac:dyDescent="0.25">
      <c r="A15" s="87"/>
      <c r="B15" s="8" t="str">
        <f>Sheet5!A19</f>
        <v>CropPUptakeLiq</v>
      </c>
      <c r="C15" s="5"/>
      <c r="D15" s="5"/>
      <c r="E15" s="5">
        <f>Sheet5!B19</f>
        <v>0.60249229999999998</v>
      </c>
      <c r="G15" s="87"/>
      <c r="H15" s="8" t="str">
        <f>Sheet5!A23</f>
        <v>CropPUptakeSolid</v>
      </c>
      <c r="I15" s="5"/>
      <c r="J15" s="5"/>
      <c r="K15" s="5">
        <f>Sheet5!B23</f>
        <v>0.10322779999999999</v>
      </c>
    </row>
    <row r="16" spans="1:11" x14ac:dyDescent="0.25">
      <c r="A16" s="88"/>
      <c r="B16" s="8" t="str">
        <f>Sheet5!A20</f>
        <v>PFieldLiq</v>
      </c>
      <c r="C16" s="5"/>
      <c r="D16" s="5"/>
      <c r="E16" s="5">
        <f>Sheet5!B20</f>
        <v>0.35207430000000001</v>
      </c>
      <c r="G16" s="88"/>
      <c r="H16" s="8" t="str">
        <f>Sheet5!A24</f>
        <v>PFieldSolid</v>
      </c>
      <c r="I16" s="5"/>
      <c r="J16" s="5"/>
      <c r="K16" s="5">
        <f>Sheet5!B24</f>
        <v>9.2164780000000002E-2</v>
      </c>
    </row>
    <row r="17" spans="1:11" x14ac:dyDescent="0.25">
      <c r="A17" s="75" t="s">
        <v>8</v>
      </c>
      <c r="B17" s="7" t="str">
        <f>Sheet5!A25</f>
        <v>OMExStoreLiq</v>
      </c>
      <c r="C17" s="7">
        <f>Sheet5!B25</f>
        <v>21.008030000000002</v>
      </c>
      <c r="D17" s="7"/>
      <c r="E17" s="7"/>
      <c r="G17" s="75" t="s">
        <v>8</v>
      </c>
      <c r="H17" s="7" t="str">
        <f>Sheet5!A28</f>
        <v>OMExStoreSolid</v>
      </c>
      <c r="I17" s="7">
        <f>Sheet5!B28</f>
        <v>14.079000000000001</v>
      </c>
      <c r="J17" s="7"/>
      <c r="K17" s="7"/>
    </row>
    <row r="18" spans="1:11" x14ac:dyDescent="0.25">
      <c r="A18" s="79"/>
      <c r="B18" s="8" t="str">
        <f>Sheet5!A26</f>
        <v>OMDisappearFieldLiq</v>
      </c>
      <c r="C18" s="8"/>
      <c r="D18" s="8">
        <f>Sheet5!B26</f>
        <v>22.23855</v>
      </c>
      <c r="E18" s="8"/>
      <c r="G18" s="79"/>
      <c r="H18" s="8" t="str">
        <f>Sheet5!A29</f>
        <v>OMDisappearFieldSolid</v>
      </c>
      <c r="I18" s="8"/>
      <c r="J18" s="8">
        <f>Sheet5!B29</f>
        <v>12.10374</v>
      </c>
      <c r="K18" s="8"/>
    </row>
    <row r="19" spans="1:11" x14ac:dyDescent="0.25">
      <c r="A19" s="80"/>
      <c r="B19" s="8" t="str">
        <f>Sheet5!A27</f>
        <v>OMChangeFieldLiq</v>
      </c>
      <c r="C19" s="9"/>
      <c r="D19" s="9"/>
      <c r="E19" s="9">
        <f>Sheet5!B27</f>
        <v>-1.2305170000000001</v>
      </c>
      <c r="G19" s="80"/>
      <c r="H19" s="8" t="str">
        <f>Sheet5!A30</f>
        <v>OMChangeFieldSolid</v>
      </c>
      <c r="I19" s="9"/>
      <c r="J19" s="9"/>
      <c r="K19" s="9">
        <f>Sheet5!B30</f>
        <v>1.9752689999999999</v>
      </c>
    </row>
    <row r="20" spans="1:11" x14ac:dyDescent="0.25">
      <c r="A20" s="75" t="s">
        <v>7</v>
      </c>
      <c r="B20" s="7" t="str">
        <f>Sheet5!A31</f>
        <v>AshExStoreLiq</v>
      </c>
      <c r="C20" s="5">
        <f>Sheet5!B31</f>
        <v>16.535450000000001</v>
      </c>
      <c r="D20" s="5"/>
      <c r="E20" s="5"/>
      <c r="G20" s="75" t="s">
        <v>7</v>
      </c>
      <c r="H20" s="7" t="str">
        <f>Sheet5!A34</f>
        <v>AshExStoreSolid</v>
      </c>
      <c r="I20" s="5">
        <f>Sheet5!B34</f>
        <v>9.7112949999999998</v>
      </c>
      <c r="J20" s="5"/>
      <c r="K20" s="5"/>
    </row>
    <row r="21" spans="1:11" x14ac:dyDescent="0.25">
      <c r="A21" s="85"/>
      <c r="B21" s="8" t="str">
        <f>Sheet5!A32</f>
        <v>AshDisappearFieldLiq</v>
      </c>
      <c r="C21" s="5"/>
      <c r="D21" s="5">
        <f>Sheet5!B32</f>
        <v>16.535450000000001</v>
      </c>
      <c r="E21" s="5"/>
      <c r="G21" s="85"/>
      <c r="H21" s="8" t="str">
        <f>Sheet5!A35</f>
        <v>AshDisappearFieldSolid</v>
      </c>
      <c r="I21" s="5"/>
      <c r="J21" s="5">
        <f>Sheet5!B35</f>
        <v>9.7112949999999998</v>
      </c>
      <c r="K21" s="5"/>
    </row>
    <row r="22" spans="1:11" x14ac:dyDescent="0.25">
      <c r="A22" s="77"/>
      <c r="B22" s="8" t="str">
        <f>Sheet5!A33</f>
        <v>AshFieldLiq</v>
      </c>
      <c r="C22" s="5"/>
      <c r="D22" s="5"/>
      <c r="E22" s="5">
        <f>Sheet5!B33</f>
        <v>0</v>
      </c>
      <c r="G22" s="77"/>
      <c r="H22" s="9">
        <f>Sheet5!B36</f>
        <v>0</v>
      </c>
      <c r="I22" s="5"/>
      <c r="J22" s="5"/>
      <c r="K22" s="5"/>
    </row>
    <row r="23" spans="1:11" x14ac:dyDescent="0.25">
      <c r="A23" s="17" t="s">
        <v>16</v>
      </c>
      <c r="B23" s="11"/>
      <c r="C23" s="11"/>
      <c r="D23" s="11"/>
      <c r="E23" s="11"/>
      <c r="G23" s="17" t="s">
        <v>16</v>
      </c>
      <c r="H23" s="11"/>
      <c r="I23" s="11"/>
      <c r="J23" s="11"/>
      <c r="K23" s="11"/>
    </row>
    <row r="26" spans="1:11" x14ac:dyDescent="0.25">
      <c r="A26" s="3"/>
      <c r="B26" s="4" t="s">
        <v>4</v>
      </c>
      <c r="C26" s="22" t="s">
        <v>19</v>
      </c>
      <c r="D26" s="23" t="s">
        <v>20</v>
      </c>
      <c r="E26" s="23" t="s">
        <v>136</v>
      </c>
      <c r="G26" s="3"/>
      <c r="H26" s="4" t="s">
        <v>4</v>
      </c>
      <c r="I26" s="4" t="s">
        <v>19</v>
      </c>
      <c r="J26" s="23" t="s">
        <v>20</v>
      </c>
      <c r="K26" s="23" t="s">
        <v>136</v>
      </c>
    </row>
    <row r="27" spans="1:11" x14ac:dyDescent="0.25">
      <c r="A27" s="13" t="s">
        <v>119</v>
      </c>
      <c r="B27" s="14">
        <f>C5</f>
        <v>3.8090359999999999</v>
      </c>
      <c r="C27" s="24"/>
      <c r="D27" s="49"/>
      <c r="E27" s="65"/>
      <c r="F27" s="21"/>
      <c r="G27" s="50" t="s">
        <v>119</v>
      </c>
      <c r="H27" s="14">
        <f>I5</f>
        <v>0.47213860000000002</v>
      </c>
      <c r="I27" s="14"/>
      <c r="J27" s="49"/>
      <c r="K27" s="66"/>
    </row>
    <row r="28" spans="1:11" x14ac:dyDescent="0.25">
      <c r="A28" s="13" t="s">
        <v>137</v>
      </c>
      <c r="B28" s="14">
        <f>C6</f>
        <v>0.95485690000000001</v>
      </c>
      <c r="C28" s="24"/>
      <c r="D28" s="24"/>
      <c r="E28" s="61"/>
      <c r="F28" s="21"/>
      <c r="G28" s="13" t="s">
        <v>137</v>
      </c>
      <c r="H28" s="14">
        <f>I6</f>
        <v>0.34408149999999998</v>
      </c>
      <c r="I28" s="14"/>
      <c r="J28" s="24"/>
      <c r="K28" s="51"/>
    </row>
    <row r="29" spans="1:11" x14ac:dyDescent="0.25">
      <c r="A29" s="13" t="s">
        <v>138</v>
      </c>
      <c r="B29" s="14">
        <f>B27+B28</f>
        <v>4.7638929000000001</v>
      </c>
      <c r="C29" s="24">
        <f>E12</f>
        <v>-6.8908940000000002E-2</v>
      </c>
      <c r="D29" s="24">
        <f>D7+D8+D9+D10+E11</f>
        <v>4.8328011699999998</v>
      </c>
      <c r="E29" s="61">
        <f>B29-C29-D29</f>
        <v>6.7000000036898655E-7</v>
      </c>
      <c r="F29" s="21"/>
      <c r="G29" s="13" t="s">
        <v>138</v>
      </c>
      <c r="H29" s="14">
        <f>H27+H28</f>
        <v>0.8162201</v>
      </c>
      <c r="I29" s="14">
        <f>K12</f>
        <v>0.11061509999999999</v>
      </c>
      <c r="J29" s="24">
        <f>J7+J8+J9+J10+K11</f>
        <v>0.70560509000000005</v>
      </c>
      <c r="K29" s="51">
        <f>H29-I29-J29</f>
        <v>-9.0000000008139125E-8</v>
      </c>
    </row>
    <row r="30" spans="1:11" x14ac:dyDescent="0.25">
      <c r="A30" s="2" t="s">
        <v>8</v>
      </c>
      <c r="B30" s="2">
        <f>C17</f>
        <v>21.008030000000002</v>
      </c>
      <c r="C30" s="23">
        <f>E19</f>
        <v>-1.2305170000000001</v>
      </c>
      <c r="D30" s="47">
        <f>D18</f>
        <v>22.23855</v>
      </c>
      <c r="E30" s="60">
        <f>E18</f>
        <v>0</v>
      </c>
      <c r="G30" s="2" t="s">
        <v>8</v>
      </c>
      <c r="H30" s="2">
        <f>I17</f>
        <v>14.079000000000001</v>
      </c>
      <c r="I30" s="2">
        <f>K19</f>
        <v>1.9752689999999999</v>
      </c>
      <c r="J30" s="47">
        <f>J18</f>
        <v>12.10374</v>
      </c>
      <c r="K30" s="51">
        <f t="shared" ref="K30:K31" si="0">H30-I30-J30</f>
        <v>-9.0000000003698233E-6</v>
      </c>
    </row>
    <row r="31" spans="1:11" x14ac:dyDescent="0.25">
      <c r="A31" s="2" t="s">
        <v>7</v>
      </c>
      <c r="B31" s="2">
        <f>C20</f>
        <v>16.535450000000001</v>
      </c>
      <c r="C31" s="23"/>
      <c r="D31" s="47">
        <f>D21</f>
        <v>16.535450000000001</v>
      </c>
      <c r="E31" s="60"/>
      <c r="G31" s="2" t="s">
        <v>7</v>
      </c>
      <c r="H31" s="2">
        <f>I20</f>
        <v>9.7112949999999998</v>
      </c>
      <c r="I31" s="2">
        <f>K22</f>
        <v>0</v>
      </c>
      <c r="J31" s="47">
        <f>J21</f>
        <v>9.7112949999999998</v>
      </c>
      <c r="K31" s="51">
        <f t="shared" si="0"/>
        <v>0</v>
      </c>
    </row>
    <row r="32" spans="1:11" x14ac:dyDescent="0.25">
      <c r="A32" s="3" t="s">
        <v>16</v>
      </c>
      <c r="B32" s="3">
        <f>C23</f>
        <v>0</v>
      </c>
      <c r="C32" s="25"/>
      <c r="D32" s="25"/>
      <c r="E32" s="62"/>
      <c r="G32" s="3" t="s">
        <v>16</v>
      </c>
      <c r="H32" s="3">
        <f>I23</f>
        <v>0</v>
      </c>
      <c r="I32" s="3"/>
      <c r="J32" s="25"/>
      <c r="K32" s="52"/>
    </row>
    <row r="33" spans="1:11" x14ac:dyDescent="0.25">
      <c r="A33" s="2" t="s">
        <v>151</v>
      </c>
      <c r="B33" s="2">
        <f>SUM(B27:B32)</f>
        <v>47.071265800000006</v>
      </c>
      <c r="C33" s="23">
        <f>SUM(C27:C32)</f>
        <v>-1.2994259400000001</v>
      </c>
      <c r="D33" s="23">
        <f t="shared" ref="D33:E33" si="1">SUM(D27:D32)</f>
        <v>43.606801169999997</v>
      </c>
      <c r="E33" s="63">
        <f t="shared" si="1"/>
        <v>6.7000000036898655E-7</v>
      </c>
      <c r="G33" s="2" t="s">
        <v>151</v>
      </c>
      <c r="H33" s="2">
        <f>SUM(H27:H32)</f>
        <v>25.422735199999998</v>
      </c>
      <c r="I33" s="2">
        <f>SUM(I27:I32)</f>
        <v>2.0858840999999999</v>
      </c>
      <c r="J33" s="2">
        <f t="shared" ref="J33:K33" si="2">SUM(J27:J32)</f>
        <v>22.520640090000001</v>
      </c>
      <c r="K33" s="67">
        <f t="shared" si="2"/>
        <v>-9.0900000003779624E-6</v>
      </c>
    </row>
  </sheetData>
  <mergeCells count="8">
    <mergeCell ref="A17:A19"/>
    <mergeCell ref="A20:A22"/>
    <mergeCell ref="A5:A12"/>
    <mergeCell ref="G5:G12"/>
    <mergeCell ref="G13:G16"/>
    <mergeCell ref="G17:G19"/>
    <mergeCell ref="G20:G22"/>
    <mergeCell ref="A13:A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33" workbookViewId="0">
      <selection activeCell="B59" sqref="B59"/>
    </sheetView>
  </sheetViews>
  <sheetFormatPr defaultRowHeight="15" x14ac:dyDescent="0.25"/>
  <cols>
    <col min="1" max="1" width="19.28515625" customWidth="1"/>
  </cols>
  <sheetData>
    <row r="1" spans="1:14" x14ac:dyDescent="0.25">
      <c r="A1" s="26" t="s">
        <v>148</v>
      </c>
    </row>
    <row r="2" spans="1:14" x14ac:dyDescent="0.25">
      <c r="A2" t="s">
        <v>120</v>
      </c>
      <c r="B2">
        <f>Pig!C4</f>
        <v>11.712160000000001</v>
      </c>
    </row>
    <row r="3" spans="1:14" x14ac:dyDescent="0.25">
      <c r="A3" t="s">
        <v>121</v>
      </c>
      <c r="B3">
        <f>Pig!E6+Pig!E7</f>
        <v>6.971406</v>
      </c>
    </row>
    <row r="4" spans="1:14" x14ac:dyDescent="0.25"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J4" t="s">
        <v>135</v>
      </c>
    </row>
    <row r="5" spans="1:14" x14ac:dyDescent="0.25">
      <c r="A5" t="s">
        <v>129</v>
      </c>
      <c r="B5">
        <f>Pig!D5</f>
        <v>4.7407529999999998</v>
      </c>
      <c r="C5">
        <f>House!D7</f>
        <v>1.337172</v>
      </c>
      <c r="J5">
        <f>C5</f>
        <v>1.337172</v>
      </c>
      <c r="K5">
        <f>100*J5/$J$17</f>
        <v>31.292952958666969</v>
      </c>
    </row>
    <row r="7" spans="1:14" x14ac:dyDescent="0.25">
      <c r="A7" t="s">
        <v>130</v>
      </c>
      <c r="C7">
        <f>Prestorage!D7</f>
        <v>0</v>
      </c>
      <c r="D7">
        <f>Prestorage!D6</f>
        <v>0</v>
      </c>
      <c r="E7">
        <f>Prestorage!D5</f>
        <v>0</v>
      </c>
      <c r="J7">
        <f>C7+D7+E7</f>
        <v>0</v>
      </c>
      <c r="K7">
        <f>100*J7/$J$17</f>
        <v>0</v>
      </c>
    </row>
    <row r="8" spans="1:14" x14ac:dyDescent="0.25">
      <c r="M8" t="s">
        <v>150</v>
      </c>
    </row>
    <row r="9" spans="1:14" x14ac:dyDescent="0.25">
      <c r="A9" t="s">
        <v>131</v>
      </c>
      <c r="M9" t="s">
        <v>170</v>
      </c>
      <c r="N9" t="s">
        <v>6</v>
      </c>
    </row>
    <row r="10" spans="1:14" x14ac:dyDescent="0.25">
      <c r="A10" t="s">
        <v>132</v>
      </c>
      <c r="C10">
        <f>Storage!D8</f>
        <v>5.016967E-2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4.7638929000000001</v>
      </c>
      <c r="N10">
        <f>Storage!E13</f>
        <v>0.95669190000000004</v>
      </c>
    </row>
    <row r="11" spans="1:14" x14ac:dyDescent="0.25">
      <c r="A11" t="s">
        <v>133</v>
      </c>
      <c r="C11">
        <f>Storage!J8</f>
        <v>1.4282699999999999E-3</v>
      </c>
      <c r="D11">
        <f>Storage!J7</f>
        <v>8.5696229999999995E-4</v>
      </c>
      <c r="E11">
        <f>Storage!J6</f>
        <v>1.6663159999999999E-3</v>
      </c>
      <c r="J11">
        <f>SUM(C10:E11)</f>
        <v>5.4121218300000003E-2</v>
      </c>
      <c r="K11">
        <f>100*J11/$J$17</f>
        <v>1.2665631185274939</v>
      </c>
      <c r="L11" t="s">
        <v>133</v>
      </c>
      <c r="M11">
        <f>Storage!K9+Storage!K11</f>
        <v>0.8162201</v>
      </c>
      <c r="N11">
        <f>Storage!K13</f>
        <v>0.19594890000000001</v>
      </c>
    </row>
    <row r="13" spans="1:14" x14ac:dyDescent="0.25">
      <c r="A13" t="s">
        <v>134</v>
      </c>
    </row>
    <row r="14" spans="1:14" x14ac:dyDescent="0.25">
      <c r="A14" t="s">
        <v>132</v>
      </c>
      <c r="C14">
        <f>Field!D7</f>
        <v>0.4570843</v>
      </c>
      <c r="D14">
        <f>Field!D8</f>
        <v>8.6136169999999998E-2</v>
      </c>
      <c r="E14">
        <f>Field!D9</f>
        <v>0.16365869999999999</v>
      </c>
      <c r="F14">
        <f>Field!D10</f>
        <v>1.7442569999999999</v>
      </c>
      <c r="G14">
        <f>Field!E11</f>
        <v>2.3816649999999999</v>
      </c>
      <c r="H14">
        <f>Field!E12</f>
        <v>-6.8908940000000002E-2</v>
      </c>
    </row>
    <row r="15" spans="1:14" x14ac:dyDescent="0.25">
      <c r="A15" t="s">
        <v>133</v>
      </c>
      <c r="C15">
        <f>Field!J7</f>
        <v>0.1841341</v>
      </c>
      <c r="D15">
        <f>Field!J8</f>
        <v>1.264172E-2</v>
      </c>
      <c r="E15">
        <f>Field!J9</f>
        <v>2.4019269999999999E-2</v>
      </c>
      <c r="F15">
        <f>Field!J10</f>
        <v>0.2098526</v>
      </c>
      <c r="G15">
        <f>Field!K11</f>
        <v>0.27495740000000002</v>
      </c>
      <c r="H15">
        <f>Field!K12</f>
        <v>0.11061509999999999</v>
      </c>
      <c r="J15">
        <f>SUM(C14:F15)</f>
        <v>2.8817838600000001</v>
      </c>
      <c r="K15">
        <f>100*J15/$J$17</f>
        <v>67.440483922805527</v>
      </c>
    </row>
    <row r="17" spans="1:17" x14ac:dyDescent="0.25">
      <c r="A17" t="s">
        <v>135</v>
      </c>
      <c r="C17">
        <f t="shared" ref="C17:H17" si="0">SUM(C5:C15)</f>
        <v>2.0299883400000001</v>
      </c>
      <c r="D17">
        <f t="shared" si="0"/>
        <v>9.9634852299999993E-2</v>
      </c>
      <c r="E17">
        <f t="shared" si="0"/>
        <v>0.189344286</v>
      </c>
      <c r="F17">
        <f t="shared" si="0"/>
        <v>1.9541096</v>
      </c>
      <c r="G17">
        <f t="shared" si="0"/>
        <v>2.6566223999999998</v>
      </c>
      <c r="H17">
        <f t="shared" si="0"/>
        <v>4.1706159999999992E-2</v>
      </c>
      <c r="J17">
        <f>SUM(J5:J15)</f>
        <v>4.2730770783000001</v>
      </c>
    </row>
    <row r="18" spans="1:17" x14ac:dyDescent="0.25">
      <c r="B18" s="20"/>
      <c r="C18" s="20">
        <f>100*C17/$B$3</f>
        <v>29.118779482933576</v>
      </c>
      <c r="D18" s="20">
        <f t="shared" ref="D18:H18" si="1">100*D17/$B$3</f>
        <v>1.4291930824284227</v>
      </c>
      <c r="E18" s="20">
        <f t="shared" si="1"/>
        <v>2.7160128961073275</v>
      </c>
      <c r="F18" s="20">
        <f t="shared" si="1"/>
        <v>28.030351409744316</v>
      </c>
      <c r="G18" s="20">
        <f t="shared" si="1"/>
        <v>38.107411905145099</v>
      </c>
      <c r="H18" s="20">
        <f t="shared" si="1"/>
        <v>0.59824603530478626</v>
      </c>
      <c r="I18" s="20">
        <f>SUM(B18:H18)</f>
        <v>99.999994811663527</v>
      </c>
    </row>
    <row r="21" spans="1:17" x14ac:dyDescent="0.25">
      <c r="A21" s="26" t="s">
        <v>140</v>
      </c>
      <c r="H21" s="26" t="s">
        <v>141</v>
      </c>
      <c r="M21" s="26" t="s">
        <v>149</v>
      </c>
      <c r="O21" s="74" t="s">
        <v>7</v>
      </c>
      <c r="Q21" s="74" t="s">
        <v>175</v>
      </c>
    </row>
    <row r="22" spans="1:17" x14ac:dyDescent="0.25">
      <c r="B22" t="s">
        <v>142</v>
      </c>
      <c r="C22" t="s">
        <v>143</v>
      </c>
      <c r="D22" t="s">
        <v>142</v>
      </c>
      <c r="E22" t="s">
        <v>143</v>
      </c>
      <c r="F22" t="s">
        <v>144</v>
      </c>
      <c r="H22" t="s">
        <v>142</v>
      </c>
      <c r="I22" t="s">
        <v>143</v>
      </c>
      <c r="J22" t="s">
        <v>142</v>
      </c>
      <c r="K22" t="s">
        <v>143</v>
      </c>
      <c r="O22" t="s">
        <v>142</v>
      </c>
      <c r="P22" t="s">
        <v>143</v>
      </c>
    </row>
    <row r="23" spans="1:17" x14ac:dyDescent="0.25">
      <c r="A23" t="s">
        <v>121</v>
      </c>
      <c r="B23" s="20">
        <f>Pig!E14</f>
        <v>52.845260000000003</v>
      </c>
      <c r="C23" s="20"/>
      <c r="D23" s="20">
        <f>B23</f>
        <v>52.845260000000003</v>
      </c>
      <c r="E23" s="20"/>
      <c r="F23" s="20"/>
      <c r="G23" s="20"/>
      <c r="H23" s="20">
        <f>Pig!E22</f>
        <v>920.90800000000002</v>
      </c>
      <c r="I23" s="20"/>
      <c r="J23" s="20">
        <f>H23</f>
        <v>920.90800000000002</v>
      </c>
      <c r="K23" s="20"/>
      <c r="O23">
        <f>Pig!E17</f>
        <v>26.246739999999999</v>
      </c>
      <c r="Q23" s="20">
        <f>B23+H23+O23</f>
        <v>1000.0000000000001</v>
      </c>
    </row>
    <row r="24" spans="1:17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7" x14ac:dyDescent="0.25">
      <c r="A25" t="s">
        <v>129</v>
      </c>
      <c r="B25" s="20"/>
      <c r="C25" s="20">
        <f>House!D15</f>
        <v>9.7763729999999995</v>
      </c>
      <c r="D25" s="20"/>
      <c r="E25" s="20">
        <f>C25</f>
        <v>9.7763729999999995</v>
      </c>
      <c r="F25" s="20">
        <f>100*E25/$D$23</f>
        <v>18.499999810768269</v>
      </c>
      <c r="G25" s="20"/>
      <c r="H25" s="20">
        <f>House!E18+House!C19+House!C20</f>
        <v>1116.4673150000001</v>
      </c>
      <c r="I25" s="20">
        <f>House!D21</f>
        <v>0</v>
      </c>
      <c r="J25" s="20">
        <f>H25</f>
        <v>1116.4673150000001</v>
      </c>
      <c r="K25" s="20">
        <f>I25</f>
        <v>0</v>
      </c>
      <c r="M25">
        <f>Sheet2!C23</f>
        <v>1.466456</v>
      </c>
    </row>
    <row r="26" spans="1:17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O26" t="s">
        <v>6</v>
      </c>
    </row>
    <row r="27" spans="1:17" x14ac:dyDescent="0.25">
      <c r="A27" t="s">
        <v>130</v>
      </c>
      <c r="B27" s="20"/>
      <c r="C27" s="20">
        <f>Prestorage!D15</f>
        <v>2.1534439999999999</v>
      </c>
      <c r="D27" s="20"/>
      <c r="E27" s="20">
        <f>C27</f>
        <v>2.1534439999999999</v>
      </c>
      <c r="F27" s="20">
        <f>100*E27/$D$23</f>
        <v>4.0749993471505288</v>
      </c>
      <c r="G27" s="20"/>
      <c r="H27" s="20">
        <f>Prestorage!D21</f>
        <v>0.61588509999999996</v>
      </c>
      <c r="I27" s="20">
        <f>Prestorage!D20</f>
        <v>0</v>
      </c>
      <c r="J27" s="20">
        <f>H27</f>
        <v>0.61588509999999996</v>
      </c>
      <c r="K27" s="20">
        <f>I27</f>
        <v>0</v>
      </c>
      <c r="M27">
        <f>Sheet3!C20</f>
        <v>0.32301669999999999</v>
      </c>
      <c r="O27" t="s">
        <v>142</v>
      </c>
      <c r="P27" t="s">
        <v>143</v>
      </c>
    </row>
    <row r="28" spans="1:17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O28">
        <f>Pig!E10</f>
        <v>1.152641</v>
      </c>
      <c r="P28">
        <f>Storage!E13+Storage!K13</f>
        <v>1.1526408000000001</v>
      </c>
    </row>
    <row r="29" spans="1:17" x14ac:dyDescent="0.25">
      <c r="A29" t="s">
        <v>131</v>
      </c>
      <c r="B29" s="20"/>
      <c r="C29" s="20"/>
      <c r="D29" s="20"/>
      <c r="E29" s="20">
        <f>C30+C31</f>
        <v>5.8284050000000001</v>
      </c>
      <c r="F29" s="20">
        <f>100*E29/$D$23</f>
        <v>11.029191643678166</v>
      </c>
      <c r="G29" s="20"/>
      <c r="H29" s="20"/>
      <c r="I29" s="20"/>
      <c r="J29" s="20">
        <f>H30+H31</f>
        <v>1.6669241000000001</v>
      </c>
      <c r="K29" s="20">
        <f>I30+I31</f>
        <v>6.0119590000000001</v>
      </c>
      <c r="N29" s="27">
        <f>M30+M31</f>
        <v>1.3405332999999999</v>
      </c>
    </row>
    <row r="30" spans="1:17" x14ac:dyDescent="0.25">
      <c r="A30" t="s">
        <v>132</v>
      </c>
      <c r="B30" s="20"/>
      <c r="C30" s="20">
        <f>Storage!D15</f>
        <v>4.7686950000000001</v>
      </c>
      <c r="D30" s="20"/>
      <c r="E30" s="20"/>
      <c r="F30" s="20"/>
      <c r="G30" s="20"/>
      <c r="H30" s="20">
        <f>Storage!C22</f>
        <v>1.363847</v>
      </c>
      <c r="I30" s="20">
        <f>Storage!D23</f>
        <v>0</v>
      </c>
      <c r="J30" s="20"/>
      <c r="K30" s="20"/>
      <c r="M30">
        <f>Sheet4!C23</f>
        <v>1.0968</v>
      </c>
    </row>
    <row r="31" spans="1:17" x14ac:dyDescent="0.25">
      <c r="A31" t="s">
        <v>133</v>
      </c>
      <c r="B31" s="20"/>
      <c r="C31" s="20">
        <f>Storage!J15</f>
        <v>1.0597099999999999</v>
      </c>
      <c r="D31" s="20"/>
      <c r="E31" s="20"/>
      <c r="F31" s="20"/>
      <c r="G31" s="20"/>
      <c r="H31" s="20">
        <f>Storage!I22</f>
        <v>0.30307709999999999</v>
      </c>
      <c r="I31" s="20">
        <f>Storage!J23</f>
        <v>6.0119590000000001</v>
      </c>
      <c r="J31" s="20"/>
      <c r="K31" s="20"/>
      <c r="M31">
        <f>Sheet4!C27</f>
        <v>0.24373330000000001</v>
      </c>
    </row>
    <row r="32" spans="1:17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t="s">
        <v>134</v>
      </c>
      <c r="B33" s="20"/>
      <c r="C33" s="20"/>
      <c r="D33" s="20"/>
      <c r="E33" s="20">
        <f>C34+C35</f>
        <v>34.342289999999998</v>
      </c>
      <c r="F33" s="20">
        <f>100*E33/$D$23</f>
        <v>64.986509669930655</v>
      </c>
      <c r="G33" s="20"/>
      <c r="H33" s="20"/>
      <c r="I33" s="20"/>
      <c r="J33" s="20"/>
      <c r="K33" s="20"/>
    </row>
    <row r="34" spans="1:11" x14ac:dyDescent="0.25">
      <c r="A34" t="s">
        <v>132</v>
      </c>
      <c r="B34" s="20"/>
      <c r="C34" s="20">
        <f>Field!D18</f>
        <v>22.23855</v>
      </c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t="s">
        <v>133</v>
      </c>
      <c r="B35" s="20"/>
      <c r="C35" s="20">
        <f>Field!J18</f>
        <v>12.10374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t="s">
        <v>135</v>
      </c>
      <c r="B37" s="20">
        <f>B23</f>
        <v>52.845260000000003</v>
      </c>
      <c r="C37" s="20">
        <f>SUM(C25:C35)</f>
        <v>52.100512000000002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t="s">
        <v>128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t="s">
        <v>132</v>
      </c>
      <c r="B40" s="20"/>
      <c r="C40" s="20">
        <f>Field!E19</f>
        <v>-1.2305170000000001</v>
      </c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t="s">
        <v>133</v>
      </c>
      <c r="B41" s="20"/>
      <c r="C41" s="20">
        <f>Field!K19</f>
        <v>1.9752689999999999</v>
      </c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t="s">
        <v>145</v>
      </c>
      <c r="B42" s="20"/>
      <c r="C42" s="20"/>
      <c r="D42" s="20"/>
      <c r="E42" s="20">
        <f>C40+C41</f>
        <v>0.74475199999999986</v>
      </c>
      <c r="F42" s="20">
        <f>100*E42/$D$23</f>
        <v>1.4093070977415947</v>
      </c>
      <c r="G42" s="20"/>
      <c r="H42" s="20"/>
      <c r="I42" s="20"/>
      <c r="J42" s="20"/>
      <c r="K42" s="20"/>
    </row>
    <row r="43" spans="1:11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t="s">
        <v>146</v>
      </c>
      <c r="B44" s="20"/>
      <c r="C44" s="20"/>
      <c r="D44" s="20"/>
      <c r="E44" s="20"/>
      <c r="F44" s="20">
        <f>SUM(F25:F42)</f>
        <v>100.0000075692692</v>
      </c>
      <c r="G44" s="20"/>
      <c r="H44" s="20"/>
      <c r="I44" s="20"/>
      <c r="J44" s="20"/>
      <c r="K44" s="20"/>
    </row>
    <row r="47" spans="1:11" x14ac:dyDescent="0.25">
      <c r="A47" s="26" t="s">
        <v>5</v>
      </c>
      <c r="D47" s="26" t="s">
        <v>6</v>
      </c>
    </row>
    <row r="49" spans="1:8" x14ac:dyDescent="0.25">
      <c r="A49" s="89" t="s">
        <v>129</v>
      </c>
      <c r="B49" s="89">
        <f>100*J5/$B$3</f>
        <v>19.180808003435747</v>
      </c>
      <c r="C49" s="89"/>
      <c r="D49" s="89"/>
      <c r="E49" s="89"/>
      <c r="F49" s="89"/>
      <c r="G49" s="89"/>
      <c r="H49" s="89"/>
    </row>
    <row r="50" spans="1:8" x14ac:dyDescent="0.25">
      <c r="A50" s="89" t="s">
        <v>130</v>
      </c>
      <c r="B50" s="89"/>
      <c r="C50" s="89">
        <f>100-B49</f>
        <v>80.819191996564257</v>
      </c>
      <c r="D50" s="89"/>
      <c r="E50" s="89"/>
      <c r="F50" s="89"/>
      <c r="G50" s="89"/>
      <c r="H50" s="89"/>
    </row>
    <row r="51" spans="1:8" x14ac:dyDescent="0.25">
      <c r="A51" s="89" t="s">
        <v>176</v>
      </c>
      <c r="B51" s="89">
        <f>100*(Storage!C4+Storage!C10)/Summary!B3</f>
        <v>69.054405954838955</v>
      </c>
      <c r="C51" s="89"/>
      <c r="D51" s="89">
        <f>100*Storage!C12/Pig!E10</f>
        <v>82.999988721553365</v>
      </c>
      <c r="E51" s="89"/>
      <c r="F51" s="89"/>
      <c r="G51" s="89"/>
      <c r="H51" s="89"/>
    </row>
    <row r="52" spans="1:8" x14ac:dyDescent="0.25">
      <c r="A52" s="89" t="s">
        <v>177</v>
      </c>
      <c r="B52" s="89">
        <f>100*(Storage!I4+Storage!I10)/Summary!B3</f>
        <v>11.764796082741414</v>
      </c>
      <c r="C52" s="89"/>
      <c r="D52" s="89">
        <f>100*Storage!I12/Pig!E10</f>
        <v>16.999993926990275</v>
      </c>
      <c r="E52" s="89"/>
      <c r="F52" s="89"/>
      <c r="G52" s="89"/>
      <c r="H52" s="89"/>
    </row>
    <row r="53" spans="1:8" x14ac:dyDescent="0.25">
      <c r="A53" s="90" t="s">
        <v>131</v>
      </c>
      <c r="B53" s="89"/>
      <c r="C53" s="89"/>
      <c r="D53" s="89"/>
      <c r="E53" s="89"/>
      <c r="F53" s="89"/>
      <c r="G53" s="89"/>
      <c r="H53" s="89"/>
    </row>
    <row r="54" spans="1:8" x14ac:dyDescent="0.25">
      <c r="A54" s="89" t="s">
        <v>132</v>
      </c>
      <c r="B54" s="89">
        <f>100*C10/$B$3</f>
        <v>0.71964923574957473</v>
      </c>
      <c r="C54" s="89">
        <f>B51-B54</f>
        <v>68.334756719089384</v>
      </c>
      <c r="D54" s="89"/>
      <c r="E54" s="89"/>
      <c r="F54" s="89"/>
      <c r="G54" s="89"/>
      <c r="H54" s="89"/>
    </row>
    <row r="55" spans="1:8" x14ac:dyDescent="0.25">
      <c r="A55" s="89" t="s">
        <v>133</v>
      </c>
      <c r="B55" s="89">
        <f>100*(C11+D11+E11)/$B$3</f>
        <v>5.6682228807216212E-2</v>
      </c>
      <c r="C55" s="89"/>
      <c r="D55" s="89"/>
      <c r="E55" s="89"/>
      <c r="F55" s="89"/>
      <c r="G55" s="89"/>
      <c r="H55" s="89"/>
    </row>
    <row r="56" spans="1:8" x14ac:dyDescent="0.25">
      <c r="A56" s="90" t="s">
        <v>134</v>
      </c>
      <c r="B56" s="89"/>
      <c r="C56" s="89"/>
      <c r="D56" s="89"/>
      <c r="E56" s="89"/>
      <c r="F56" s="89"/>
      <c r="G56" s="89"/>
      <c r="H56" s="89"/>
    </row>
    <row r="57" spans="1:8" x14ac:dyDescent="0.25">
      <c r="A57" s="91" t="s">
        <v>176</v>
      </c>
      <c r="B57" s="89">
        <f>100*(Storage!E9+Storage!E11)/Summary!B3</f>
        <v>68.33475055103662</v>
      </c>
      <c r="C57" s="89"/>
      <c r="D57" s="89"/>
      <c r="E57" s="89"/>
      <c r="F57" s="89"/>
      <c r="G57" s="89"/>
      <c r="H57" s="89"/>
    </row>
    <row r="58" spans="1:8" x14ac:dyDescent="0.25">
      <c r="A58" s="91" t="s">
        <v>177</v>
      </c>
      <c r="B58" s="89">
        <f>100*(Storage!K9+Storage!K11)/Summary!B3</f>
        <v>11.708113112333438</v>
      </c>
      <c r="C58" s="89"/>
      <c r="D58" s="89"/>
      <c r="E58" s="89"/>
      <c r="F58" s="89"/>
      <c r="G58" s="89"/>
      <c r="H58" s="89"/>
    </row>
    <row r="59" spans="1:8" x14ac:dyDescent="0.25">
      <c r="A59" s="89" t="s">
        <v>132</v>
      </c>
      <c r="B59" s="89">
        <f>100*(C14+D14+E14+F14)/$B$3</f>
        <v>35.159853980674768</v>
      </c>
      <c r="C59" s="89"/>
      <c r="D59" s="89"/>
      <c r="E59" s="89"/>
      <c r="F59" s="89"/>
      <c r="G59" s="89"/>
      <c r="H59" s="89"/>
    </row>
    <row r="60" spans="1:8" x14ac:dyDescent="0.25">
      <c r="A60" s="89" t="s">
        <v>127</v>
      </c>
      <c r="B60" s="89">
        <f>100*G14/$B$3</f>
        <v>34.163338069824079</v>
      </c>
      <c r="C60" s="89"/>
      <c r="D60" s="89">
        <f>100*Field!E15/Pig!E10</f>
        <v>52.270594226649926</v>
      </c>
      <c r="E60" s="89"/>
      <c r="F60" s="89"/>
      <c r="G60" s="89"/>
      <c r="H60" s="89"/>
    </row>
    <row r="61" spans="1:8" x14ac:dyDescent="0.25">
      <c r="A61" s="89" t="s">
        <v>128</v>
      </c>
      <c r="B61" s="89">
        <f>100*H14/$B$3</f>
        <v>-0.98845111014908615</v>
      </c>
      <c r="C61" s="89"/>
      <c r="D61" s="89">
        <f>100*(Field!E16+Field!D14)/Pig!E10</f>
        <v>30.729385558903424</v>
      </c>
      <c r="E61" s="89"/>
      <c r="F61" s="89"/>
      <c r="G61" s="89"/>
      <c r="H61" s="89"/>
    </row>
    <row r="62" spans="1:8" x14ac:dyDescent="0.25">
      <c r="A62" s="89" t="s">
        <v>133</v>
      </c>
      <c r="B62" s="89">
        <f>100*(C15+D15+E15+F15)/$B$3</f>
        <v>6.1773434225463282</v>
      </c>
      <c r="C62" s="89"/>
      <c r="D62" s="89"/>
      <c r="E62" s="89"/>
      <c r="F62" s="89"/>
      <c r="G62" s="89"/>
      <c r="H62" s="89"/>
    </row>
    <row r="63" spans="1:8" x14ac:dyDescent="0.25">
      <c r="A63" s="89" t="s">
        <v>127</v>
      </c>
      <c r="B63" s="89">
        <f>100*G15/$B$3</f>
        <v>3.9440738353210243</v>
      </c>
      <c r="C63" s="89"/>
      <c r="D63" s="89">
        <f>100*Field!K15/Pig!E10</f>
        <v>8.9557633296056611</v>
      </c>
      <c r="E63" s="89"/>
      <c r="F63" s="89"/>
      <c r="G63" s="89"/>
      <c r="H63" s="89"/>
    </row>
    <row r="64" spans="1:8" x14ac:dyDescent="0.25">
      <c r="A64" s="89" t="s">
        <v>128</v>
      </c>
      <c r="B64" s="89">
        <f>100*H15/$B$3</f>
        <v>1.5866971454538725</v>
      </c>
      <c r="C64" s="89"/>
      <c r="D64" s="89">
        <f>100*(Field!J14+Field!K16)/Pig!E10</f>
        <v>8.044231169982675</v>
      </c>
      <c r="E64" s="89"/>
      <c r="F64" s="89"/>
      <c r="G64" s="89"/>
      <c r="H64" s="89"/>
    </row>
    <row r="65" spans="1:8" x14ac:dyDescent="0.25">
      <c r="A65" s="89"/>
      <c r="B65" s="89"/>
      <c r="C65" s="89"/>
      <c r="D65" s="89">
        <f>SUM(D60:D64)</f>
        <v>99.99997428514169</v>
      </c>
      <c r="E65" s="89"/>
      <c r="F65" s="89"/>
      <c r="G65" s="89"/>
      <c r="H65" s="89"/>
    </row>
    <row r="66" spans="1:8" x14ac:dyDescent="0.25">
      <c r="A66" s="89"/>
      <c r="B66" s="89"/>
      <c r="C66" s="89"/>
      <c r="D66" s="89"/>
      <c r="E66" s="89"/>
      <c r="F66" s="89"/>
      <c r="G66" s="89"/>
      <c r="H66" s="89"/>
    </row>
    <row r="67" spans="1:8" x14ac:dyDescent="0.25">
      <c r="A67" s="89"/>
      <c r="B67" s="89"/>
      <c r="C67" s="89"/>
      <c r="D67" s="89"/>
      <c r="E67" s="89"/>
      <c r="F67" s="89"/>
      <c r="G67" s="89"/>
      <c r="H67" s="89"/>
    </row>
    <row r="68" spans="1:8" x14ac:dyDescent="0.25">
      <c r="A68" s="89"/>
      <c r="B68" s="89"/>
      <c r="C68" s="89"/>
      <c r="D68" s="89"/>
      <c r="E68" s="89"/>
      <c r="F68" s="89"/>
      <c r="G68" s="89"/>
      <c r="H68" s="8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25" sqref="E25:E31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114</v>
      </c>
    </row>
    <row r="2" spans="1:12" x14ac:dyDescent="0.25">
      <c r="C2" s="1"/>
      <c r="D2" s="1"/>
      <c r="E2" s="1"/>
    </row>
    <row r="3" spans="1:12" x14ac:dyDescent="0.25">
      <c r="A3" s="5"/>
      <c r="B3" s="5"/>
      <c r="C3" s="6" t="s">
        <v>4</v>
      </c>
      <c r="D3" s="6" t="s">
        <v>20</v>
      </c>
      <c r="E3" s="6" t="s">
        <v>15</v>
      </c>
      <c r="H3" s="12"/>
      <c r="I3" s="12"/>
      <c r="J3" s="12"/>
      <c r="K3" s="12"/>
      <c r="L3" s="12"/>
    </row>
    <row r="4" spans="1:12" x14ac:dyDescent="0.25">
      <c r="A4" s="75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2"/>
      <c r="I4" s="12"/>
      <c r="J4" s="12"/>
      <c r="K4" s="12"/>
      <c r="L4" s="12"/>
    </row>
    <row r="5" spans="1:12" x14ac:dyDescent="0.25">
      <c r="A5" s="76"/>
      <c r="B5" s="8" t="str">
        <f>Sheet1!A2</f>
        <v>NGrowth</v>
      </c>
      <c r="C5" s="8"/>
      <c r="D5" s="8">
        <f>Sheet1!B2</f>
        <v>4.7407529999999998</v>
      </c>
      <c r="E5" s="8"/>
      <c r="H5" s="12"/>
      <c r="I5" s="12"/>
      <c r="J5" s="12"/>
      <c r="K5" s="12"/>
      <c r="L5" s="12"/>
    </row>
    <row r="6" spans="1:12" x14ac:dyDescent="0.25">
      <c r="A6" s="76"/>
      <c r="B6" s="8" t="str">
        <f>Sheet1!A3</f>
        <v>TANExcreted</v>
      </c>
      <c r="C6" s="8"/>
      <c r="D6" s="8"/>
      <c r="E6" s="8">
        <f>Sheet1!B3</f>
        <v>4.9803389999999998</v>
      </c>
      <c r="H6" s="12"/>
      <c r="I6" s="12"/>
      <c r="J6" s="12"/>
      <c r="K6" s="12"/>
      <c r="L6" s="12"/>
    </row>
    <row r="7" spans="1:12" x14ac:dyDescent="0.25">
      <c r="A7" s="77"/>
      <c r="B7" s="8" t="str">
        <f>Sheet1!A4</f>
        <v>ONExcreted</v>
      </c>
      <c r="C7" s="9"/>
      <c r="D7" s="9"/>
      <c r="E7" s="9">
        <f>Sheet1!B4</f>
        <v>1.9910669999999999</v>
      </c>
      <c r="H7" s="12"/>
      <c r="I7" s="12"/>
      <c r="J7" s="12"/>
      <c r="K7" s="12"/>
      <c r="L7" s="12"/>
    </row>
    <row r="8" spans="1:12" x14ac:dyDescent="0.25">
      <c r="A8" s="15"/>
      <c r="B8" s="7" t="str">
        <f>Sheet1!A5</f>
        <v>PIntake</v>
      </c>
      <c r="C8" s="8">
        <f>Sheet1!B5</f>
        <v>2.0753949999999999</v>
      </c>
      <c r="D8" s="8"/>
      <c r="E8" s="8"/>
      <c r="H8" s="12"/>
      <c r="I8" s="12"/>
      <c r="J8" s="12"/>
      <c r="K8" s="12"/>
      <c r="L8" s="12"/>
    </row>
    <row r="9" spans="1:12" x14ac:dyDescent="0.25">
      <c r="A9" s="76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2"/>
      <c r="I9" s="12"/>
      <c r="J9" s="12"/>
      <c r="K9" s="12"/>
      <c r="L9" s="12"/>
    </row>
    <row r="10" spans="1:12" x14ac:dyDescent="0.25">
      <c r="A10" s="77"/>
      <c r="B10" s="8" t="str">
        <f>Sheet1!A7</f>
        <v>PExcreted</v>
      </c>
      <c r="C10" s="8"/>
      <c r="D10" s="8"/>
      <c r="E10" s="8">
        <f>Sheet1!B7</f>
        <v>1.152641</v>
      </c>
      <c r="H10" s="12"/>
      <c r="I10" s="12"/>
      <c r="J10" s="12"/>
      <c r="K10" s="12"/>
      <c r="L10" s="12"/>
    </row>
    <row r="11" spans="1:12" x14ac:dyDescent="0.25">
      <c r="A11" s="75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2"/>
      <c r="I11" s="12"/>
      <c r="J11" s="12"/>
      <c r="K11" s="12"/>
      <c r="L11" s="12"/>
    </row>
    <row r="12" spans="1:12" x14ac:dyDescent="0.25">
      <c r="A12" s="76"/>
      <c r="B12" s="8" t="str">
        <f>Sheet1!A9</f>
        <v>OMInWeightGain</v>
      </c>
      <c r="C12" s="8"/>
      <c r="D12" s="8">
        <f>Sheet1!B9</f>
        <v>76.190669999999997</v>
      </c>
      <c r="E12" s="8"/>
      <c r="H12" s="12"/>
      <c r="I12" s="12"/>
      <c r="J12" s="12"/>
      <c r="K12" s="12"/>
      <c r="L12" s="12"/>
    </row>
    <row r="13" spans="1:12" x14ac:dyDescent="0.25">
      <c r="A13" s="76"/>
      <c r="B13" s="8" t="str">
        <f>Sheet1!A10</f>
        <v>OMDisappearPig</v>
      </c>
      <c r="C13" s="8"/>
      <c r="D13" s="8">
        <f>Sheet1!B10</f>
        <v>311.34120000000001</v>
      </c>
      <c r="E13" s="8"/>
      <c r="H13" s="12"/>
      <c r="I13" s="12"/>
      <c r="J13" s="12"/>
      <c r="K13" s="12"/>
      <c r="L13" s="12"/>
    </row>
    <row r="14" spans="1:12" x14ac:dyDescent="0.25">
      <c r="A14" s="77"/>
      <c r="B14" s="8" t="str">
        <f>Sheet1!A11</f>
        <v>OMExcretedPig</v>
      </c>
      <c r="C14" s="9"/>
      <c r="D14" s="9"/>
      <c r="E14" s="9">
        <f>Sheet1!B11</f>
        <v>52.845260000000003</v>
      </c>
      <c r="H14" s="12"/>
      <c r="I14" s="12"/>
      <c r="J14" s="12"/>
      <c r="K14" s="12"/>
      <c r="L14" s="12"/>
    </row>
    <row r="15" spans="1:12" x14ac:dyDescent="0.25">
      <c r="A15" s="15"/>
      <c r="B15" s="7" t="str">
        <f>Sheet1!A12</f>
        <v>AshIntake</v>
      </c>
      <c r="C15" s="8">
        <f>Sheet1!B12</f>
        <v>28.109179999999999</v>
      </c>
      <c r="D15" s="8"/>
      <c r="E15" s="8"/>
      <c r="H15" s="12"/>
      <c r="I15" s="12"/>
      <c r="J15" s="12"/>
      <c r="K15" s="12"/>
      <c r="L15" s="12"/>
    </row>
    <row r="16" spans="1:12" x14ac:dyDescent="0.25">
      <c r="A16" s="76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2"/>
      <c r="I16" s="12"/>
      <c r="J16" s="12"/>
      <c r="K16" s="12"/>
      <c r="L16" s="12"/>
    </row>
    <row r="17" spans="1:12" x14ac:dyDescent="0.25">
      <c r="A17" s="77"/>
      <c r="B17" s="8" t="str">
        <f>Sheet1!A14</f>
        <v>AshExcreted</v>
      </c>
      <c r="C17" s="8"/>
      <c r="D17" s="8"/>
      <c r="E17" s="8">
        <f>Sheet1!B14</f>
        <v>26.246739999999999</v>
      </c>
      <c r="H17" s="12"/>
      <c r="I17" s="12"/>
      <c r="J17" s="12"/>
      <c r="K17" s="12"/>
      <c r="L17" s="12"/>
    </row>
    <row r="18" spans="1:12" x14ac:dyDescent="0.25">
      <c r="A18" s="75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2"/>
      <c r="I18" s="12"/>
      <c r="J18" s="12"/>
      <c r="K18" s="12"/>
      <c r="L18" s="12"/>
    </row>
    <row r="19" spans="1:12" x14ac:dyDescent="0.25">
      <c r="A19" s="76"/>
      <c r="B19" s="8" t="str">
        <f>Sheet1!A16</f>
        <v>DrinkingH2O</v>
      </c>
      <c r="C19" s="8" t="str">
        <f>Sheet1!B16</f>
        <v>1.171.216</v>
      </c>
      <c r="D19" s="8"/>
      <c r="E19" s="8"/>
      <c r="H19" s="12"/>
      <c r="I19" s="12"/>
      <c r="J19" s="12"/>
      <c r="K19" s="12"/>
      <c r="L19" s="12"/>
    </row>
    <row r="20" spans="1:12" x14ac:dyDescent="0.25">
      <c r="A20" s="76"/>
      <c r="B20" s="8" t="str">
        <f>Sheet1!A17</f>
        <v>H2OExhaled</v>
      </c>
      <c r="C20" s="8"/>
      <c r="D20" s="8">
        <f>Sheet1!B17</f>
        <v>434.58429999999998</v>
      </c>
      <c r="E20" s="8"/>
      <c r="H20" s="12"/>
      <c r="I20" s="12"/>
      <c r="J20" s="12"/>
      <c r="K20" s="12"/>
      <c r="L20" s="12"/>
    </row>
    <row r="21" spans="1:12" x14ac:dyDescent="0.25">
      <c r="A21" s="76"/>
      <c r="B21" s="8" t="str">
        <f>Sheet1!A18</f>
        <v>H2OInGrowth</v>
      </c>
      <c r="C21" s="8"/>
      <c r="D21" s="8">
        <f>Sheet1!B18</f>
        <v>93.121939999999995</v>
      </c>
      <c r="E21" s="8"/>
      <c r="H21" s="12"/>
      <c r="I21" s="12"/>
      <c r="J21" s="12"/>
      <c r="K21" s="12"/>
      <c r="L21" s="12"/>
    </row>
    <row r="22" spans="1:12" x14ac:dyDescent="0.25">
      <c r="A22" s="77"/>
      <c r="B22" s="9" t="str">
        <f>Sheet1!A19</f>
        <v>H2OExPig</v>
      </c>
      <c r="C22" s="9"/>
      <c r="D22" s="9"/>
      <c r="E22" s="9">
        <f>Sheet1!B19</f>
        <v>920.90800000000002</v>
      </c>
      <c r="H22" s="12"/>
      <c r="I22" s="12"/>
      <c r="J22" s="12"/>
      <c r="K22" s="12"/>
      <c r="L22" s="12"/>
    </row>
    <row r="23" spans="1:12" x14ac:dyDescent="0.25">
      <c r="H23" s="12"/>
      <c r="I23" s="12"/>
      <c r="J23" s="12"/>
      <c r="K23" s="12"/>
      <c r="L23" s="12"/>
    </row>
    <row r="24" spans="1:12" x14ac:dyDescent="0.25">
      <c r="A24" s="30"/>
      <c r="B24" s="31" t="s">
        <v>4</v>
      </c>
      <c r="C24" s="32" t="s">
        <v>15</v>
      </c>
      <c r="D24" s="33" t="s">
        <v>20</v>
      </c>
      <c r="E24" s="33" t="s">
        <v>147</v>
      </c>
      <c r="H24" s="12"/>
      <c r="I24" s="12"/>
      <c r="J24" s="12"/>
      <c r="K24" s="12"/>
      <c r="L24" s="12"/>
    </row>
    <row r="25" spans="1:12" x14ac:dyDescent="0.25">
      <c r="A25" s="34" t="s">
        <v>119</v>
      </c>
      <c r="B25" s="35"/>
      <c r="C25" s="36">
        <f>E6</f>
        <v>4.9803389999999998</v>
      </c>
      <c r="D25" s="37"/>
      <c r="E25" s="53"/>
      <c r="H25" s="12"/>
      <c r="I25" s="12"/>
      <c r="J25" s="12"/>
      <c r="K25" s="12"/>
      <c r="L25" s="12"/>
    </row>
    <row r="26" spans="1:12" x14ac:dyDescent="0.25">
      <c r="A26" s="34" t="s">
        <v>137</v>
      </c>
      <c r="B26" s="35">
        <f>C4</f>
        <v>11.712160000000001</v>
      </c>
      <c r="C26" s="36">
        <f>E7</f>
        <v>1.9910669999999999</v>
      </c>
      <c r="D26" s="38"/>
      <c r="E26" s="54"/>
      <c r="H26" s="12"/>
      <c r="I26" s="12"/>
      <c r="J26" s="12"/>
      <c r="K26" s="12"/>
      <c r="L26" s="12"/>
    </row>
    <row r="27" spans="1:12" x14ac:dyDescent="0.25">
      <c r="A27" s="34" t="s">
        <v>150</v>
      </c>
      <c r="B27" s="35">
        <f>B26</f>
        <v>11.712160000000001</v>
      </c>
      <c r="C27" s="36">
        <f>C25+C26</f>
        <v>6.971406</v>
      </c>
      <c r="D27" s="38">
        <f>D5</f>
        <v>4.7407529999999998</v>
      </c>
      <c r="E27" s="54">
        <f>B27-C27-D27</f>
        <v>1.0000000010279564E-6</v>
      </c>
      <c r="H27" s="12"/>
      <c r="I27" s="12"/>
      <c r="J27" s="12"/>
      <c r="K27" s="12"/>
      <c r="L27" s="12"/>
    </row>
    <row r="28" spans="1:12" x14ac:dyDescent="0.25">
      <c r="A28" s="39" t="s">
        <v>8</v>
      </c>
      <c r="B28" s="40">
        <f>C11</f>
        <v>440.37720000000002</v>
      </c>
      <c r="C28" s="41">
        <f>E14</f>
        <v>52.845260000000003</v>
      </c>
      <c r="D28" s="38">
        <f>D12+D13</f>
        <v>387.53187000000003</v>
      </c>
      <c r="E28" s="54">
        <f>B28-C28-D28</f>
        <v>6.9999999993797246E-5</v>
      </c>
      <c r="H28" s="12"/>
      <c r="I28" s="12"/>
      <c r="J28" s="12"/>
      <c r="K28" s="12"/>
      <c r="L28" s="12"/>
    </row>
    <row r="29" spans="1:12" x14ac:dyDescent="0.25">
      <c r="A29" s="39" t="s">
        <v>7</v>
      </c>
      <c r="B29" s="40">
        <f>C15</f>
        <v>28.109179999999999</v>
      </c>
      <c r="C29" s="41">
        <f>E17</f>
        <v>26.246739999999999</v>
      </c>
      <c r="D29" s="38">
        <f>D16</f>
        <v>1.862439</v>
      </c>
      <c r="E29" s="54">
        <f>B29-C29-D29</f>
        <v>9.9999999947364415E-7</v>
      </c>
    </row>
    <row r="30" spans="1:12" x14ac:dyDescent="0.25">
      <c r="A30" s="30" t="s">
        <v>16</v>
      </c>
      <c r="B30" s="42">
        <f>C18+C19</f>
        <v>1171493.3984000001</v>
      </c>
      <c r="C30" s="43">
        <f>E22</f>
        <v>920.90800000000002</v>
      </c>
      <c r="D30" s="44">
        <f>D20+D21</f>
        <v>527.70623999999998</v>
      </c>
      <c r="E30" s="55">
        <f>B30-C30-D30</f>
        <v>1170044.78416</v>
      </c>
    </row>
    <row r="31" spans="1:12" x14ac:dyDescent="0.25">
      <c r="A31" s="39" t="s">
        <v>25</v>
      </c>
      <c r="B31" s="40">
        <f>B28+B29+B30</f>
        <v>1171961.88478</v>
      </c>
      <c r="C31" s="41">
        <f>C28+C29+C30</f>
        <v>1000</v>
      </c>
      <c r="D31" s="33">
        <f>D28+D29+D30</f>
        <v>917.100549</v>
      </c>
      <c r="E31" s="56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1.5703125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24</v>
      </c>
      <c r="B1">
        <v>4.9803389999999998</v>
      </c>
      <c r="C1">
        <v>4.9803389999999998</v>
      </c>
    </row>
    <row r="2" spans="1:3" x14ac:dyDescent="0.25">
      <c r="A2" t="s">
        <v>168</v>
      </c>
      <c r="B2">
        <v>0</v>
      </c>
      <c r="C2">
        <v>0</v>
      </c>
    </row>
    <row r="3" spans="1:3" x14ac:dyDescent="0.25">
      <c r="A3" t="s">
        <v>169</v>
      </c>
      <c r="B3">
        <v>0</v>
      </c>
      <c r="C3">
        <v>0</v>
      </c>
    </row>
    <row r="4" spans="1:3" x14ac:dyDescent="0.25">
      <c r="A4" t="s">
        <v>41</v>
      </c>
      <c r="B4">
        <v>1.337172</v>
      </c>
      <c r="C4">
        <v>1.337172</v>
      </c>
    </row>
    <row r="5" spans="1:3" x14ac:dyDescent="0.25">
      <c r="A5" t="s">
        <v>9</v>
      </c>
      <c r="B5">
        <v>4.0115150000000002</v>
      </c>
      <c r="C5">
        <v>4.0115150000000002</v>
      </c>
    </row>
    <row r="6" spans="1:3" x14ac:dyDescent="0.25">
      <c r="A6" t="s">
        <v>0</v>
      </c>
      <c r="B6">
        <v>1.9910669999999999</v>
      </c>
      <c r="C6">
        <v>1.9910669999999999</v>
      </c>
    </row>
    <row r="7" spans="1:3" x14ac:dyDescent="0.25">
      <c r="A7" t="s">
        <v>42</v>
      </c>
      <c r="B7">
        <v>0.36834739999999999</v>
      </c>
      <c r="C7">
        <v>0.36834739999999999</v>
      </c>
    </row>
    <row r="8" spans="1:3" x14ac:dyDescent="0.25">
      <c r="A8" t="s">
        <v>10</v>
      </c>
      <c r="B8">
        <v>1.6227199999999999</v>
      </c>
      <c r="C8">
        <v>1.6227199999999999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33</v>
      </c>
      <c r="B11">
        <v>52.845260000000003</v>
      </c>
      <c r="C11">
        <v>52.845260000000003</v>
      </c>
    </row>
    <row r="12" spans="1:3" x14ac:dyDescent="0.25">
      <c r="A12" t="s">
        <v>43</v>
      </c>
      <c r="B12">
        <v>9.7763729999999995</v>
      </c>
      <c r="C12">
        <v>9.7763729999999995</v>
      </c>
    </row>
    <row r="13" spans="1:3" x14ac:dyDescent="0.25">
      <c r="A13" t="s">
        <v>12</v>
      </c>
      <c r="B13">
        <v>43.068890000000003</v>
      </c>
      <c r="C13">
        <v>43.068890000000003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40</v>
      </c>
      <c r="B16">
        <v>920.90800000000002</v>
      </c>
      <c r="C16">
        <v>920.90800000000002</v>
      </c>
    </row>
    <row r="17" spans="1:3" x14ac:dyDescent="0.25">
      <c r="A17" t="s">
        <v>106</v>
      </c>
      <c r="B17">
        <v>75</v>
      </c>
      <c r="C17">
        <v>75</v>
      </c>
    </row>
    <row r="18" spans="1:3" x14ac:dyDescent="0.25">
      <c r="A18" t="s">
        <v>107</v>
      </c>
      <c r="B18">
        <v>25</v>
      </c>
      <c r="C18">
        <v>25</v>
      </c>
    </row>
    <row r="19" spans="1:3" x14ac:dyDescent="0.25">
      <c r="A19" t="s">
        <v>164</v>
      </c>
      <c r="B19">
        <v>2.7960430000000001</v>
      </c>
      <c r="C19">
        <v>2.7960430000000001</v>
      </c>
    </row>
    <row r="20" spans="1:3" x14ac:dyDescent="0.25">
      <c r="A20" t="s">
        <v>3</v>
      </c>
      <c r="B20">
        <v>47.407530000000001</v>
      </c>
      <c r="C20">
        <v>47.407530000000001</v>
      </c>
    </row>
    <row r="21" spans="1:3" x14ac:dyDescent="0.25">
      <c r="A21" t="s">
        <v>14</v>
      </c>
      <c r="B21">
        <v>1096.4549999999999</v>
      </c>
      <c r="C21">
        <v>1096.4549999999999</v>
      </c>
    </row>
    <row r="22" spans="1:3" x14ac:dyDescent="0.25">
      <c r="A22" t="s">
        <v>108</v>
      </c>
      <c r="B22">
        <v>2.257501</v>
      </c>
      <c r="C22">
        <v>2.257501</v>
      </c>
    </row>
    <row r="23" spans="1:3" x14ac:dyDescent="0.25">
      <c r="A23" t="s">
        <v>171</v>
      </c>
      <c r="B23">
        <v>1.466456</v>
      </c>
      <c r="C23">
        <v>1.466456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115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8"/>
      <c r="B3" s="28"/>
      <c r="C3" s="6" t="s">
        <v>4</v>
      </c>
      <c r="D3" s="6" t="s">
        <v>20</v>
      </c>
      <c r="E3" s="6" t="s">
        <v>15</v>
      </c>
      <c r="G3" s="12"/>
      <c r="H3" s="12"/>
      <c r="I3" s="12"/>
      <c r="J3" s="12"/>
      <c r="K3" s="12"/>
    </row>
    <row r="4" spans="1:12" x14ac:dyDescent="0.25">
      <c r="A4" s="78" t="s">
        <v>5</v>
      </c>
      <c r="B4" s="72" t="str">
        <f>Sheet2!A1</f>
        <v>TANExcreted</v>
      </c>
      <c r="C4" s="10">
        <f>Sheet2!B1</f>
        <v>4.9803389999999998</v>
      </c>
      <c r="D4" s="7"/>
      <c r="E4" s="7"/>
      <c r="G4" s="12"/>
      <c r="H4" s="12"/>
      <c r="I4" s="12"/>
      <c r="J4" s="12"/>
      <c r="K4" s="12"/>
    </row>
    <row r="5" spans="1:12" x14ac:dyDescent="0.25">
      <c r="A5" s="79"/>
      <c r="B5" s="69" t="str">
        <f>Sheet2!A2</f>
        <v>N2House</v>
      </c>
      <c r="C5" s="69"/>
      <c r="D5" s="70">
        <f>Sheet2!B2</f>
        <v>0</v>
      </c>
      <c r="E5" s="69"/>
      <c r="G5" s="12"/>
      <c r="H5" s="12"/>
      <c r="I5" s="12"/>
      <c r="J5" s="12"/>
      <c r="K5" s="12"/>
    </row>
    <row r="6" spans="1:12" x14ac:dyDescent="0.25">
      <c r="A6" s="79"/>
      <c r="B6" s="69" t="str">
        <f>Sheet2!A3</f>
        <v>N2OHouse</v>
      </c>
      <c r="C6" s="69"/>
      <c r="D6" s="70">
        <f>Sheet2!B3</f>
        <v>0</v>
      </c>
      <c r="E6" s="28"/>
      <c r="G6" s="12"/>
      <c r="H6" s="12"/>
      <c r="I6" s="12"/>
      <c r="J6" s="12"/>
      <c r="K6" s="12"/>
    </row>
    <row r="7" spans="1:12" x14ac:dyDescent="0.25">
      <c r="A7" s="79"/>
      <c r="B7" s="69" t="str">
        <f>Sheet2!A4</f>
        <v>NH3House</v>
      </c>
      <c r="C7" s="28"/>
      <c r="D7" s="70">
        <f>Sheet2!B4</f>
        <v>1.337172</v>
      </c>
      <c r="E7" s="69"/>
      <c r="G7" s="12"/>
      <c r="H7" s="12"/>
      <c r="I7" s="12"/>
      <c r="J7" s="12"/>
      <c r="K7" s="12"/>
    </row>
    <row r="8" spans="1:12" x14ac:dyDescent="0.25">
      <c r="A8" s="79"/>
      <c r="B8" s="69" t="str">
        <f>Sheet2!A5</f>
        <v>TANExHouse</v>
      </c>
      <c r="C8" s="70"/>
      <c r="D8" s="28"/>
      <c r="E8" s="70">
        <f>Sheet2!B5</f>
        <v>4.0115150000000002</v>
      </c>
      <c r="G8" s="12"/>
      <c r="H8" s="12"/>
      <c r="I8" s="12"/>
      <c r="J8" s="12"/>
      <c r="K8" s="12"/>
    </row>
    <row r="9" spans="1:12" x14ac:dyDescent="0.25">
      <c r="A9" s="79"/>
      <c r="B9" s="69" t="str">
        <f>Sheet2!A6</f>
        <v>ONExcreted</v>
      </c>
      <c r="C9" s="70">
        <f>Sheet2!B6</f>
        <v>1.9910669999999999</v>
      </c>
      <c r="D9" s="69"/>
      <c r="E9" s="28"/>
      <c r="G9" s="12"/>
      <c r="H9" s="12"/>
      <c r="I9" s="12"/>
      <c r="J9" s="12"/>
      <c r="K9" s="12"/>
    </row>
    <row r="10" spans="1:12" x14ac:dyDescent="0.25">
      <c r="A10" s="79"/>
      <c r="B10" s="69" t="str">
        <f>Sheet2!A7</f>
        <v>ONMineralHouse</v>
      </c>
      <c r="C10" s="70">
        <f>Sheet2!B7</f>
        <v>0.36834739999999999</v>
      </c>
      <c r="D10" s="70">
        <f>Sheet2!C7</f>
        <v>0.36834739999999999</v>
      </c>
      <c r="E10" s="69"/>
      <c r="G10" s="12"/>
      <c r="H10" s="12"/>
      <c r="I10" s="12"/>
      <c r="J10" s="12"/>
      <c r="K10" s="12"/>
    </row>
    <row r="11" spans="1:12" x14ac:dyDescent="0.25">
      <c r="A11" s="80"/>
      <c r="B11" s="69" t="str">
        <f>Sheet2!A8</f>
        <v>ONExHouse</v>
      </c>
      <c r="C11" s="69"/>
      <c r="D11" s="70"/>
      <c r="E11" s="70">
        <f>Sheet2!B8</f>
        <v>1.6227199999999999</v>
      </c>
      <c r="G11" s="12"/>
      <c r="H11" s="12"/>
      <c r="I11" s="12"/>
      <c r="J11" s="12"/>
      <c r="K11" s="12"/>
    </row>
    <row r="12" spans="1:12" x14ac:dyDescent="0.25">
      <c r="A12" s="78" t="s">
        <v>6</v>
      </c>
      <c r="B12" s="72" t="str">
        <f>Sheet2!A9</f>
        <v>PExcreted</v>
      </c>
      <c r="C12" s="71">
        <f>Sheet2!B9</f>
        <v>1.152641</v>
      </c>
      <c r="D12" s="71"/>
      <c r="E12" s="72"/>
      <c r="G12" s="12"/>
      <c r="H12" s="12"/>
      <c r="I12" s="12"/>
      <c r="J12" s="12"/>
      <c r="K12" s="12"/>
    </row>
    <row r="13" spans="1:12" x14ac:dyDescent="0.25">
      <c r="A13" s="80"/>
      <c r="B13" s="29" t="str">
        <f>Sheet2!A10</f>
        <v>PExHouse</v>
      </c>
      <c r="C13" s="73"/>
      <c r="D13" s="29"/>
      <c r="E13" s="29">
        <f>Sheet2!B10</f>
        <v>1.152641</v>
      </c>
      <c r="G13" s="12"/>
      <c r="H13" s="12"/>
      <c r="I13" s="12"/>
      <c r="J13" s="12"/>
      <c r="K13" s="12"/>
    </row>
    <row r="14" spans="1:12" x14ac:dyDescent="0.25">
      <c r="A14" s="78" t="s">
        <v>8</v>
      </c>
      <c r="B14" s="69" t="str">
        <f>Sheet2!A11</f>
        <v>OMExcretedPig</v>
      </c>
      <c r="C14" s="70">
        <f>Sheet2!B11</f>
        <v>52.845260000000003</v>
      </c>
      <c r="D14" s="70"/>
      <c r="E14" s="28"/>
      <c r="G14" s="12"/>
      <c r="H14" s="12"/>
      <c r="I14" s="12"/>
      <c r="J14" s="12"/>
      <c r="K14" s="12"/>
    </row>
    <row r="15" spans="1:12" x14ac:dyDescent="0.25">
      <c r="A15" s="81"/>
      <c r="B15" s="69" t="str">
        <f>Sheet2!A12</f>
        <v>OMDisappearHouse</v>
      </c>
      <c r="C15" s="28"/>
      <c r="D15" s="70">
        <f>Sheet2!B12</f>
        <v>9.7763729999999995</v>
      </c>
      <c r="E15" s="69"/>
      <c r="G15" s="12"/>
      <c r="H15" s="12"/>
      <c r="I15" s="12"/>
      <c r="J15" s="12"/>
      <c r="K15" s="12"/>
    </row>
    <row r="16" spans="1:12" x14ac:dyDescent="0.25">
      <c r="A16" s="82"/>
      <c r="B16" s="69" t="str">
        <f>Sheet2!A13</f>
        <v>OMExHouse</v>
      </c>
      <c r="C16" s="69"/>
      <c r="D16" s="69"/>
      <c r="E16" s="70">
        <f>Sheet2!B13</f>
        <v>43.068890000000003</v>
      </c>
      <c r="G16" s="12"/>
      <c r="H16" s="12"/>
      <c r="I16" s="12"/>
      <c r="J16" s="12"/>
      <c r="K16" s="12"/>
    </row>
    <row r="17" spans="1:11" x14ac:dyDescent="0.25">
      <c r="A17" s="78" t="s">
        <v>7</v>
      </c>
      <c r="B17" s="72" t="str">
        <f>Sheet2!A14</f>
        <v>AshExcreted</v>
      </c>
      <c r="C17" s="71">
        <f>Sheet2!C14</f>
        <v>26.246739999999999</v>
      </c>
      <c r="D17" s="72"/>
      <c r="E17" s="71"/>
      <c r="G17" s="12"/>
      <c r="H17" s="12"/>
      <c r="I17" s="12"/>
      <c r="J17" s="12"/>
      <c r="K17" s="12"/>
    </row>
    <row r="18" spans="1:11" x14ac:dyDescent="0.25">
      <c r="A18" s="80"/>
      <c r="B18" s="29" t="str">
        <f>Sheet2!A15</f>
        <v>AshExhouse</v>
      </c>
      <c r="C18" s="29"/>
      <c r="D18" s="29"/>
      <c r="E18" s="73">
        <f>Sheet2!B15</f>
        <v>26.246739999999999</v>
      </c>
      <c r="G18" s="12"/>
      <c r="H18" s="12"/>
      <c r="I18" s="12"/>
      <c r="J18" s="12"/>
      <c r="K18" s="12"/>
    </row>
    <row r="19" spans="1:11" x14ac:dyDescent="0.25">
      <c r="A19" s="78" t="s">
        <v>16</v>
      </c>
      <c r="B19" s="69" t="str">
        <f>Sheet2!A16</f>
        <v>H2OExPig</v>
      </c>
      <c r="C19" s="70">
        <f>Sheet2!B16</f>
        <v>920.90800000000002</v>
      </c>
      <c r="D19" s="69"/>
      <c r="E19" s="70"/>
      <c r="G19" s="12"/>
      <c r="H19" s="12"/>
      <c r="I19" s="12"/>
      <c r="J19" s="12"/>
      <c r="K19" s="12"/>
    </row>
    <row r="20" spans="1:11" x14ac:dyDescent="0.25">
      <c r="A20" s="79"/>
      <c r="B20" s="69" t="str">
        <f>Sheet2!A17</f>
        <v>A_DrinkingH2OSpill</v>
      </c>
      <c r="C20" s="69">
        <f>Sheet2!B17*Sheet2!B22</f>
        <v>169.31257500000001</v>
      </c>
      <c r="D20" s="69"/>
      <c r="E20" s="69"/>
      <c r="G20" s="12"/>
      <c r="H20" s="12"/>
      <c r="I20" s="12"/>
      <c r="J20" s="12"/>
      <c r="K20" s="12"/>
    </row>
    <row r="21" spans="1:11" x14ac:dyDescent="0.25">
      <c r="A21" s="79"/>
      <c r="B21" s="69" t="str">
        <f>Sheet2!A18</f>
        <v>A_WashH2O</v>
      </c>
      <c r="C21" s="69">
        <f>Sheet2!B18*Sheet2!B22</f>
        <v>56.437525000000001</v>
      </c>
      <c r="D21" s="69"/>
      <c r="E21" s="69"/>
      <c r="G21" s="12"/>
      <c r="H21" s="12"/>
      <c r="I21" s="12"/>
      <c r="J21" s="12"/>
      <c r="K21" s="12"/>
    </row>
    <row r="22" spans="1:11" x14ac:dyDescent="0.25">
      <c r="A22" s="79"/>
      <c r="B22" s="69" t="str">
        <f>Sheet2!A19</f>
        <v>H2ODegradationHouse</v>
      </c>
      <c r="C22" s="28"/>
      <c r="D22" s="69">
        <f>Sheet2!C19</f>
        <v>2.7960430000000001</v>
      </c>
      <c r="E22" s="70"/>
      <c r="G22" s="12"/>
      <c r="H22" s="12"/>
      <c r="I22" s="12"/>
      <c r="J22" s="12"/>
      <c r="K22" s="12"/>
    </row>
    <row r="23" spans="1:11" x14ac:dyDescent="0.25">
      <c r="A23" s="79"/>
      <c r="B23" s="69" t="str">
        <f>Sheet2!A20</f>
        <v>H2OEvapHouse</v>
      </c>
      <c r="C23" s="69"/>
      <c r="D23" s="69">
        <f>Sheet2!C20</f>
        <v>47.407530000000001</v>
      </c>
      <c r="E23" s="28"/>
      <c r="G23" s="12"/>
      <c r="H23" s="12"/>
      <c r="I23" s="12"/>
      <c r="J23" s="12"/>
      <c r="K23" s="12"/>
    </row>
    <row r="24" spans="1:11" x14ac:dyDescent="0.25">
      <c r="A24" s="80"/>
      <c r="B24" s="29" t="str">
        <f>Sheet2!A21</f>
        <v>H2OExHouse</v>
      </c>
      <c r="C24" s="29"/>
      <c r="D24" s="29"/>
      <c r="E24" s="29">
        <f>Sheet2!C21</f>
        <v>1096.4549999999999</v>
      </c>
      <c r="G24" s="12"/>
      <c r="H24" s="12"/>
      <c r="I24" s="12"/>
      <c r="J24" s="12"/>
      <c r="K24" s="12"/>
    </row>
    <row r="25" spans="1:11" x14ac:dyDescent="0.25">
      <c r="A25" s="68"/>
      <c r="G25" s="12"/>
      <c r="H25" s="12"/>
      <c r="I25" s="12"/>
      <c r="J25" s="12"/>
      <c r="K25" s="12"/>
    </row>
    <row r="26" spans="1:11" x14ac:dyDescent="0.25">
      <c r="A26" s="30"/>
      <c r="B26" s="31" t="s">
        <v>4</v>
      </c>
      <c r="C26" s="31" t="s">
        <v>15</v>
      </c>
      <c r="D26" s="33" t="s">
        <v>20</v>
      </c>
      <c r="E26" s="33" t="s">
        <v>147</v>
      </c>
      <c r="G26" s="12"/>
      <c r="H26" s="12"/>
      <c r="I26" s="12"/>
      <c r="J26" s="12"/>
      <c r="K26" s="12"/>
    </row>
    <row r="27" spans="1:11" x14ac:dyDescent="0.25">
      <c r="A27" s="34" t="s">
        <v>119</v>
      </c>
      <c r="B27" s="45">
        <f>C4+C10</f>
        <v>5.3486864000000001</v>
      </c>
      <c r="C27" s="45">
        <f>E8</f>
        <v>4.0115150000000002</v>
      </c>
      <c r="D27" s="37">
        <f>D5+D6+D7</f>
        <v>1.337172</v>
      </c>
      <c r="E27" s="53">
        <f>B27-C27-D27</f>
        <v>-6.000000001282757E-7</v>
      </c>
      <c r="G27" s="12"/>
      <c r="H27" s="12"/>
      <c r="I27" s="12"/>
      <c r="J27" s="12"/>
      <c r="K27" s="12"/>
    </row>
    <row r="28" spans="1:11" x14ac:dyDescent="0.25">
      <c r="A28" s="34" t="s">
        <v>137</v>
      </c>
      <c r="B28" s="45">
        <f>C9</f>
        <v>1.9910669999999999</v>
      </c>
      <c r="C28" s="45">
        <f>E11</f>
        <v>1.6227199999999999</v>
      </c>
      <c r="D28" s="38">
        <f>D10</f>
        <v>0.36834739999999999</v>
      </c>
      <c r="E28" s="54">
        <f>B28-C28-D28</f>
        <v>-4.0000000001150227E-7</v>
      </c>
      <c r="G28" s="12"/>
      <c r="H28" s="12"/>
      <c r="I28" s="12"/>
      <c r="J28" s="12"/>
      <c r="K28" s="12"/>
    </row>
    <row r="29" spans="1:11" x14ac:dyDescent="0.25">
      <c r="A29" s="34" t="s">
        <v>138</v>
      </c>
      <c r="B29" s="45">
        <f>B27+B28</f>
        <v>7.3397534000000002</v>
      </c>
      <c r="C29" s="45">
        <f>C27+C28</f>
        <v>5.6342350000000003</v>
      </c>
      <c r="D29" s="46">
        <f>D27+D28</f>
        <v>1.7055194</v>
      </c>
      <c r="E29" s="57">
        <f>E27+E28</f>
        <v>-1.000000000139778E-6</v>
      </c>
      <c r="G29" s="12"/>
      <c r="H29" s="12"/>
      <c r="I29" s="12"/>
      <c r="J29" s="12"/>
      <c r="K29" s="12"/>
    </row>
    <row r="30" spans="1:11" x14ac:dyDescent="0.25">
      <c r="A30" s="34" t="s">
        <v>6</v>
      </c>
      <c r="B30" s="45">
        <f>C12</f>
        <v>1.152641</v>
      </c>
      <c r="C30" s="45">
        <f>E13</f>
        <v>1.152641</v>
      </c>
      <c r="D30" s="38">
        <v>0</v>
      </c>
      <c r="E30" s="54">
        <f>B30-C30-D30</f>
        <v>0</v>
      </c>
      <c r="G30" s="12"/>
      <c r="H30" s="12"/>
      <c r="I30" s="12"/>
      <c r="J30" s="12"/>
      <c r="K30" s="12"/>
    </row>
    <row r="31" spans="1:11" x14ac:dyDescent="0.25">
      <c r="A31" s="39" t="s">
        <v>8</v>
      </c>
      <c r="B31" s="39">
        <f>C14</f>
        <v>52.845260000000003</v>
      </c>
      <c r="C31" s="39">
        <f>E16</f>
        <v>43.068890000000003</v>
      </c>
      <c r="D31" s="38">
        <f>D15</f>
        <v>9.7763729999999995</v>
      </c>
      <c r="E31" s="54">
        <f>B31-C31-D31</f>
        <v>-2.9999999995311555E-6</v>
      </c>
      <c r="G31" s="12"/>
      <c r="H31" s="12"/>
      <c r="I31" s="12"/>
      <c r="J31" s="12"/>
      <c r="K31" s="12"/>
    </row>
    <row r="32" spans="1:11" x14ac:dyDescent="0.25">
      <c r="A32" s="39" t="s">
        <v>7</v>
      </c>
      <c r="B32" s="39">
        <f>C17</f>
        <v>26.246739999999999</v>
      </c>
      <c r="C32" s="39">
        <f>E18</f>
        <v>26.246739999999999</v>
      </c>
      <c r="D32" s="38">
        <v>0</v>
      </c>
      <c r="E32" s="54">
        <f>B32-C32-D32</f>
        <v>0</v>
      </c>
      <c r="G32" s="12"/>
      <c r="H32" s="12"/>
      <c r="I32" s="12"/>
      <c r="J32" s="12"/>
      <c r="K32" s="12"/>
    </row>
    <row r="33" spans="1:5" x14ac:dyDescent="0.25">
      <c r="A33" s="30" t="s">
        <v>16</v>
      </c>
      <c r="B33" s="30">
        <f>C19+C20+C21</f>
        <v>1146.6581000000001</v>
      </c>
      <c r="C33" s="30">
        <f>E24</f>
        <v>1096.4549999999999</v>
      </c>
      <c r="D33" s="44">
        <f>D22+D23</f>
        <v>50.203572999999999</v>
      </c>
      <c r="E33" s="55">
        <f>B33-C33-D33</f>
        <v>-4.7299999982186591E-4</v>
      </c>
    </row>
    <row r="34" spans="1:5" x14ac:dyDescent="0.25">
      <c r="A34" s="39" t="s">
        <v>25</v>
      </c>
      <c r="B34" s="39">
        <f>SUM(B27:B33)</f>
        <v>1241.5822478</v>
      </c>
      <c r="C34" s="39">
        <f>SUM(C27:C33)</f>
        <v>1178.1917409999999</v>
      </c>
      <c r="D34" s="39">
        <f>SUM(D27:D33)</f>
        <v>63.390984799999998</v>
      </c>
      <c r="E34" s="58">
        <f>SUM(E27:E33)</f>
        <v>-4.7799999982167662E-4</v>
      </c>
    </row>
  </sheetData>
  <mergeCells count="5">
    <mergeCell ref="A4:A11"/>
    <mergeCell ref="A12:A13"/>
    <mergeCell ref="A14:A16"/>
    <mergeCell ref="A17:A18"/>
    <mergeCell ref="A19:A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4.0115150000000002</v>
      </c>
      <c r="C1">
        <v>4.0115150000000002</v>
      </c>
    </row>
    <row r="2" spans="1:3" x14ac:dyDescent="0.25">
      <c r="A2" t="s">
        <v>153</v>
      </c>
      <c r="B2">
        <v>0</v>
      </c>
      <c r="C2">
        <v>0</v>
      </c>
    </row>
    <row r="3" spans="1:3" x14ac:dyDescent="0.25">
      <c r="A3" t="s">
        <v>154</v>
      </c>
      <c r="B3">
        <v>0</v>
      </c>
      <c r="C3">
        <v>0</v>
      </c>
    </row>
    <row r="4" spans="1:3" x14ac:dyDescent="0.25">
      <c r="A4" t="s">
        <v>155</v>
      </c>
      <c r="B4">
        <v>0</v>
      </c>
      <c r="C4">
        <v>0</v>
      </c>
    </row>
    <row r="5" spans="1:3" x14ac:dyDescent="0.25">
      <c r="A5" t="s">
        <v>156</v>
      </c>
      <c r="B5">
        <v>4.092651</v>
      </c>
      <c r="C5">
        <v>4.092651</v>
      </c>
    </row>
    <row r="6" spans="1:3" x14ac:dyDescent="0.25">
      <c r="A6" t="s">
        <v>152</v>
      </c>
      <c r="B6">
        <v>8.1135979999999996E-2</v>
      </c>
      <c r="C6">
        <v>8.1135979999999996E-2</v>
      </c>
    </row>
    <row r="7" spans="1:3" x14ac:dyDescent="0.25">
      <c r="A7" t="s">
        <v>10</v>
      </c>
      <c r="B7">
        <v>1.6227199999999999</v>
      </c>
      <c r="C7">
        <v>1.6227199999999999</v>
      </c>
    </row>
    <row r="8" spans="1:3" x14ac:dyDescent="0.25">
      <c r="A8" t="s">
        <v>157</v>
      </c>
      <c r="B8">
        <v>1.5415840000000001</v>
      </c>
      <c r="C8">
        <v>1.5415840000000001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158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159</v>
      </c>
      <c r="B12">
        <v>2.1534439999999999</v>
      </c>
      <c r="C12">
        <v>2.1534439999999999</v>
      </c>
    </row>
    <row r="13" spans="1:3" x14ac:dyDescent="0.25">
      <c r="A13" t="s">
        <v>160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161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162</v>
      </c>
      <c r="B17">
        <v>0</v>
      </c>
      <c r="C17">
        <v>0</v>
      </c>
    </row>
    <row r="18" spans="1:3" x14ac:dyDescent="0.25">
      <c r="A18" t="s">
        <v>165</v>
      </c>
      <c r="B18">
        <v>0.61588509999999996</v>
      </c>
      <c r="C18">
        <v>0.61588509999999996</v>
      </c>
    </row>
    <row r="19" spans="1:3" x14ac:dyDescent="0.25">
      <c r="A19" t="s">
        <v>163</v>
      </c>
      <c r="B19">
        <v>1095.8389999999999</v>
      </c>
      <c r="C19">
        <v>1095.8389999999999</v>
      </c>
    </row>
    <row r="20" spans="1:3" x14ac:dyDescent="0.25">
      <c r="A20" t="s">
        <v>173</v>
      </c>
      <c r="B20">
        <v>0.32301669999999999</v>
      </c>
      <c r="C20">
        <v>0.32301669999999999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4" sqref="D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116</v>
      </c>
    </row>
    <row r="3" spans="1:5" x14ac:dyDescent="0.25">
      <c r="A3" s="9"/>
      <c r="B3" s="9"/>
      <c r="C3" s="9" t="s">
        <v>17</v>
      </c>
      <c r="D3" s="9" t="s">
        <v>18</v>
      </c>
      <c r="E3" s="9" t="s">
        <v>15</v>
      </c>
    </row>
    <row r="4" spans="1:5" x14ac:dyDescent="0.25">
      <c r="A4" s="75" t="s">
        <v>5</v>
      </c>
      <c r="B4" s="5" t="str">
        <f>Sheet3!A1</f>
        <v>TANExHouse</v>
      </c>
      <c r="C4" s="7">
        <f>Sheet3!B1</f>
        <v>4.0115150000000002</v>
      </c>
      <c r="D4" s="7"/>
      <c r="E4" s="7"/>
    </row>
    <row r="5" spans="1:5" x14ac:dyDescent="0.25">
      <c r="A5" s="83"/>
      <c r="B5" s="5" t="str">
        <f>Sheet3!A2</f>
        <v>N2PreStore</v>
      </c>
      <c r="C5" s="8"/>
      <c r="D5" s="8">
        <f>Sheet3!C2</f>
        <v>0</v>
      </c>
      <c r="E5" s="8"/>
    </row>
    <row r="6" spans="1:5" x14ac:dyDescent="0.25">
      <c r="A6" s="83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83"/>
      <c r="B7" s="5" t="str">
        <f>Sheet3!A4</f>
        <v>NH3PreStore</v>
      </c>
      <c r="C7" s="69"/>
      <c r="D7" s="69">
        <f>Sheet3!B4</f>
        <v>0</v>
      </c>
      <c r="E7" s="69"/>
    </row>
    <row r="8" spans="1:5" x14ac:dyDescent="0.25">
      <c r="A8" s="83"/>
      <c r="B8" s="5" t="str">
        <f>Sheet3!A5</f>
        <v>TANExPreStore</v>
      </c>
      <c r="C8" s="69"/>
      <c r="D8" s="28"/>
      <c r="E8" s="69">
        <f>Sheet3!B5</f>
        <v>4.092651</v>
      </c>
    </row>
    <row r="9" spans="1:5" x14ac:dyDescent="0.25">
      <c r="A9" s="83"/>
      <c r="B9" s="5" t="str">
        <f>Sheet3!A6</f>
        <v>NMineralPreStore</v>
      </c>
      <c r="C9" s="69">
        <f>Sheet3!B6</f>
        <v>8.1135979999999996E-2</v>
      </c>
      <c r="D9" s="69">
        <f>Sheet3!C6</f>
        <v>8.1135979999999996E-2</v>
      </c>
      <c r="E9" s="28"/>
    </row>
    <row r="10" spans="1:5" x14ac:dyDescent="0.25">
      <c r="A10" s="83"/>
      <c r="B10" s="5" t="str">
        <f>Sheet3!A7</f>
        <v>ONExHouse</v>
      </c>
      <c r="C10" s="69">
        <f>Sheet3!B7</f>
        <v>1.6227199999999999</v>
      </c>
      <c r="D10" s="69"/>
      <c r="E10" s="69"/>
    </row>
    <row r="11" spans="1:5" x14ac:dyDescent="0.25">
      <c r="A11" s="84"/>
      <c r="B11" s="5" t="str">
        <f>Sheet3!A8</f>
        <v>ONExPreStore</v>
      </c>
      <c r="C11" s="29"/>
      <c r="D11" s="29"/>
      <c r="E11" s="29">
        <f>Sheet3!B8</f>
        <v>1.5415840000000001</v>
      </c>
    </row>
    <row r="12" spans="1:5" x14ac:dyDescent="0.25">
      <c r="A12" s="76" t="s">
        <v>6</v>
      </c>
      <c r="B12" s="7" t="str">
        <f>Sheet3!A9</f>
        <v>PExHouse</v>
      </c>
      <c r="C12" s="28">
        <f>Sheet3!B9</f>
        <v>1.152641</v>
      </c>
      <c r="D12" s="28"/>
      <c r="E12" s="28"/>
    </row>
    <row r="13" spans="1:5" x14ac:dyDescent="0.25">
      <c r="A13" s="76"/>
      <c r="B13" s="9" t="str">
        <f>Sheet3!A10</f>
        <v>PPreStore</v>
      </c>
      <c r="C13" s="28"/>
      <c r="D13" s="28"/>
      <c r="E13" s="28">
        <f>Sheet3!B10</f>
        <v>1.152641</v>
      </c>
    </row>
    <row r="14" spans="1:5" x14ac:dyDescent="0.25">
      <c r="A14" s="75" t="s">
        <v>8</v>
      </c>
      <c r="B14" s="5" t="str">
        <f>Sheet3!A11</f>
        <v>OMExHouse</v>
      </c>
      <c r="C14" s="72">
        <f>Sheet3!B11</f>
        <v>43.068890000000003</v>
      </c>
      <c r="D14" s="72"/>
      <c r="E14" s="72"/>
    </row>
    <row r="15" spans="1:5" x14ac:dyDescent="0.25">
      <c r="A15" s="79"/>
      <c r="B15" s="5" t="str">
        <f>Sheet3!A12</f>
        <v>OMDisappearPreStore</v>
      </c>
      <c r="C15" s="69"/>
      <c r="D15" s="69">
        <f>Sheet3!B12</f>
        <v>2.1534439999999999</v>
      </c>
      <c r="E15" s="69"/>
    </row>
    <row r="16" spans="1:5" x14ac:dyDescent="0.25">
      <c r="A16" s="80"/>
      <c r="B16" s="5" t="str">
        <f>Sheet3!A13</f>
        <v>OMExPreStore</v>
      </c>
      <c r="C16" s="29"/>
      <c r="D16" s="29"/>
      <c r="E16" s="29">
        <f>Sheet3!B13</f>
        <v>40.915439999999997</v>
      </c>
    </row>
    <row r="17" spans="1:5" x14ac:dyDescent="0.25">
      <c r="A17" s="16"/>
      <c r="B17" s="7" t="str">
        <f>Sheet3!A14</f>
        <v>AshExhouse</v>
      </c>
      <c r="C17" s="72">
        <f>Sheet3!B14</f>
        <v>26.246739999999999</v>
      </c>
      <c r="D17" s="28"/>
      <c r="E17" s="28"/>
    </row>
    <row r="18" spans="1:5" x14ac:dyDescent="0.25">
      <c r="A18" s="16" t="s">
        <v>7</v>
      </c>
      <c r="B18" s="9" t="str">
        <f>Sheet3!A15</f>
        <v>AshPreStore</v>
      </c>
      <c r="C18" s="28"/>
      <c r="D18" s="28"/>
      <c r="E18" s="69">
        <f>Sheet3!B15</f>
        <v>26.246739999999999</v>
      </c>
    </row>
    <row r="19" spans="1:5" x14ac:dyDescent="0.25">
      <c r="A19" s="75" t="s">
        <v>16</v>
      </c>
      <c r="B19" s="5" t="str">
        <f>Sheet3!A16</f>
        <v>H2OExHouse</v>
      </c>
      <c r="C19" s="72">
        <f>Sheet3!B16</f>
        <v>1096.4549999999999</v>
      </c>
      <c r="D19" s="72"/>
      <c r="E19" s="72"/>
    </row>
    <row r="20" spans="1:5" x14ac:dyDescent="0.25">
      <c r="A20" s="79"/>
      <c r="B20" s="5" t="str">
        <f>Sheet3!A17</f>
        <v>H2OEvapPreStore</v>
      </c>
      <c r="C20" s="69"/>
      <c r="D20" s="69">
        <f>Sheet3!B17</f>
        <v>0</v>
      </c>
      <c r="E20" s="69"/>
    </row>
    <row r="21" spans="1:5" x14ac:dyDescent="0.25">
      <c r="A21" s="79"/>
      <c r="B21" s="5" t="str">
        <f>Sheet3!A18</f>
        <v>H2ODegradationPreStore</v>
      </c>
      <c r="C21" s="69"/>
      <c r="D21" s="69">
        <f>Sheet3!B18</f>
        <v>0.61588509999999996</v>
      </c>
      <c r="E21" s="69"/>
    </row>
    <row r="22" spans="1:5" x14ac:dyDescent="0.25">
      <c r="A22" s="80"/>
      <c r="B22" s="9" t="str">
        <f>Sheet3!A20</f>
        <v>OMCH4Prestore</v>
      </c>
      <c r="C22" s="9"/>
      <c r="D22" s="9"/>
      <c r="E22" s="9">
        <f>Sheet3!B20</f>
        <v>0.32301669999999999</v>
      </c>
    </row>
    <row r="25" spans="1:5" x14ac:dyDescent="0.25">
      <c r="A25" s="25"/>
      <c r="B25" s="22" t="s">
        <v>4</v>
      </c>
      <c r="C25" s="22" t="s">
        <v>15</v>
      </c>
      <c r="D25" s="23" t="s">
        <v>20</v>
      </c>
      <c r="E25" s="23" t="s">
        <v>136</v>
      </c>
    </row>
    <row r="26" spans="1:5" x14ac:dyDescent="0.25">
      <c r="A26" s="47" t="s">
        <v>119</v>
      </c>
      <c r="B26" s="24">
        <f>C4+C9</f>
        <v>4.0926509800000002</v>
      </c>
      <c r="C26" s="24">
        <f>E8</f>
        <v>4.092651</v>
      </c>
      <c r="D26" s="48">
        <f>SUM(D6:D8)</f>
        <v>0</v>
      </c>
      <c r="E26" s="59">
        <f>B26-C26-D26</f>
        <v>-1.9999999878450581E-8</v>
      </c>
    </row>
    <row r="27" spans="1:5" x14ac:dyDescent="0.25">
      <c r="A27" s="47" t="s">
        <v>137</v>
      </c>
      <c r="B27" s="24">
        <f>C10</f>
        <v>1.6227199999999999</v>
      </c>
      <c r="C27" s="23">
        <f>E11</f>
        <v>1.5415840000000001</v>
      </c>
      <c r="D27" s="24">
        <f>D9</f>
        <v>8.1135979999999996E-2</v>
      </c>
      <c r="E27" s="60">
        <f>B27-C27-D27</f>
        <v>1.9999999878450581E-8</v>
      </c>
    </row>
    <row r="28" spans="1:5" x14ac:dyDescent="0.25">
      <c r="A28" s="47" t="s">
        <v>138</v>
      </c>
      <c r="B28" s="24">
        <f>B26+B27</f>
        <v>5.7153709800000003</v>
      </c>
      <c r="C28" s="24">
        <f>C26+C27</f>
        <v>5.6342350000000003</v>
      </c>
      <c r="D28" s="24">
        <f>D26+D27</f>
        <v>8.1135979999999996E-2</v>
      </c>
      <c r="E28" s="61">
        <f>E26+E27</f>
        <v>0</v>
      </c>
    </row>
    <row r="29" spans="1:5" x14ac:dyDescent="0.25">
      <c r="A29" s="23" t="s">
        <v>8</v>
      </c>
      <c r="B29" s="23">
        <f>C14</f>
        <v>43.068890000000003</v>
      </c>
      <c r="C29" s="23">
        <f>E16</f>
        <v>40.915439999999997</v>
      </c>
      <c r="D29" s="47">
        <f>D15</f>
        <v>2.1534439999999999</v>
      </c>
      <c r="E29" s="61">
        <f t="shared" ref="E29:E31" si="0">E27+E28</f>
        <v>1.9999999878450581E-8</v>
      </c>
    </row>
    <row r="30" spans="1:5" x14ac:dyDescent="0.25">
      <c r="A30" s="23" t="s">
        <v>7</v>
      </c>
      <c r="B30" s="23">
        <f>C17</f>
        <v>26.246739999999999</v>
      </c>
      <c r="C30" s="23">
        <f>E18</f>
        <v>26.246739999999999</v>
      </c>
      <c r="D30" s="47"/>
      <c r="E30" s="61">
        <f t="shared" si="0"/>
        <v>1.9999999878450581E-8</v>
      </c>
    </row>
    <row r="31" spans="1:5" x14ac:dyDescent="0.25">
      <c r="A31" s="25" t="s">
        <v>16</v>
      </c>
      <c r="B31" s="25">
        <f>C19</f>
        <v>1096.4549999999999</v>
      </c>
      <c r="C31" s="25">
        <f>E22</f>
        <v>0.32301669999999999</v>
      </c>
      <c r="D31" s="25">
        <f>D20+D21</f>
        <v>0.61588509999999996</v>
      </c>
      <c r="E31" s="61">
        <f t="shared" si="0"/>
        <v>3.9999999756901161E-8</v>
      </c>
    </row>
    <row r="32" spans="1:5" x14ac:dyDescent="0.25">
      <c r="A32" s="23" t="s">
        <v>151</v>
      </c>
      <c r="B32" s="23">
        <f>SUM(B26:B31)</f>
        <v>1177.20137196</v>
      </c>
      <c r="C32" s="23">
        <f>SUM(C26:C31)</f>
        <v>78.753666699999997</v>
      </c>
      <c r="D32" s="23">
        <f t="shared" ref="D32:E32" si="1">SUM(D26:D31)</f>
        <v>2.9316010599999998</v>
      </c>
      <c r="E32" s="63">
        <f t="shared" si="1"/>
        <v>7.9999999513802322E-8</v>
      </c>
    </row>
  </sheetData>
  <mergeCells count="4">
    <mergeCell ref="A12:A13"/>
    <mergeCell ref="A4:A11"/>
    <mergeCell ref="A14:A16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2" bestFit="1" customWidth="1"/>
  </cols>
  <sheetData>
    <row r="1" spans="1:3" x14ac:dyDescent="0.25">
      <c r="A1" t="s">
        <v>44</v>
      </c>
      <c r="B1">
        <v>3.6424590000000001</v>
      </c>
      <c r="C1">
        <v>3.6424590000000001</v>
      </c>
    </row>
    <row r="2" spans="1:3" x14ac:dyDescent="0.25">
      <c r="A2" t="s">
        <v>45</v>
      </c>
      <c r="B2">
        <v>0.21674669999999999</v>
      </c>
      <c r="C2">
        <v>0.21674669999999999</v>
      </c>
    </row>
    <row r="3" spans="1:3" x14ac:dyDescent="0.25">
      <c r="A3" t="s">
        <v>46</v>
      </c>
      <c r="B3">
        <v>0</v>
      </c>
      <c r="C3">
        <v>0</v>
      </c>
    </row>
    <row r="4" spans="1:3" x14ac:dyDescent="0.25">
      <c r="A4" t="s">
        <v>47</v>
      </c>
      <c r="B4">
        <v>0</v>
      </c>
      <c r="C4">
        <v>0</v>
      </c>
    </row>
    <row r="5" spans="1:3" x14ac:dyDescent="0.25">
      <c r="A5" t="s">
        <v>48</v>
      </c>
      <c r="B5">
        <v>5.016967E-2</v>
      </c>
      <c r="C5">
        <v>5.016967E-2</v>
      </c>
    </row>
    <row r="6" spans="1:3" x14ac:dyDescent="0.25">
      <c r="A6" t="s">
        <v>49</v>
      </c>
      <c r="B6">
        <v>3.8090359999999999</v>
      </c>
      <c r="C6">
        <v>3.8090359999999999</v>
      </c>
    </row>
    <row r="7" spans="1:3" x14ac:dyDescent="0.25">
      <c r="A7" t="s">
        <v>50</v>
      </c>
      <c r="B7">
        <v>1.1716040000000001</v>
      </c>
      <c r="C7">
        <v>1.1716040000000001</v>
      </c>
    </row>
    <row r="8" spans="1:3" x14ac:dyDescent="0.25">
      <c r="A8" t="s">
        <v>51</v>
      </c>
      <c r="B8">
        <v>0.95485690000000001</v>
      </c>
      <c r="C8">
        <v>0.95485690000000001</v>
      </c>
    </row>
    <row r="9" spans="1:3" x14ac:dyDescent="0.25">
      <c r="A9" t="s">
        <v>52</v>
      </c>
      <c r="B9">
        <v>0.45019160000000003</v>
      </c>
      <c r="C9">
        <v>0.45019160000000003</v>
      </c>
    </row>
    <row r="10" spans="1:3" x14ac:dyDescent="0.25">
      <c r="A10" t="s">
        <v>53</v>
      </c>
      <c r="B10">
        <v>2.5898600000000001E-2</v>
      </c>
      <c r="C10">
        <v>2.5898600000000001E-2</v>
      </c>
    </row>
    <row r="11" spans="1:3" x14ac:dyDescent="0.25">
      <c r="A11" t="s">
        <v>55</v>
      </c>
      <c r="B11">
        <v>1.6663159999999999E-3</v>
      </c>
      <c r="C11">
        <v>1.6663159999999999E-3</v>
      </c>
    </row>
    <row r="12" spans="1:3" x14ac:dyDescent="0.25">
      <c r="A12" t="s">
        <v>54</v>
      </c>
      <c r="B12">
        <v>8.5696229999999995E-4</v>
      </c>
      <c r="C12">
        <v>8.5696229999999995E-4</v>
      </c>
    </row>
    <row r="13" spans="1:3" x14ac:dyDescent="0.25">
      <c r="A13" t="s">
        <v>56</v>
      </c>
      <c r="B13">
        <v>1.4282699999999999E-3</v>
      </c>
      <c r="C13">
        <v>1.4282699999999999E-3</v>
      </c>
    </row>
    <row r="14" spans="1:3" x14ac:dyDescent="0.25">
      <c r="A14" t="s">
        <v>57</v>
      </c>
      <c r="B14">
        <v>0.47609020000000002</v>
      </c>
      <c r="C14">
        <v>0.47609020000000002</v>
      </c>
    </row>
    <row r="15" spans="1:3" x14ac:dyDescent="0.25">
      <c r="A15" t="s">
        <v>113</v>
      </c>
      <c r="B15">
        <v>0.36998009999999998</v>
      </c>
      <c r="C15">
        <v>0.36998009999999998</v>
      </c>
    </row>
    <row r="16" spans="1:3" x14ac:dyDescent="0.25">
      <c r="A16" t="s">
        <v>58</v>
      </c>
      <c r="B16">
        <v>0.34408149999999998</v>
      </c>
      <c r="C16">
        <v>0.34408149999999998</v>
      </c>
    </row>
    <row r="17" spans="1:3" x14ac:dyDescent="0.25">
      <c r="A17" t="s">
        <v>59</v>
      </c>
      <c r="B17">
        <v>0.95669190000000004</v>
      </c>
      <c r="C17">
        <v>0.95669190000000004</v>
      </c>
    </row>
    <row r="18" spans="1:3" x14ac:dyDescent="0.25">
      <c r="A18" t="s">
        <v>60</v>
      </c>
      <c r="B18">
        <v>0.95669190000000004</v>
      </c>
      <c r="C18">
        <v>0.95669190000000004</v>
      </c>
    </row>
    <row r="19" spans="1:3" x14ac:dyDescent="0.25">
      <c r="A19" t="s">
        <v>61</v>
      </c>
      <c r="B19">
        <v>0.19594890000000001</v>
      </c>
      <c r="C19">
        <v>0.19594890000000001</v>
      </c>
    </row>
    <row r="20" spans="1:3" x14ac:dyDescent="0.25">
      <c r="A20" t="s">
        <v>62</v>
      </c>
      <c r="B20">
        <v>0.19594890000000001</v>
      </c>
      <c r="C20">
        <v>0.19594890000000001</v>
      </c>
    </row>
    <row r="21" spans="1:3" x14ac:dyDescent="0.25">
      <c r="A21" t="s">
        <v>63</v>
      </c>
      <c r="B21">
        <v>25.776730000000001</v>
      </c>
      <c r="C21">
        <v>25.776730000000001</v>
      </c>
    </row>
    <row r="22" spans="1:3" x14ac:dyDescent="0.25">
      <c r="A22" t="s">
        <v>64</v>
      </c>
      <c r="B22">
        <v>4.7686950000000001</v>
      </c>
      <c r="C22">
        <v>4.7686950000000001</v>
      </c>
    </row>
    <row r="23" spans="1:3" x14ac:dyDescent="0.25">
      <c r="A23" t="s">
        <v>65</v>
      </c>
      <c r="B23">
        <v>1.0968</v>
      </c>
      <c r="C23">
        <v>1.0968</v>
      </c>
    </row>
    <row r="24" spans="1:3" x14ac:dyDescent="0.25">
      <c r="A24" t="s">
        <v>66</v>
      </c>
      <c r="B24">
        <v>21.008030000000002</v>
      </c>
      <c r="C24">
        <v>21.008030000000002</v>
      </c>
    </row>
    <row r="25" spans="1:3" x14ac:dyDescent="0.25">
      <c r="A25" t="s">
        <v>67</v>
      </c>
      <c r="B25">
        <v>15.13871</v>
      </c>
      <c r="C25">
        <v>15.13871</v>
      </c>
    </row>
    <row r="26" spans="1:3" x14ac:dyDescent="0.25">
      <c r="A26" t="s">
        <v>68</v>
      </c>
      <c r="B26">
        <v>1.0597099999999999</v>
      </c>
      <c r="C26">
        <v>1.0597099999999999</v>
      </c>
    </row>
    <row r="27" spans="1:3" x14ac:dyDescent="0.25">
      <c r="A27" t="s">
        <v>69</v>
      </c>
      <c r="B27">
        <v>0.24373330000000001</v>
      </c>
      <c r="C27">
        <v>0.24373330000000001</v>
      </c>
    </row>
    <row r="28" spans="1:3" x14ac:dyDescent="0.25">
      <c r="A28" t="s">
        <v>70</v>
      </c>
      <c r="B28">
        <v>14.079000000000001</v>
      </c>
      <c r="C28">
        <v>14.079000000000001</v>
      </c>
    </row>
    <row r="29" spans="1:3" x14ac:dyDescent="0.25">
      <c r="A29" t="s">
        <v>71</v>
      </c>
      <c r="B29">
        <v>16.535450000000001</v>
      </c>
      <c r="C29">
        <v>16.535450000000001</v>
      </c>
    </row>
    <row r="30" spans="1:3" x14ac:dyDescent="0.25">
      <c r="A30" t="s">
        <v>72</v>
      </c>
      <c r="B30">
        <v>16.535450000000001</v>
      </c>
      <c r="C30">
        <v>16.535450000000001</v>
      </c>
    </row>
    <row r="31" spans="1:3" x14ac:dyDescent="0.25">
      <c r="A31" t="s">
        <v>73</v>
      </c>
      <c r="B31">
        <v>9.7112949999999998</v>
      </c>
      <c r="C31">
        <v>9.7112949999999998</v>
      </c>
    </row>
    <row r="32" spans="1:3" x14ac:dyDescent="0.25">
      <c r="A32" t="s">
        <v>74</v>
      </c>
      <c r="B32">
        <v>9.7112949999999998</v>
      </c>
      <c r="C32">
        <v>9.7112949999999998</v>
      </c>
    </row>
    <row r="33" spans="1:3" x14ac:dyDescent="0.25">
      <c r="A33" t="s">
        <v>75</v>
      </c>
      <c r="B33">
        <v>975.29650000000004</v>
      </c>
      <c r="C33">
        <v>975.29650000000004</v>
      </c>
    </row>
    <row r="34" spans="1:3" x14ac:dyDescent="0.25">
      <c r="A34" t="s">
        <v>76</v>
      </c>
      <c r="B34">
        <v>0</v>
      </c>
      <c r="C34">
        <v>0</v>
      </c>
    </row>
    <row r="35" spans="1:3" x14ac:dyDescent="0.25">
      <c r="A35" t="s">
        <v>166</v>
      </c>
      <c r="B35">
        <v>1.363847</v>
      </c>
      <c r="C35">
        <v>1.363847</v>
      </c>
    </row>
    <row r="36" spans="1:3" x14ac:dyDescent="0.25">
      <c r="A36" t="s">
        <v>77</v>
      </c>
      <c r="B36">
        <v>0</v>
      </c>
      <c r="C36">
        <v>0</v>
      </c>
    </row>
    <row r="37" spans="1:3" x14ac:dyDescent="0.25">
      <c r="A37" t="s">
        <v>78</v>
      </c>
      <c r="B37">
        <v>973.93259999999998</v>
      </c>
      <c r="C37">
        <v>973.93259999999998</v>
      </c>
    </row>
    <row r="38" spans="1:3" x14ac:dyDescent="0.25">
      <c r="A38" t="s">
        <v>79</v>
      </c>
      <c r="B38">
        <v>120.5423</v>
      </c>
      <c r="C38">
        <v>120.5423</v>
      </c>
    </row>
    <row r="39" spans="1:3" x14ac:dyDescent="0.25">
      <c r="A39" t="s">
        <v>80</v>
      </c>
      <c r="B39">
        <v>0</v>
      </c>
      <c r="C39">
        <v>0</v>
      </c>
    </row>
    <row r="40" spans="1:3" x14ac:dyDescent="0.25">
      <c r="A40" t="s">
        <v>167</v>
      </c>
      <c r="B40">
        <v>0.30307709999999999</v>
      </c>
      <c r="C40">
        <v>0.30307709999999999</v>
      </c>
    </row>
    <row r="41" spans="1:3" x14ac:dyDescent="0.25">
      <c r="A41" t="s">
        <v>81</v>
      </c>
      <c r="B41">
        <v>6.0119590000000001</v>
      </c>
      <c r="C41">
        <v>6.0119590000000001</v>
      </c>
    </row>
    <row r="42" spans="1:3" x14ac:dyDescent="0.25">
      <c r="A42" t="s">
        <v>82</v>
      </c>
      <c r="B42">
        <v>114.2272</v>
      </c>
      <c r="C42">
        <v>114.2272</v>
      </c>
    </row>
    <row r="43" spans="1:3" x14ac:dyDescent="0.25">
      <c r="A43" t="s">
        <v>139</v>
      </c>
      <c r="B43">
        <v>0.47213860000000002</v>
      </c>
      <c r="C43">
        <v>0.47213860000000002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11" sqref="F11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117</v>
      </c>
    </row>
    <row r="2" spans="1:11" x14ac:dyDescent="0.25">
      <c r="A2" t="s">
        <v>21</v>
      </c>
      <c r="G2" t="s">
        <v>22</v>
      </c>
    </row>
    <row r="3" spans="1:11" x14ac:dyDescent="0.25">
      <c r="A3" s="9"/>
      <c r="B3" s="9"/>
      <c r="C3" s="9" t="s">
        <v>17</v>
      </c>
      <c r="D3" s="9" t="s">
        <v>18</v>
      </c>
      <c r="E3" s="9" t="s">
        <v>15</v>
      </c>
      <c r="G3" s="9"/>
      <c r="H3" s="9"/>
      <c r="I3" s="9" t="s">
        <v>17</v>
      </c>
      <c r="J3" s="9" t="s">
        <v>18</v>
      </c>
      <c r="K3" s="9" t="s">
        <v>15</v>
      </c>
    </row>
    <row r="4" spans="1:11" x14ac:dyDescent="0.25">
      <c r="A4" s="75" t="s">
        <v>5</v>
      </c>
      <c r="B4" s="5" t="str">
        <f>Sheet4!A1</f>
        <v>TANExSepLiq</v>
      </c>
      <c r="C4" s="7">
        <f>Sheet4!B1</f>
        <v>3.6424590000000001</v>
      </c>
      <c r="D4" s="7"/>
      <c r="E4" s="7"/>
      <c r="G4" s="75" t="s">
        <v>5</v>
      </c>
      <c r="H4" s="5" t="str">
        <f>Sheet4!A9</f>
        <v>TANExSepSolid</v>
      </c>
      <c r="I4" s="7">
        <f>Sheet4!B9</f>
        <v>0.45019160000000003</v>
      </c>
      <c r="J4" s="7"/>
      <c r="K4" s="7"/>
    </row>
    <row r="5" spans="1:11" x14ac:dyDescent="0.25">
      <c r="A5" s="83"/>
      <c r="B5" s="5" t="str">
        <f>Sheet4!A2</f>
        <v>NMineralStoreLiq</v>
      </c>
      <c r="C5" s="8">
        <f>Sheet4!B2</f>
        <v>0.21674669999999999</v>
      </c>
      <c r="D5" s="8">
        <f>Sheet4!B2</f>
        <v>0.21674669999999999</v>
      </c>
      <c r="E5" s="8"/>
      <c r="G5" s="83"/>
      <c r="H5" s="5" t="str">
        <f>Sheet4!A10</f>
        <v>NMineralStoreSolid</v>
      </c>
      <c r="I5" s="8">
        <f>Sheet4!B10</f>
        <v>2.5898600000000001E-2</v>
      </c>
      <c r="J5" s="8">
        <f>Sheet4!B10</f>
        <v>2.5898600000000001E-2</v>
      </c>
      <c r="K5" s="8"/>
    </row>
    <row r="6" spans="1:11" x14ac:dyDescent="0.25">
      <c r="A6" s="83"/>
      <c r="B6" s="5" t="str">
        <f>Sheet4!A3</f>
        <v>N2StoreLiq</v>
      </c>
      <c r="C6" s="8"/>
      <c r="D6" s="8">
        <f>Sheet4!B3</f>
        <v>0</v>
      </c>
      <c r="E6" s="8"/>
      <c r="G6" s="83"/>
      <c r="H6" s="5" t="str">
        <f>Sheet4!A11</f>
        <v>N2StoreSolid</v>
      </c>
      <c r="I6" s="8"/>
      <c r="J6" s="8">
        <f>Sheet4!B11</f>
        <v>1.6663159999999999E-3</v>
      </c>
      <c r="K6" s="8"/>
    </row>
    <row r="7" spans="1:11" x14ac:dyDescent="0.25">
      <c r="A7" s="83"/>
      <c r="B7" s="5" t="str">
        <f>Sheet4!A4</f>
        <v>N2OStoreLiq</v>
      </c>
      <c r="C7" s="8"/>
      <c r="D7" s="8">
        <f>Sheet4!B4</f>
        <v>0</v>
      </c>
      <c r="E7" s="8"/>
      <c r="G7" s="83"/>
      <c r="H7" s="5" t="str">
        <f>Sheet4!A12</f>
        <v>N2OStoreSolid</v>
      </c>
      <c r="I7" s="8"/>
      <c r="J7" s="8">
        <f>Sheet4!B12</f>
        <v>8.5696229999999995E-4</v>
      </c>
      <c r="K7" s="8"/>
    </row>
    <row r="8" spans="1:11" x14ac:dyDescent="0.25">
      <c r="A8" s="83"/>
      <c r="B8" s="5" t="str">
        <f>Sheet4!A5</f>
        <v>NH3StoreLiq</v>
      </c>
      <c r="C8" s="8"/>
      <c r="D8" s="8">
        <f>Sheet4!B5</f>
        <v>5.016967E-2</v>
      </c>
      <c r="E8" s="8"/>
      <c r="G8" s="83"/>
      <c r="H8" s="5" t="str">
        <f>Sheet4!A13</f>
        <v>NH3StoreSolid</v>
      </c>
      <c r="I8" s="8"/>
      <c r="J8" s="8">
        <f>Sheet4!B13</f>
        <v>1.4282699999999999E-3</v>
      </c>
      <c r="K8" s="8"/>
    </row>
    <row r="9" spans="1:11" x14ac:dyDescent="0.25">
      <c r="A9" s="83"/>
      <c r="B9" s="5" t="str">
        <f>Sheet4!A6</f>
        <v>TANExStoreLiq</v>
      </c>
      <c r="C9" s="8"/>
      <c r="D9" s="8"/>
      <c r="E9" s="8">
        <f>Sheet4!B6</f>
        <v>3.8090359999999999</v>
      </c>
      <c r="G9" s="83"/>
      <c r="H9" s="5" t="str">
        <f>Sheet4!A43</f>
        <v>TANExStoreSolid</v>
      </c>
      <c r="I9" s="28"/>
      <c r="J9" s="8"/>
      <c r="K9" s="5">
        <f>Sheet4!B43</f>
        <v>0.47213860000000002</v>
      </c>
    </row>
    <row r="10" spans="1:11" x14ac:dyDescent="0.25">
      <c r="A10" s="83"/>
      <c r="B10" s="5" t="str">
        <f>Sheet4!A7</f>
        <v>ONExSepLiq</v>
      </c>
      <c r="C10" s="8">
        <f>Sheet4!B7</f>
        <v>1.1716040000000001</v>
      </c>
      <c r="D10" s="8"/>
      <c r="E10" s="8"/>
      <c r="G10" s="83"/>
      <c r="H10" s="5" t="str">
        <f>Sheet4!A15</f>
        <v>ONExSepSolid</v>
      </c>
      <c r="I10" s="8">
        <f>Sheet4!B15</f>
        <v>0.36998009999999998</v>
      </c>
      <c r="J10" s="8"/>
      <c r="K10" s="8"/>
    </row>
    <row r="11" spans="1:11" x14ac:dyDescent="0.25">
      <c r="A11" s="84"/>
      <c r="B11" s="5" t="str">
        <f>Sheet4!A8</f>
        <v>ONExStoreLiq</v>
      </c>
      <c r="C11" s="9"/>
      <c r="D11" s="9"/>
      <c r="E11" s="9">
        <f>Sheet4!B8</f>
        <v>0.95485690000000001</v>
      </c>
      <c r="G11" s="84"/>
      <c r="H11" s="5" t="str">
        <f>Sheet4!A16</f>
        <v>ONExStoreSolid</v>
      </c>
      <c r="I11" s="9"/>
      <c r="J11" s="9"/>
      <c r="K11" s="9">
        <f>Sheet4!B16</f>
        <v>0.34408149999999998</v>
      </c>
    </row>
    <row r="12" spans="1:11" x14ac:dyDescent="0.25">
      <c r="A12" s="76" t="s">
        <v>6</v>
      </c>
      <c r="B12" s="7" t="str">
        <f>Sheet4!A17</f>
        <v>PExSepLiq</v>
      </c>
      <c r="C12" s="5">
        <f>Sheet4!B17</f>
        <v>0.95669190000000004</v>
      </c>
      <c r="D12" s="5"/>
      <c r="E12" s="5"/>
      <c r="G12" s="76" t="s">
        <v>6</v>
      </c>
      <c r="H12" s="7" t="str">
        <f>Sheet4!A19</f>
        <v>PExSepSolid</v>
      </c>
      <c r="I12" s="5">
        <f>Sheet4!B19</f>
        <v>0.19594890000000001</v>
      </c>
      <c r="J12" s="5"/>
      <c r="K12" s="5"/>
    </row>
    <row r="13" spans="1:11" x14ac:dyDescent="0.25">
      <c r="A13" s="76"/>
      <c r="B13" s="9" t="str">
        <f>Sheet4!A18</f>
        <v>PExStoreLiq</v>
      </c>
      <c r="C13" s="5"/>
      <c r="D13" s="5"/>
      <c r="E13" s="5">
        <f>Sheet4!B18</f>
        <v>0.95669190000000004</v>
      </c>
      <c r="G13" s="76"/>
      <c r="H13" s="9" t="str">
        <f>Sheet4!A20</f>
        <v>PExStoreSolid</v>
      </c>
      <c r="I13" s="5"/>
      <c r="J13" s="5"/>
      <c r="K13" s="5">
        <f>Sheet4!B20</f>
        <v>0.19594890000000001</v>
      </c>
    </row>
    <row r="14" spans="1:11" x14ac:dyDescent="0.25">
      <c r="A14" s="75" t="s">
        <v>8</v>
      </c>
      <c r="B14" s="5" t="str">
        <f>Sheet4!A21</f>
        <v>OMExSepLiq</v>
      </c>
      <c r="C14" s="7">
        <f>Sheet4!B21</f>
        <v>25.776730000000001</v>
      </c>
      <c r="D14" s="7"/>
      <c r="E14" s="7"/>
      <c r="G14" s="75" t="s">
        <v>8</v>
      </c>
      <c r="H14" s="5" t="str">
        <f>Sheet4!A25</f>
        <v>OMExSepSolid</v>
      </c>
      <c r="I14" s="7">
        <f>Sheet4!B25</f>
        <v>15.13871</v>
      </c>
      <c r="J14" s="7"/>
      <c r="K14" s="7"/>
    </row>
    <row r="15" spans="1:11" x14ac:dyDescent="0.25">
      <c r="A15" s="79"/>
      <c r="B15" s="5" t="str">
        <f>Sheet4!A22</f>
        <v>OMDisappearStoreLiq</v>
      </c>
      <c r="C15" s="8"/>
      <c r="D15" s="8">
        <f>Sheet4!B22</f>
        <v>4.7686950000000001</v>
      </c>
      <c r="E15" s="8"/>
      <c r="G15" s="79"/>
      <c r="H15" s="5" t="str">
        <f>Sheet4!A26</f>
        <v>OMDisappearStoreSolid</v>
      </c>
      <c r="I15" s="8"/>
      <c r="J15" s="8">
        <f>Sheet4!B26</f>
        <v>1.0597099999999999</v>
      </c>
      <c r="K15" s="8"/>
    </row>
    <row r="16" spans="1:11" x14ac:dyDescent="0.25">
      <c r="A16" s="79"/>
      <c r="B16" s="5" t="str">
        <f>Sheet4!A23</f>
        <v>OMCH4StoreLiq</v>
      </c>
      <c r="C16" s="8"/>
      <c r="D16" s="8">
        <f>Sheet4!B23</f>
        <v>1.0968</v>
      </c>
      <c r="E16" s="8"/>
      <c r="G16" s="79"/>
      <c r="H16" s="5" t="str">
        <f>Sheet4!A27</f>
        <v>OMCH4StoreSolid</v>
      </c>
      <c r="I16" s="8"/>
      <c r="J16" s="8">
        <f>Sheet4!B27</f>
        <v>0.24373330000000001</v>
      </c>
      <c r="K16" s="8"/>
    </row>
    <row r="17" spans="1:11" x14ac:dyDescent="0.25">
      <c r="A17" s="80"/>
      <c r="B17" s="5" t="str">
        <f>Sheet4!A24</f>
        <v>OMExStoreLiq</v>
      </c>
      <c r="C17" s="9"/>
      <c r="D17" s="9"/>
      <c r="E17" s="9">
        <f>Sheet4!B24</f>
        <v>21.008030000000002</v>
      </c>
      <c r="G17" s="80"/>
      <c r="H17" s="5" t="str">
        <f>Sheet4!A28</f>
        <v>OMExStoreSolid</v>
      </c>
      <c r="I17" s="9"/>
      <c r="J17" s="9"/>
      <c r="K17" s="9">
        <f>Sheet4!B28</f>
        <v>14.079000000000001</v>
      </c>
    </row>
    <row r="18" spans="1:11" x14ac:dyDescent="0.25">
      <c r="A18" s="16"/>
      <c r="B18" s="7" t="str">
        <f>Sheet4!A29</f>
        <v>AshExSepLiq</v>
      </c>
      <c r="C18" s="5">
        <f>Sheet4!B29</f>
        <v>16.535450000000001</v>
      </c>
      <c r="D18" s="5"/>
      <c r="E18" s="5"/>
      <c r="G18" s="16"/>
      <c r="H18" s="7" t="str">
        <f>Sheet4!A31</f>
        <v>AshExSepSolid</v>
      </c>
      <c r="I18" s="5">
        <f>Sheet4!B31</f>
        <v>9.7112949999999998</v>
      </c>
      <c r="J18" s="5"/>
      <c r="K18" s="5"/>
    </row>
    <row r="19" spans="1:11" x14ac:dyDescent="0.25">
      <c r="A19" s="16" t="s">
        <v>7</v>
      </c>
      <c r="B19" s="9" t="str">
        <f>Sheet4!A30</f>
        <v>AshExStoreLiq</v>
      </c>
      <c r="C19" s="5"/>
      <c r="D19" s="5"/>
      <c r="E19" s="5">
        <f>Sheet4!B30</f>
        <v>16.535450000000001</v>
      </c>
      <c r="G19" s="16" t="s">
        <v>7</v>
      </c>
      <c r="H19" s="9" t="str">
        <f>Sheet4!A32</f>
        <v>AshExStoreSolid</v>
      </c>
      <c r="I19" s="5"/>
      <c r="J19" s="5"/>
      <c r="K19" s="5">
        <f>Sheet4!B32</f>
        <v>9.7112949999999998</v>
      </c>
    </row>
    <row r="20" spans="1:11" x14ac:dyDescent="0.25">
      <c r="A20" s="75" t="s">
        <v>16</v>
      </c>
      <c r="B20" s="7" t="str">
        <f>Sheet4!A33</f>
        <v>H2OExSepLiq</v>
      </c>
      <c r="C20" s="7">
        <f>Sheet4!B33</f>
        <v>975.29650000000004</v>
      </c>
      <c r="D20" s="7"/>
      <c r="E20" s="7"/>
      <c r="G20" s="75" t="s">
        <v>16</v>
      </c>
      <c r="H20" s="7" t="str">
        <f>Sheet4!A38</f>
        <v>H2OExSepSolid</v>
      </c>
      <c r="I20" s="7">
        <f>Sheet4!B38</f>
        <v>120.5423</v>
      </c>
      <c r="J20" s="7"/>
      <c r="K20" s="7"/>
    </row>
    <row r="21" spans="1:11" x14ac:dyDescent="0.25">
      <c r="A21" s="79"/>
      <c r="B21" s="8" t="str">
        <f>Sheet4!A34</f>
        <v>PrecipStoreLiq</v>
      </c>
      <c r="C21" s="8">
        <f>Sheet4!B34</f>
        <v>0</v>
      </c>
      <c r="D21" s="5"/>
      <c r="E21" s="8"/>
      <c r="G21" s="76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79"/>
      <c r="B22" s="8" t="str">
        <f>Sheet4!A35</f>
        <v>H2ODegradationStoreLiq</v>
      </c>
      <c r="C22" s="8">
        <f>Sheet4!B35</f>
        <v>1.363847</v>
      </c>
      <c r="D22" s="5"/>
      <c r="E22" s="8"/>
      <c r="G22" s="76"/>
      <c r="H22" s="8" t="str">
        <f>Sheet4!A40</f>
        <v>H2ODegradationStoreSolid</v>
      </c>
      <c r="I22" s="8">
        <f>Sheet4!B40</f>
        <v>0.30307709999999999</v>
      </c>
      <c r="J22" s="5"/>
      <c r="K22" s="8"/>
    </row>
    <row r="23" spans="1:11" x14ac:dyDescent="0.25">
      <c r="A23" s="79"/>
      <c r="B23" s="8" t="str">
        <f>Sheet4!A36</f>
        <v>H2OEvapStoreLiq</v>
      </c>
      <c r="C23" s="8"/>
      <c r="D23" s="8">
        <f>Sheet4!B36</f>
        <v>0</v>
      </c>
      <c r="E23" s="8"/>
      <c r="G23" s="79"/>
      <c r="H23" s="8" t="str">
        <f>Sheet4!A41</f>
        <v>H2OEvapStoreSolid</v>
      </c>
      <c r="I23" s="8"/>
      <c r="J23" s="8">
        <f>Sheet4!B41</f>
        <v>6.0119590000000001</v>
      </c>
      <c r="K23" s="8"/>
    </row>
    <row r="24" spans="1:11" x14ac:dyDescent="0.25">
      <c r="A24" s="80"/>
      <c r="B24" s="9" t="str">
        <f>Sheet4!A37</f>
        <v>H2OExStoreLiq</v>
      </c>
      <c r="C24" s="9"/>
      <c r="D24" s="9"/>
      <c r="E24" s="9">
        <f>Sheet4!B37</f>
        <v>973.93259999999998</v>
      </c>
      <c r="G24" s="80"/>
      <c r="H24" s="9" t="str">
        <f>Sheet4!A42</f>
        <v>H2OExStoreSolid</v>
      </c>
      <c r="I24" s="29"/>
      <c r="J24" s="9"/>
      <c r="K24" s="9">
        <f>Sheet4!B42</f>
        <v>114.2272</v>
      </c>
    </row>
    <row r="27" spans="1:11" x14ac:dyDescent="0.25">
      <c r="A27" s="3"/>
      <c r="B27" s="4" t="s">
        <v>4</v>
      </c>
      <c r="C27" s="22" t="s">
        <v>15</v>
      </c>
      <c r="D27" s="23" t="s">
        <v>20</v>
      </c>
      <c r="E27" s="23" t="s">
        <v>136</v>
      </c>
      <c r="G27" s="3"/>
      <c r="H27" s="4" t="s">
        <v>4</v>
      </c>
      <c r="I27" s="22" t="s">
        <v>15</v>
      </c>
      <c r="J27" s="23" t="s">
        <v>20</v>
      </c>
      <c r="K27" s="23" t="s">
        <v>136</v>
      </c>
    </row>
    <row r="28" spans="1:11" x14ac:dyDescent="0.25">
      <c r="A28" s="13" t="s">
        <v>119</v>
      </c>
      <c r="B28" s="14">
        <f>C4+C5</f>
        <v>3.8592057</v>
      </c>
      <c r="C28" s="24">
        <f>E9</f>
        <v>3.8090359999999999</v>
      </c>
      <c r="D28" s="48">
        <f>D6+D7+D8</f>
        <v>5.016967E-2</v>
      </c>
      <c r="E28" s="59">
        <f>B28-C28-D28</f>
        <v>3.0000000095231627E-8</v>
      </c>
      <c r="G28" s="13" t="s">
        <v>119</v>
      </c>
      <c r="H28" s="14">
        <f>I4+I5</f>
        <v>0.47609020000000002</v>
      </c>
      <c r="I28" s="24">
        <f>K9</f>
        <v>0.47213860000000002</v>
      </c>
      <c r="J28" s="48">
        <f>SUM(J6:J8)</f>
        <v>3.9515482999999997E-3</v>
      </c>
      <c r="K28" s="59">
        <f>H28-I28-J28</f>
        <v>5.1699999999849089E-8</v>
      </c>
    </row>
    <row r="29" spans="1:11" x14ac:dyDescent="0.25">
      <c r="A29" s="13" t="s">
        <v>137</v>
      </c>
      <c r="B29" s="14">
        <f>C10</f>
        <v>1.1716040000000001</v>
      </c>
      <c r="C29" s="24">
        <f>E11</f>
        <v>0.95485690000000001</v>
      </c>
      <c r="D29" s="47">
        <f>D5</f>
        <v>0.21674669999999999</v>
      </c>
      <c r="E29" s="60">
        <f>B29-C29-D29</f>
        <v>4.0000000009476899E-7</v>
      </c>
      <c r="G29" s="13" t="s">
        <v>137</v>
      </c>
      <c r="H29" s="14">
        <f>I10</f>
        <v>0.36998009999999998</v>
      </c>
      <c r="I29" s="24">
        <f>K11</f>
        <v>0.34408149999999998</v>
      </c>
      <c r="J29" s="47">
        <f>J5</f>
        <v>2.5898600000000001E-2</v>
      </c>
      <c r="K29" s="60">
        <f>H29-I29-J29</f>
        <v>0</v>
      </c>
    </row>
    <row r="30" spans="1:11" x14ac:dyDescent="0.25">
      <c r="A30" s="13" t="s">
        <v>138</v>
      </c>
      <c r="B30" s="14">
        <f>B28+B29</f>
        <v>5.0308096999999998</v>
      </c>
      <c r="C30" s="24">
        <f>C28+C29</f>
        <v>4.7638929000000001</v>
      </c>
      <c r="D30" s="24">
        <f>D28+D29</f>
        <v>0.26691637000000001</v>
      </c>
      <c r="E30" s="61">
        <f>E28+E29</f>
        <v>4.3000000019000062E-7</v>
      </c>
      <c r="G30" s="13" t="s">
        <v>138</v>
      </c>
      <c r="H30" s="14">
        <f>H29+H28</f>
        <v>0.84607030000000005</v>
      </c>
      <c r="I30" s="24">
        <f>I29+I28</f>
        <v>0.8162201</v>
      </c>
      <c r="J30" s="24">
        <f>J29+J28</f>
        <v>2.98501483E-2</v>
      </c>
      <c r="K30" s="61">
        <f>K29+K28</f>
        <v>5.1699999999849089E-8</v>
      </c>
    </row>
    <row r="31" spans="1:11" x14ac:dyDescent="0.25">
      <c r="A31" s="2" t="s">
        <v>8</v>
      </c>
      <c r="B31" s="2">
        <f>C14</f>
        <v>25.776730000000001</v>
      </c>
      <c r="C31" s="23">
        <f>E17</f>
        <v>21.008030000000002</v>
      </c>
      <c r="D31" s="47">
        <f>D15</f>
        <v>4.7686950000000001</v>
      </c>
      <c r="E31" s="60">
        <f>B31-C31-D31</f>
        <v>4.999999998922533E-6</v>
      </c>
      <c r="G31" s="2" t="s">
        <v>8</v>
      </c>
      <c r="H31" s="2">
        <f>I14</f>
        <v>15.13871</v>
      </c>
      <c r="I31" s="23">
        <f>K17</f>
        <v>14.079000000000001</v>
      </c>
      <c r="J31" s="47">
        <f>J15</f>
        <v>1.0597099999999999</v>
      </c>
      <c r="K31" s="60">
        <f>H31-I31-J31</f>
        <v>0</v>
      </c>
    </row>
    <row r="32" spans="1:11" x14ac:dyDescent="0.25">
      <c r="A32" s="2" t="s">
        <v>7</v>
      </c>
      <c r="B32" s="2">
        <f>C18</f>
        <v>16.535450000000001</v>
      </c>
      <c r="C32" s="23">
        <f>E19</f>
        <v>16.535450000000001</v>
      </c>
      <c r="D32" s="47"/>
      <c r="E32" s="60">
        <f>B32-C32-D32</f>
        <v>0</v>
      </c>
      <c r="G32" s="2" t="s">
        <v>7</v>
      </c>
      <c r="H32" s="2">
        <f>I18</f>
        <v>9.7112949999999998</v>
      </c>
      <c r="I32" s="23">
        <f>K19</f>
        <v>9.7112949999999998</v>
      </c>
      <c r="J32" s="47"/>
      <c r="K32" s="60">
        <f>H32-I32-J32</f>
        <v>0</v>
      </c>
    </row>
    <row r="33" spans="1:11" x14ac:dyDescent="0.25">
      <c r="A33" s="3" t="s">
        <v>16</v>
      </c>
      <c r="B33" s="3">
        <f>C20+C21+C22</f>
        <v>976.660347</v>
      </c>
      <c r="C33" s="25">
        <f>E24</f>
        <v>973.93259999999998</v>
      </c>
      <c r="D33" s="25">
        <f>D23</f>
        <v>0</v>
      </c>
      <c r="E33" s="64">
        <f>E31+E32</f>
        <v>4.999999998922533E-6</v>
      </c>
      <c r="G33" s="3" t="s">
        <v>16</v>
      </c>
      <c r="H33" s="3">
        <f>I20+I21+I22</f>
        <v>120.84537709999999</v>
      </c>
      <c r="I33" s="25">
        <f>K24</f>
        <v>114.2272</v>
      </c>
      <c r="J33" s="25">
        <f>J23</f>
        <v>6.0119590000000001</v>
      </c>
      <c r="K33" s="64">
        <f>K32+K31</f>
        <v>0</v>
      </c>
    </row>
    <row r="34" spans="1:11" x14ac:dyDescent="0.25">
      <c r="A34" s="2" t="s">
        <v>151</v>
      </c>
      <c r="B34" s="2">
        <f>SUM(B28:B33)</f>
        <v>1029.0341464000001</v>
      </c>
      <c r="C34" s="23">
        <f>SUM(C28:C33)</f>
        <v>1021.0038658</v>
      </c>
      <c r="D34" s="23">
        <f t="shared" ref="D34:E34" si="0">SUM(D28:D33)</f>
        <v>5.3025277400000004</v>
      </c>
      <c r="E34" s="63">
        <f t="shared" si="0"/>
        <v>1.0859999998225067E-5</v>
      </c>
      <c r="G34" s="2" t="s">
        <v>151</v>
      </c>
      <c r="H34" s="2">
        <f>SUM(H28:H33)</f>
        <v>147.38752269999998</v>
      </c>
      <c r="I34" s="23">
        <f>SUM(I28:I33)</f>
        <v>139.64993519999999</v>
      </c>
      <c r="J34" s="23">
        <f t="shared" ref="J34:K34" si="1">SUM(J28:J33)</f>
        <v>7.1313692966</v>
      </c>
      <c r="K34" s="63">
        <f t="shared" si="1"/>
        <v>1.0339999999969818E-7</v>
      </c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1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22.42578125" customWidth="1"/>
    <col min="2" max="3" width="12" bestFit="1" customWidth="1"/>
    <col min="7" max="7" width="26" bestFit="1" customWidth="1"/>
    <col min="8" max="9" width="12" bestFit="1" customWidth="1"/>
  </cols>
  <sheetData>
    <row r="1" spans="1:3" x14ac:dyDescent="0.25">
      <c r="A1" t="s">
        <v>49</v>
      </c>
      <c r="B1">
        <v>3.8090359999999999</v>
      </c>
      <c r="C1">
        <v>3.8090359999999999</v>
      </c>
    </row>
    <row r="2" spans="1:3" x14ac:dyDescent="0.25">
      <c r="A2" t="s">
        <v>83</v>
      </c>
      <c r="B2">
        <v>0.95485690000000001</v>
      </c>
      <c r="C2">
        <v>0.95485690000000001</v>
      </c>
    </row>
    <row r="3" spans="1:3" x14ac:dyDescent="0.25">
      <c r="A3" t="s">
        <v>84</v>
      </c>
      <c r="B3">
        <v>0.4570843</v>
      </c>
      <c r="C3">
        <v>0.4570843</v>
      </c>
    </row>
    <row r="4" spans="1:3" x14ac:dyDescent="0.25">
      <c r="A4" t="s">
        <v>85</v>
      </c>
      <c r="B4">
        <v>8.6136169999999998E-2</v>
      </c>
      <c r="C4">
        <v>8.6136169999999998E-2</v>
      </c>
    </row>
    <row r="5" spans="1:3" x14ac:dyDescent="0.25">
      <c r="A5" t="s">
        <v>86</v>
      </c>
      <c r="B5">
        <v>0.16365869999999999</v>
      </c>
      <c r="C5">
        <v>0.16365869999999999</v>
      </c>
    </row>
    <row r="6" spans="1:3" x14ac:dyDescent="0.25">
      <c r="A6" t="s">
        <v>88</v>
      </c>
      <c r="B6">
        <v>1.7442569999999999</v>
      </c>
      <c r="C6">
        <v>1.7442569999999999</v>
      </c>
    </row>
    <row r="7" spans="1:3" x14ac:dyDescent="0.25">
      <c r="A7" t="s">
        <v>87</v>
      </c>
      <c r="B7">
        <v>2.3816649999999999</v>
      </c>
      <c r="C7">
        <v>2.3816649999999999</v>
      </c>
    </row>
    <row r="8" spans="1:3" x14ac:dyDescent="0.25">
      <c r="A8" t="s">
        <v>89</v>
      </c>
      <c r="B8">
        <v>-6.8908940000000002E-2</v>
      </c>
      <c r="C8">
        <v>-6.8908940000000002E-2</v>
      </c>
    </row>
    <row r="9" spans="1:3" x14ac:dyDescent="0.25">
      <c r="A9" t="s">
        <v>52</v>
      </c>
      <c r="B9">
        <v>0.45019160000000003</v>
      </c>
      <c r="C9">
        <v>0.45019160000000003</v>
      </c>
    </row>
    <row r="10" spans="1:3" x14ac:dyDescent="0.25">
      <c r="A10" t="s">
        <v>90</v>
      </c>
      <c r="B10">
        <v>0.34408149999999998</v>
      </c>
      <c r="C10">
        <v>0.34408149999999998</v>
      </c>
    </row>
    <row r="11" spans="1:3" x14ac:dyDescent="0.25">
      <c r="A11" t="s">
        <v>91</v>
      </c>
      <c r="B11">
        <v>0.1841341</v>
      </c>
      <c r="C11">
        <v>0.1841341</v>
      </c>
    </row>
    <row r="12" spans="1:3" x14ac:dyDescent="0.25">
      <c r="A12" t="s">
        <v>92</v>
      </c>
      <c r="B12">
        <v>1.264172E-2</v>
      </c>
      <c r="C12">
        <v>1.264172E-2</v>
      </c>
    </row>
    <row r="13" spans="1:3" x14ac:dyDescent="0.25">
      <c r="A13" t="s">
        <v>93</v>
      </c>
      <c r="B13">
        <v>2.4019269999999999E-2</v>
      </c>
      <c r="C13">
        <v>2.4019269999999999E-2</v>
      </c>
    </row>
    <row r="14" spans="1:3" x14ac:dyDescent="0.25">
      <c r="A14" t="s">
        <v>94</v>
      </c>
      <c r="B14">
        <v>0.2098526</v>
      </c>
      <c r="C14">
        <v>0.2098526</v>
      </c>
    </row>
    <row r="15" spans="1:3" x14ac:dyDescent="0.25">
      <c r="A15" t="s">
        <v>23</v>
      </c>
      <c r="B15">
        <v>0.27495740000000002</v>
      </c>
      <c r="C15">
        <v>0.27495740000000002</v>
      </c>
    </row>
    <row r="16" spans="1:3" x14ac:dyDescent="0.25">
      <c r="A16" t="s">
        <v>95</v>
      </c>
      <c r="B16">
        <v>0.11061509999999999</v>
      </c>
      <c r="C16">
        <v>0.11061509999999999</v>
      </c>
    </row>
    <row r="17" spans="1:3" x14ac:dyDescent="0.25">
      <c r="A17" t="s">
        <v>60</v>
      </c>
      <c r="B17">
        <v>0.95669190000000004</v>
      </c>
      <c r="C17">
        <v>0.95669190000000004</v>
      </c>
    </row>
    <row r="18" spans="1:3" x14ac:dyDescent="0.25">
      <c r="A18" t="s">
        <v>109</v>
      </c>
      <c r="B18">
        <v>2.1251970000000001E-3</v>
      </c>
      <c r="C18">
        <v>2.1251970000000001E-3</v>
      </c>
    </row>
    <row r="19" spans="1:3" x14ac:dyDescent="0.25">
      <c r="A19" t="s">
        <v>110</v>
      </c>
      <c r="B19">
        <v>0.60249229999999998</v>
      </c>
      <c r="C19">
        <v>0.60249229999999998</v>
      </c>
    </row>
    <row r="20" spans="1:3" x14ac:dyDescent="0.25">
      <c r="A20" t="s">
        <v>96</v>
      </c>
      <c r="B20">
        <v>0.35207430000000001</v>
      </c>
      <c r="C20">
        <v>0.35207430000000001</v>
      </c>
    </row>
    <row r="21" spans="1:3" x14ac:dyDescent="0.25">
      <c r="A21" t="s">
        <v>62</v>
      </c>
      <c r="B21">
        <v>0.19594890000000001</v>
      </c>
      <c r="C21">
        <v>0.19594890000000001</v>
      </c>
    </row>
    <row r="22" spans="1:3" x14ac:dyDescent="0.25">
      <c r="A22" t="s">
        <v>111</v>
      </c>
      <c r="B22">
        <v>5.5632659999999999E-4</v>
      </c>
      <c r="C22">
        <v>5.5632659999999999E-4</v>
      </c>
    </row>
    <row r="23" spans="1:3" x14ac:dyDescent="0.25">
      <c r="A23" t="s">
        <v>112</v>
      </c>
      <c r="B23">
        <v>0.10322779999999999</v>
      </c>
      <c r="C23">
        <v>0.10322779999999999</v>
      </c>
    </row>
    <row r="24" spans="1:3" x14ac:dyDescent="0.25">
      <c r="A24" t="s">
        <v>97</v>
      </c>
      <c r="B24">
        <v>9.2164780000000002E-2</v>
      </c>
      <c r="C24">
        <v>9.2164780000000002E-2</v>
      </c>
    </row>
    <row r="25" spans="1:3" x14ac:dyDescent="0.25">
      <c r="A25" t="s">
        <v>66</v>
      </c>
      <c r="B25">
        <v>21.008030000000002</v>
      </c>
      <c r="C25">
        <v>21.008030000000002</v>
      </c>
    </row>
    <row r="26" spans="1:3" x14ac:dyDescent="0.25">
      <c r="A26" t="s">
        <v>98</v>
      </c>
      <c r="B26">
        <v>22.23855</v>
      </c>
      <c r="C26">
        <v>22.23855</v>
      </c>
    </row>
    <row r="27" spans="1:3" x14ac:dyDescent="0.25">
      <c r="A27" t="s">
        <v>99</v>
      </c>
      <c r="B27">
        <v>-1.2305170000000001</v>
      </c>
      <c r="C27">
        <v>-1.2305170000000001</v>
      </c>
    </row>
    <row r="28" spans="1:3" x14ac:dyDescent="0.25">
      <c r="A28" t="s">
        <v>70</v>
      </c>
      <c r="B28">
        <v>14.079000000000001</v>
      </c>
      <c r="C28">
        <v>14.079000000000001</v>
      </c>
    </row>
    <row r="29" spans="1:3" x14ac:dyDescent="0.25">
      <c r="A29" t="s">
        <v>100</v>
      </c>
      <c r="B29">
        <v>12.10374</v>
      </c>
      <c r="C29">
        <v>12.10374</v>
      </c>
    </row>
    <row r="30" spans="1:3" x14ac:dyDescent="0.25">
      <c r="A30" t="s">
        <v>101</v>
      </c>
      <c r="B30">
        <v>1.9752689999999999</v>
      </c>
      <c r="C30">
        <v>1.9752689999999999</v>
      </c>
    </row>
    <row r="31" spans="1:3" x14ac:dyDescent="0.25">
      <c r="A31" t="s">
        <v>72</v>
      </c>
      <c r="B31">
        <v>16.535450000000001</v>
      </c>
      <c r="C31">
        <v>16.535450000000001</v>
      </c>
    </row>
    <row r="32" spans="1:3" x14ac:dyDescent="0.25">
      <c r="A32" t="s">
        <v>102</v>
      </c>
      <c r="B32">
        <v>16.535450000000001</v>
      </c>
      <c r="C32">
        <v>16.535450000000001</v>
      </c>
    </row>
    <row r="33" spans="1:3" x14ac:dyDescent="0.25">
      <c r="A33" t="s">
        <v>103</v>
      </c>
      <c r="B33">
        <v>0</v>
      </c>
      <c r="C33">
        <v>0</v>
      </c>
    </row>
    <row r="34" spans="1:3" x14ac:dyDescent="0.25">
      <c r="A34" t="s">
        <v>74</v>
      </c>
      <c r="B34">
        <v>9.7112949999999998</v>
      </c>
      <c r="C34">
        <v>9.7112949999999998</v>
      </c>
    </row>
    <row r="35" spans="1:3" x14ac:dyDescent="0.25">
      <c r="A35" t="s">
        <v>104</v>
      </c>
      <c r="B35">
        <v>9.7112949999999998</v>
      </c>
      <c r="C35">
        <v>9.7112949999999998</v>
      </c>
    </row>
    <row r="36" spans="1:3" x14ac:dyDescent="0.25">
      <c r="A36" t="s">
        <v>105</v>
      </c>
      <c r="B36">
        <v>0</v>
      </c>
      <c r="C36">
        <v>0</v>
      </c>
    </row>
    <row r="37" spans="1:3" x14ac:dyDescent="0.25">
      <c r="A37" t="s">
        <v>139</v>
      </c>
      <c r="B37">
        <v>0.47213860000000002</v>
      </c>
      <c r="C37">
        <v>0.47213860000000002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NJH</cp:lastModifiedBy>
  <cp:lastPrinted>2011-06-15T06:38:44Z</cp:lastPrinted>
  <dcterms:created xsi:type="dcterms:W3CDTF">2011-04-04T06:56:50Z</dcterms:created>
  <dcterms:modified xsi:type="dcterms:W3CDTF">2013-02-12T15:22:17Z</dcterms:modified>
</cp:coreProperties>
</file>