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Projects\Unwichtig\TimeTrackingTables\"/>
    </mc:Choice>
  </mc:AlternateContent>
  <xr:revisionPtr revIDLastSave="0" documentId="13_ncr:1_{75DE9C7F-37DC-46B2-8357-FE6D770D2F63}" xr6:coauthVersionLast="47" xr6:coauthVersionMax="47" xr10:uidLastSave="{00000000-0000-0000-0000-000000000000}"/>
  <bookViews>
    <workbookView xWindow="-108" yWindow="-108" windowWidth="23256" windowHeight="12576" xr2:uid="{329C01F0-71A1-4467-A7BB-47388FD377F3}"/>
  </bookViews>
  <sheets>
    <sheet name="General" sheetId="2" r:id="rId1"/>
    <sheet name="P1" sheetId="3" r:id="rId2"/>
    <sheet name="P2" sheetId="5" r:id="rId3"/>
    <sheet name="P3" sheetId="6" r:id="rId4"/>
    <sheet name="P4" sheetId="7" r:id="rId5"/>
  </sheets>
  <definedNames>
    <definedName name="EAV_ActualCost" localSheetId="0">OFFSET(General!$O$31,,,COUNTIF(General!$O$31:$O$130,"&lt;&gt; "))</definedName>
    <definedName name="EAV_ActualCostPlus" localSheetId="0">OFFSET(General!$P$31,,,COUNTIF(General!$P$31:$P$130,"&lt;&gt; "))</definedName>
    <definedName name="EAV_Earned" localSheetId="0">OFFSET(General!$N$31,,,COUNTIF(General!$N$31:$N$130,"&lt;&gt; "))</definedName>
    <definedName name="EAV_Planned" localSheetId="0">OFFSET(General!$M$31,,,COUNTIF(General!$M$31:$M$130,"&lt;&gt; 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9" i="2" l="1" a="1"/>
  <c r="K29" i="2" s="1"/>
  <c r="M31" i="2"/>
  <c r="N31" i="2" a="1"/>
  <c r="N31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71" i="2" a="1"/>
  <c r="O71" i="2" s="1"/>
  <c r="O72" i="2" a="1"/>
  <c r="O72" i="2" s="1"/>
  <c r="O73" i="2" a="1"/>
  <c r="O73" i="2" s="1"/>
  <c r="O74" i="2" a="1"/>
  <c r="O74" i="2" s="1"/>
  <c r="O75" i="2" a="1"/>
  <c r="O75" i="2" s="1"/>
  <c r="O76" i="2" a="1"/>
  <c r="O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 s="1"/>
  <c r="O89" i="2" a="1"/>
  <c r="O89" i="2" s="1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 s="1"/>
  <c r="O99" i="2" a="1"/>
  <c r="O99" i="2" s="1"/>
  <c r="O100" i="2" a="1"/>
  <c r="O100" i="2" s="1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0" i="2" a="1"/>
  <c r="O120" i="2" s="1"/>
  <c r="O121" i="2" a="1"/>
  <c r="O121" i="2" s="1"/>
  <c r="O122" i="2" a="1"/>
  <c r="O122" i="2" s="1"/>
  <c r="O123" i="2" a="1"/>
  <c r="O123" i="2" s="1"/>
  <c r="O124" i="2" a="1"/>
  <c r="O124" i="2" s="1"/>
  <c r="O125" i="2" a="1"/>
  <c r="O125" i="2" s="1"/>
  <c r="O126" i="2" a="1"/>
  <c r="O126" i="2" s="1"/>
  <c r="O127" i="2" a="1"/>
  <c r="O127" i="2" s="1"/>
  <c r="O128" i="2" a="1"/>
  <c r="O128" i="2" s="1"/>
  <c r="O129" i="2" a="1"/>
  <c r="O129" i="2" s="1"/>
  <c r="O130" i="2" a="1"/>
  <c r="O130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19" i="2" a="1"/>
  <c r="H119" i="2" s="1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AR22" i="2" a="1"/>
  <c r="AR22" i="2" s="1"/>
  <c r="AS22" i="2" a="1"/>
  <c r="AS22" i="2" s="1"/>
  <c r="AT22" i="2" a="1"/>
  <c r="AT22" i="2" s="1"/>
  <c r="AU22" i="2" a="1"/>
  <c r="AU22" i="2" s="1"/>
  <c r="AV22" i="2" a="1"/>
  <c r="AV22" i="2" s="1"/>
  <c r="AW22" i="2" a="1"/>
  <c r="AW22" i="2" s="1"/>
  <c r="AX22" i="2" a="1"/>
  <c r="AX22" i="2" s="1"/>
  <c r="AY22" i="2" a="1"/>
  <c r="AY22" i="2" s="1"/>
  <c r="AZ22" i="2" a="1"/>
  <c r="AZ22" i="2" s="1"/>
  <c r="BA22" i="2" a="1"/>
  <c r="BA22" i="2" s="1"/>
  <c r="BB22" i="2" a="1"/>
  <c r="BB22" i="2" s="1"/>
  <c r="BC22" i="2" a="1"/>
  <c r="BC22" i="2" s="1"/>
  <c r="BD22" i="2" a="1"/>
  <c r="BD22" i="2" s="1"/>
  <c r="BE22" i="2" a="1"/>
  <c r="BE22" i="2" s="1"/>
  <c r="BF22" i="2" a="1"/>
  <c r="BF22" i="2" s="1"/>
  <c r="BG22" i="2" a="1"/>
  <c r="BG22" i="2" s="1"/>
  <c r="BH22" i="2" a="1"/>
  <c r="BH22" i="2" s="1"/>
  <c r="BI22" i="2" a="1"/>
  <c r="BI22" i="2" s="1"/>
  <c r="BJ22" i="2" a="1"/>
  <c r="BJ22" i="2" s="1"/>
  <c r="BK22" i="2" a="1"/>
  <c r="BK22" i="2" s="1"/>
  <c r="BL22" i="2" a="1"/>
  <c r="BL22" i="2" s="1"/>
  <c r="BM22" i="2" a="1"/>
  <c r="BM22" i="2" s="1"/>
  <c r="BN22" i="2" a="1"/>
  <c r="BN22" i="2" s="1"/>
  <c r="BO22" i="2" a="1"/>
  <c r="BO22" i="2" s="1"/>
  <c r="BP22" i="2" a="1"/>
  <c r="BP22" i="2" s="1"/>
  <c r="BQ22" i="2" a="1"/>
  <c r="BQ22" i="2" s="1"/>
  <c r="BR22" i="2" a="1"/>
  <c r="BR22" i="2" s="1"/>
  <c r="BS22" i="2" a="1"/>
  <c r="BS22" i="2" s="1"/>
  <c r="BT22" i="2" a="1"/>
  <c r="BT22" i="2" s="1"/>
  <c r="BU22" i="2" a="1"/>
  <c r="BU22" i="2" s="1"/>
  <c r="BV22" i="2" a="1"/>
  <c r="BV22" i="2" s="1"/>
  <c r="BW22" i="2" a="1"/>
  <c r="BW22" i="2" s="1"/>
  <c r="BX22" i="2" a="1"/>
  <c r="BX22" i="2" s="1"/>
  <c r="BY22" i="2" a="1"/>
  <c r="BY22" i="2" s="1"/>
  <c r="BZ22" i="2" a="1"/>
  <c r="BZ22" i="2" s="1"/>
  <c r="CA22" i="2" a="1"/>
  <c r="CA22" i="2" s="1"/>
  <c r="CB22" i="2" a="1"/>
  <c r="CB22" i="2" s="1"/>
  <c r="CC22" i="2" a="1"/>
  <c r="CC22" i="2" s="1"/>
  <c r="CD22" i="2" a="1"/>
  <c r="CD22" i="2" s="1"/>
  <c r="CE22" i="2" a="1"/>
  <c r="CE22" i="2" s="1"/>
  <c r="CF22" i="2" a="1"/>
  <c r="CF22" i="2" s="1"/>
  <c r="CG22" i="2" a="1"/>
  <c r="CG22" i="2" s="1"/>
  <c r="CH22" i="2" a="1"/>
  <c r="CH22" i="2" s="1"/>
  <c r="CI22" i="2" a="1"/>
  <c r="CI22" i="2" s="1"/>
  <c r="CJ22" i="2" a="1"/>
  <c r="CJ22" i="2" s="1"/>
  <c r="CK22" i="2" a="1"/>
  <c r="CK22" i="2" s="1"/>
  <c r="CL22" i="2" a="1"/>
  <c r="CL22" i="2" s="1"/>
  <c r="CM22" i="2" a="1"/>
  <c r="CM22" i="2" s="1"/>
  <c r="CN22" i="2" a="1"/>
  <c r="CN22" i="2" s="1"/>
  <c r="CO22" i="2" a="1"/>
  <c r="CO22" i="2" s="1"/>
  <c r="CP22" i="2" a="1"/>
  <c r="CP22" i="2" s="1"/>
  <c r="CQ22" i="2" a="1"/>
  <c r="CQ22" i="2" s="1"/>
  <c r="CR22" i="2" a="1"/>
  <c r="CR22" i="2" s="1"/>
  <c r="CS22" i="2" a="1"/>
  <c r="CS22" i="2" s="1"/>
  <c r="CT22" i="2" a="1"/>
  <c r="CT22" i="2" s="1"/>
  <c r="CU22" i="2" a="1"/>
  <c r="CU22" i="2" s="1"/>
  <c r="CV22" i="2" a="1"/>
  <c r="CV22" i="2" s="1"/>
  <c r="CW22" i="2" a="1"/>
  <c r="CW22" i="2" s="1"/>
  <c r="CX22" i="2" a="1"/>
  <c r="CX22" i="2" s="1"/>
  <c r="CY22" i="2" a="1"/>
  <c r="CY22" i="2" s="1"/>
  <c r="CZ22" i="2" a="1"/>
  <c r="CZ22" i="2" s="1"/>
  <c r="DA22" i="2" a="1"/>
  <c r="DA22" i="2" s="1"/>
  <c r="DB22" i="2" a="1"/>
  <c r="DB22" i="2" s="1"/>
  <c r="DC22" i="2" a="1"/>
  <c r="DC22" i="2" s="1"/>
  <c r="DD22" i="2" a="1"/>
  <c r="DD22" i="2" s="1"/>
  <c r="DE22" i="2" a="1"/>
  <c r="DE22" i="2" s="1"/>
  <c r="DF22" i="2" a="1"/>
  <c r="DF22" i="2" s="1"/>
  <c r="DG22" i="2" a="1"/>
  <c r="DG22" i="2" s="1"/>
  <c r="DH22" i="2" a="1"/>
  <c r="DH22" i="2" s="1"/>
  <c r="DI22" i="2" a="1"/>
  <c r="DI22" i="2" s="1"/>
  <c r="DJ22" i="2" a="1"/>
  <c r="DJ22" i="2" s="1"/>
  <c r="DK22" i="2" a="1"/>
  <c r="DK22" i="2" s="1"/>
  <c r="DL22" i="2" a="1"/>
  <c r="DL22" i="2" s="1"/>
  <c r="DM22" i="2" a="1"/>
  <c r="DM22" i="2" s="1"/>
  <c r="DN22" i="2" a="1"/>
  <c r="DN22" i="2" s="1"/>
  <c r="DO22" i="2" a="1"/>
  <c r="DO22" i="2" s="1"/>
  <c r="DP22" i="2" a="1"/>
  <c r="DP22" i="2" s="1"/>
  <c r="DQ22" i="2" a="1"/>
  <c r="DQ22" i="2" s="1"/>
  <c r="DR22" i="2" a="1"/>
  <c r="DR22" i="2" s="1"/>
  <c r="DS22" i="2" a="1"/>
  <c r="DS22" i="2" s="1"/>
  <c r="DT22" i="2" a="1"/>
  <c r="DT22" i="2" s="1"/>
  <c r="DU22" i="2" a="1"/>
  <c r="DU22" i="2" s="1"/>
  <c r="DV22" i="2" a="1"/>
  <c r="DV22" i="2" s="1"/>
  <c r="DW22" i="2" a="1"/>
  <c r="DW22" i="2" s="1"/>
  <c r="DX22" i="2" a="1"/>
  <c r="DX22" i="2" s="1"/>
  <c r="DY22" i="2" a="1"/>
  <c r="DY22" i="2" s="1"/>
  <c r="DZ22" i="2" a="1"/>
  <c r="DZ22" i="2" s="1"/>
  <c r="EA22" i="2" a="1"/>
  <c r="EA22" i="2" s="1"/>
  <c r="EB22" i="2" a="1"/>
  <c r="EB22" i="2" s="1"/>
  <c r="EC22" i="2" a="1"/>
  <c r="EC22" i="2" s="1"/>
  <c r="ED22" i="2" a="1"/>
  <c r="ED22" i="2" s="1"/>
  <c r="EE22" i="2" a="1"/>
  <c r="EE22" i="2" s="1"/>
  <c r="EF22" i="2" a="1"/>
  <c r="EF22" i="2" s="1"/>
  <c r="EG22" i="2" a="1"/>
  <c r="EG22" i="2" s="1"/>
  <c r="EH22" i="2" a="1"/>
  <c r="EH22" i="2" s="1"/>
  <c r="EI22" i="2" a="1"/>
  <c r="EI22" i="2" s="1"/>
  <c r="EJ22" i="2" a="1"/>
  <c r="EJ22" i="2" s="1"/>
  <c r="EK22" i="2" a="1"/>
  <c r="EK22" i="2" s="1"/>
  <c r="EL22" i="2" a="1"/>
  <c r="EL22" i="2" s="1"/>
  <c r="EM22" i="2" a="1"/>
  <c r="EM22" i="2" s="1"/>
  <c r="EN22" i="2" a="1"/>
  <c r="EN22" i="2" s="1"/>
  <c r="EO22" i="2" a="1"/>
  <c r="EO22" i="2" s="1"/>
  <c r="EP22" i="2" a="1"/>
  <c r="EP22" i="2" s="1"/>
  <c r="EQ22" i="2" a="1"/>
  <c r="EQ22" i="2" s="1"/>
  <c r="ER22" i="2" a="1"/>
  <c r="ER22" i="2" s="1"/>
  <c r="ES22" i="2" a="1"/>
  <c r="ES22" i="2" s="1"/>
  <c r="ET22" i="2" a="1"/>
  <c r="ET22" i="2" s="1"/>
  <c r="EU22" i="2" a="1"/>
  <c r="EU22" i="2" s="1"/>
  <c r="EV22" i="2" a="1"/>
  <c r="EV22" i="2" s="1"/>
  <c r="AC21" i="2" a="1"/>
  <c r="AC21" i="2" s="1"/>
  <c r="AC22" i="2" s="1" a="1"/>
  <c r="AC22" i="2" s="1"/>
  <c r="N34" i="2" a="1"/>
  <c r="N34" i="2" s="1"/>
  <c r="N35" i="2" a="1"/>
  <c r="N35" i="2" s="1"/>
  <c r="N36" i="2" a="1"/>
  <c r="N36" i="2" s="1"/>
  <c r="N37" i="2" a="1"/>
  <c r="N37" i="2" s="1"/>
  <c r="N38" i="2" a="1"/>
  <c r="N38" i="2" s="1"/>
  <c r="N39" i="2" a="1"/>
  <c r="N39" i="2" s="1"/>
  <c r="N40" i="2" a="1"/>
  <c r="N40" i="2" s="1"/>
  <c r="N41" i="2" a="1"/>
  <c r="N41" i="2" s="1"/>
  <c r="N42" i="2" a="1"/>
  <c r="N42" i="2" s="1"/>
  <c r="N43" i="2" a="1"/>
  <c r="N43" i="2" s="1"/>
  <c r="N44" i="2" a="1"/>
  <c r="N44" i="2" s="1"/>
  <c r="N45" i="2" a="1"/>
  <c r="N45" i="2" s="1"/>
  <c r="N46" i="2" a="1"/>
  <c r="N46" i="2" s="1"/>
  <c r="N47" i="2" a="1"/>
  <c r="N47" i="2" s="1"/>
  <c r="N48" i="2" a="1"/>
  <c r="N48" i="2" s="1"/>
  <c r="N49" i="2" a="1"/>
  <c r="N49" i="2" s="1"/>
  <c r="N50" i="2" a="1"/>
  <c r="N50" i="2" s="1"/>
  <c r="N51" i="2" a="1"/>
  <c r="N51" i="2" s="1"/>
  <c r="N52" i="2" a="1"/>
  <c r="N52" i="2" s="1"/>
  <c r="N53" i="2" a="1"/>
  <c r="N53" i="2" s="1"/>
  <c r="N54" i="2" a="1"/>
  <c r="N54" i="2" s="1"/>
  <c r="N55" i="2" a="1"/>
  <c r="N55" i="2" s="1"/>
  <c r="N56" i="2" a="1"/>
  <c r="N56" i="2" s="1"/>
  <c r="N57" i="2" a="1"/>
  <c r="N57" i="2" s="1"/>
  <c r="N58" i="2" a="1"/>
  <c r="N58" i="2" s="1"/>
  <c r="N59" i="2" a="1"/>
  <c r="N59" i="2" s="1"/>
  <c r="N60" i="2" a="1"/>
  <c r="N60" i="2" s="1"/>
  <c r="N61" i="2" a="1"/>
  <c r="N61" i="2" s="1"/>
  <c r="N62" i="2" a="1"/>
  <c r="N62" i="2" s="1"/>
  <c r="N63" i="2" a="1"/>
  <c r="N63" i="2" s="1"/>
  <c r="N64" i="2" a="1"/>
  <c r="N64" i="2" s="1"/>
  <c r="N65" i="2" a="1"/>
  <c r="N65" i="2" s="1"/>
  <c r="N66" i="2" a="1"/>
  <c r="N66" i="2" s="1"/>
  <c r="N67" i="2" a="1"/>
  <c r="N67" i="2" s="1"/>
  <c r="N68" i="2" a="1"/>
  <c r="N68" i="2" s="1"/>
  <c r="N69" i="2" a="1"/>
  <c r="N69" i="2" s="1"/>
  <c r="N70" i="2" a="1"/>
  <c r="N70" i="2" s="1"/>
  <c r="N71" i="2" a="1"/>
  <c r="N71" i="2" s="1"/>
  <c r="N72" i="2" a="1"/>
  <c r="N72" i="2" s="1"/>
  <c r="N73" i="2" a="1"/>
  <c r="N73" i="2" s="1"/>
  <c r="N74" i="2" a="1"/>
  <c r="N74" i="2" s="1"/>
  <c r="N75" i="2" a="1"/>
  <c r="N75" i="2" s="1"/>
  <c r="N76" i="2" a="1"/>
  <c r="N76" i="2" s="1"/>
  <c r="N77" i="2" a="1"/>
  <c r="N77" i="2" s="1"/>
  <c r="N78" i="2" a="1"/>
  <c r="N78" i="2" s="1"/>
  <c r="N79" i="2" a="1"/>
  <c r="N79" i="2" s="1"/>
  <c r="N80" i="2" a="1"/>
  <c r="N80" i="2" s="1"/>
  <c r="N81" i="2" a="1"/>
  <c r="N81" i="2" s="1"/>
  <c r="N82" i="2" a="1"/>
  <c r="N82" i="2" s="1"/>
  <c r="N83" i="2" a="1"/>
  <c r="N83" i="2" s="1"/>
  <c r="N84" i="2" a="1"/>
  <c r="N84" i="2" s="1"/>
  <c r="N85" i="2" a="1"/>
  <c r="N85" i="2" s="1"/>
  <c r="N86" i="2" a="1"/>
  <c r="N86" i="2" s="1"/>
  <c r="N87" i="2" a="1"/>
  <c r="N87" i="2" s="1"/>
  <c r="N88" i="2" a="1"/>
  <c r="N88" i="2" s="1"/>
  <c r="N89" i="2" a="1"/>
  <c r="N89" i="2" s="1"/>
  <c r="N90" i="2" a="1"/>
  <c r="N90" i="2" s="1"/>
  <c r="N91" i="2" a="1"/>
  <c r="N91" i="2" s="1"/>
  <c r="N92" i="2" a="1"/>
  <c r="N92" i="2" s="1"/>
  <c r="N93" i="2" a="1"/>
  <c r="N93" i="2" s="1"/>
  <c r="N94" i="2" a="1"/>
  <c r="N94" i="2" s="1"/>
  <c r="N95" i="2" a="1"/>
  <c r="N95" i="2" s="1"/>
  <c r="N96" i="2" a="1"/>
  <c r="N96" i="2" s="1"/>
  <c r="N97" i="2" a="1"/>
  <c r="N97" i="2" s="1"/>
  <c r="N98" i="2" a="1"/>
  <c r="N98" i="2" s="1"/>
  <c r="N99" i="2" a="1"/>
  <c r="N99" i="2" s="1"/>
  <c r="N100" i="2" a="1"/>
  <c r="N100" i="2" s="1"/>
  <c r="N101" i="2" a="1"/>
  <c r="N101" i="2" s="1"/>
  <c r="N102" i="2" a="1"/>
  <c r="N102" i="2" s="1"/>
  <c r="N103" i="2" a="1"/>
  <c r="N103" i="2" s="1"/>
  <c r="N104" i="2" a="1"/>
  <c r="N104" i="2" s="1"/>
  <c r="N105" i="2" a="1"/>
  <c r="N105" i="2" s="1"/>
  <c r="N106" i="2" a="1"/>
  <c r="N106" i="2" s="1"/>
  <c r="N107" i="2" a="1"/>
  <c r="N107" i="2" s="1"/>
  <c r="N108" i="2" a="1"/>
  <c r="N108" i="2" s="1"/>
  <c r="N109" i="2" a="1"/>
  <c r="N109" i="2" s="1"/>
  <c r="N110" i="2" a="1"/>
  <c r="N110" i="2" s="1"/>
  <c r="N111" i="2" a="1"/>
  <c r="N111" i="2" s="1"/>
  <c r="N112" i="2" a="1"/>
  <c r="N112" i="2" s="1"/>
  <c r="N113" i="2" a="1"/>
  <c r="N113" i="2" s="1"/>
  <c r="N114" i="2" a="1"/>
  <c r="N114" i="2" s="1"/>
  <c r="N115" i="2" a="1"/>
  <c r="N115" i="2" s="1"/>
  <c r="N116" i="2" a="1"/>
  <c r="N116" i="2" s="1"/>
  <c r="N117" i="2" a="1"/>
  <c r="N117" i="2" s="1"/>
  <c r="N118" i="2" a="1"/>
  <c r="N118" i="2" s="1"/>
  <c r="N119" i="2" a="1"/>
  <c r="N119" i="2" s="1"/>
  <c r="N120" i="2" a="1"/>
  <c r="N120" i="2" s="1"/>
  <c r="N121" i="2" a="1"/>
  <c r="N121" i="2" s="1"/>
  <c r="N122" i="2" a="1"/>
  <c r="N122" i="2" s="1"/>
  <c r="N123" i="2" a="1"/>
  <c r="N123" i="2" s="1"/>
  <c r="N124" i="2" a="1"/>
  <c r="N124" i="2" s="1"/>
  <c r="N125" i="2" a="1"/>
  <c r="N125" i="2" s="1"/>
  <c r="N126" i="2" a="1"/>
  <c r="N126" i="2" s="1"/>
  <c r="N127" i="2" a="1"/>
  <c r="N127" i="2" s="1"/>
  <c r="N128" i="2" a="1"/>
  <c r="N128" i="2" s="1"/>
  <c r="N129" i="2" a="1"/>
  <c r="N129" i="2" s="1"/>
  <c r="N130" i="2" a="1"/>
  <c r="N130" i="2" s="1"/>
  <c r="M32" i="2"/>
  <c r="M33" i="2"/>
  <c r="M34" i="2"/>
  <c r="M35" i="2"/>
  <c r="M36" i="2"/>
  <c r="M37" i="2"/>
  <c r="P37" i="2"/>
  <c r="M38" i="2"/>
  <c r="P38" i="2"/>
  <c r="M39" i="2"/>
  <c r="P39" i="2"/>
  <c r="M40" i="2"/>
  <c r="P40" i="2"/>
  <c r="M41" i="2"/>
  <c r="P41" i="2"/>
  <c r="M42" i="2"/>
  <c r="P42" i="2"/>
  <c r="M43" i="2"/>
  <c r="P43" i="2"/>
  <c r="M44" i="2"/>
  <c r="P44" i="2"/>
  <c r="M45" i="2"/>
  <c r="P45" i="2"/>
  <c r="M46" i="2"/>
  <c r="P46" i="2"/>
  <c r="M47" i="2"/>
  <c r="P47" i="2"/>
  <c r="M48" i="2"/>
  <c r="P48" i="2"/>
  <c r="M49" i="2"/>
  <c r="P49" i="2"/>
  <c r="M50" i="2"/>
  <c r="P50" i="2"/>
  <c r="M51" i="2"/>
  <c r="P51" i="2"/>
  <c r="M52" i="2"/>
  <c r="P52" i="2"/>
  <c r="M53" i="2"/>
  <c r="P53" i="2"/>
  <c r="M54" i="2"/>
  <c r="P54" i="2"/>
  <c r="M55" i="2"/>
  <c r="P55" i="2"/>
  <c r="M56" i="2"/>
  <c r="P56" i="2"/>
  <c r="M57" i="2"/>
  <c r="P57" i="2"/>
  <c r="M58" i="2"/>
  <c r="P58" i="2"/>
  <c r="M59" i="2"/>
  <c r="P59" i="2"/>
  <c r="M60" i="2"/>
  <c r="P60" i="2"/>
  <c r="M61" i="2"/>
  <c r="P61" i="2"/>
  <c r="M62" i="2"/>
  <c r="P62" i="2"/>
  <c r="M63" i="2"/>
  <c r="P63" i="2"/>
  <c r="M64" i="2"/>
  <c r="P64" i="2"/>
  <c r="M65" i="2"/>
  <c r="P65" i="2"/>
  <c r="M66" i="2"/>
  <c r="P66" i="2"/>
  <c r="M67" i="2"/>
  <c r="P67" i="2"/>
  <c r="M68" i="2"/>
  <c r="P68" i="2"/>
  <c r="M69" i="2"/>
  <c r="P69" i="2"/>
  <c r="M70" i="2"/>
  <c r="P70" i="2"/>
  <c r="M71" i="2"/>
  <c r="P71" i="2"/>
  <c r="M72" i="2"/>
  <c r="P72" i="2"/>
  <c r="M73" i="2"/>
  <c r="P73" i="2"/>
  <c r="M74" i="2"/>
  <c r="P74" i="2"/>
  <c r="M75" i="2"/>
  <c r="P75" i="2"/>
  <c r="M76" i="2"/>
  <c r="P76" i="2"/>
  <c r="M77" i="2"/>
  <c r="P77" i="2"/>
  <c r="M78" i="2"/>
  <c r="P78" i="2"/>
  <c r="M79" i="2"/>
  <c r="P79" i="2"/>
  <c r="M80" i="2"/>
  <c r="P80" i="2"/>
  <c r="M81" i="2"/>
  <c r="P81" i="2"/>
  <c r="M82" i="2"/>
  <c r="P82" i="2"/>
  <c r="M83" i="2"/>
  <c r="P83" i="2"/>
  <c r="M84" i="2"/>
  <c r="P84" i="2"/>
  <c r="M85" i="2"/>
  <c r="P85" i="2"/>
  <c r="M86" i="2"/>
  <c r="P86" i="2"/>
  <c r="M87" i="2"/>
  <c r="P87" i="2"/>
  <c r="M88" i="2"/>
  <c r="P88" i="2"/>
  <c r="M89" i="2"/>
  <c r="P89" i="2"/>
  <c r="M90" i="2"/>
  <c r="P90" i="2"/>
  <c r="M91" i="2"/>
  <c r="P91" i="2"/>
  <c r="M92" i="2"/>
  <c r="P92" i="2"/>
  <c r="M93" i="2"/>
  <c r="P93" i="2"/>
  <c r="M94" i="2"/>
  <c r="P94" i="2"/>
  <c r="M95" i="2"/>
  <c r="P95" i="2"/>
  <c r="M96" i="2"/>
  <c r="P96" i="2"/>
  <c r="M97" i="2"/>
  <c r="P97" i="2"/>
  <c r="M98" i="2"/>
  <c r="P98" i="2"/>
  <c r="M99" i="2"/>
  <c r="P99" i="2"/>
  <c r="M100" i="2"/>
  <c r="P100" i="2"/>
  <c r="M101" i="2"/>
  <c r="P101" i="2"/>
  <c r="M102" i="2"/>
  <c r="P102" i="2"/>
  <c r="M103" i="2"/>
  <c r="P103" i="2"/>
  <c r="M104" i="2"/>
  <c r="P104" i="2"/>
  <c r="M105" i="2"/>
  <c r="P105" i="2"/>
  <c r="M106" i="2"/>
  <c r="P106" i="2"/>
  <c r="M107" i="2"/>
  <c r="P107" i="2"/>
  <c r="M108" i="2"/>
  <c r="P108" i="2"/>
  <c r="M109" i="2"/>
  <c r="P109" i="2"/>
  <c r="M110" i="2"/>
  <c r="P110" i="2"/>
  <c r="M111" i="2"/>
  <c r="P111" i="2"/>
  <c r="M112" i="2"/>
  <c r="P112" i="2"/>
  <c r="M113" i="2"/>
  <c r="P113" i="2"/>
  <c r="M114" i="2"/>
  <c r="P114" i="2"/>
  <c r="M115" i="2"/>
  <c r="P115" i="2"/>
  <c r="M116" i="2"/>
  <c r="P116" i="2"/>
  <c r="M117" i="2"/>
  <c r="P117" i="2"/>
  <c r="M118" i="2"/>
  <c r="P118" i="2"/>
  <c r="M119" i="2"/>
  <c r="P119" i="2"/>
  <c r="M120" i="2"/>
  <c r="P120" i="2"/>
  <c r="M121" i="2"/>
  <c r="P121" i="2"/>
  <c r="M122" i="2"/>
  <c r="P122" i="2"/>
  <c r="M123" i="2"/>
  <c r="P123" i="2"/>
  <c r="M124" i="2"/>
  <c r="P124" i="2"/>
  <c r="M125" i="2"/>
  <c r="P125" i="2"/>
  <c r="M126" i="2"/>
  <c r="P126" i="2"/>
  <c r="M127" i="2"/>
  <c r="P127" i="2"/>
  <c r="M128" i="2"/>
  <c r="P128" i="2"/>
  <c r="M129" i="2"/>
  <c r="P129" i="2"/>
  <c r="M130" i="2"/>
  <c r="P130" i="2"/>
  <c r="AA5" i="2"/>
  <c r="AA6" i="2"/>
  <c r="AA7" i="2"/>
  <c r="AA8" i="2"/>
  <c r="AA9" i="2"/>
  <c r="AA10" i="2"/>
  <c r="AA11" i="2"/>
  <c r="C35" i="2"/>
  <c r="E35" i="2"/>
  <c r="G35" i="2"/>
  <c r="I35" i="2"/>
  <c r="C36" i="2"/>
  <c r="E36" i="2"/>
  <c r="G36" i="2"/>
  <c r="I36" i="2"/>
  <c r="C37" i="2"/>
  <c r="E37" i="2"/>
  <c r="G37" i="2"/>
  <c r="I37" i="2"/>
  <c r="C38" i="2"/>
  <c r="E38" i="2"/>
  <c r="G38" i="2"/>
  <c r="I38" i="2"/>
  <c r="C39" i="2"/>
  <c r="E39" i="2"/>
  <c r="G39" i="2"/>
  <c r="I39" i="2"/>
  <c r="C40" i="2"/>
  <c r="E40" i="2"/>
  <c r="G40" i="2"/>
  <c r="I40" i="2"/>
  <c r="C41" i="2"/>
  <c r="E41" i="2"/>
  <c r="G41" i="2"/>
  <c r="I41" i="2"/>
  <c r="C42" i="2"/>
  <c r="E42" i="2"/>
  <c r="G42" i="2"/>
  <c r="I42" i="2"/>
  <c r="C43" i="2"/>
  <c r="E43" i="2"/>
  <c r="G43" i="2"/>
  <c r="I43" i="2"/>
  <c r="C44" i="2"/>
  <c r="E44" i="2"/>
  <c r="G44" i="2"/>
  <c r="I44" i="2"/>
  <c r="C45" i="2"/>
  <c r="E45" i="2"/>
  <c r="G45" i="2"/>
  <c r="I45" i="2"/>
  <c r="C46" i="2"/>
  <c r="E46" i="2"/>
  <c r="G46" i="2"/>
  <c r="I46" i="2"/>
  <c r="C47" i="2"/>
  <c r="E47" i="2"/>
  <c r="G47" i="2"/>
  <c r="I47" i="2"/>
  <c r="C48" i="2"/>
  <c r="E48" i="2"/>
  <c r="G48" i="2"/>
  <c r="I48" i="2"/>
  <c r="C49" i="2"/>
  <c r="E49" i="2"/>
  <c r="G49" i="2"/>
  <c r="I49" i="2"/>
  <c r="C50" i="2"/>
  <c r="E50" i="2"/>
  <c r="G50" i="2"/>
  <c r="I50" i="2"/>
  <c r="C51" i="2"/>
  <c r="E51" i="2"/>
  <c r="G51" i="2"/>
  <c r="I51" i="2"/>
  <c r="C52" i="2"/>
  <c r="E52" i="2"/>
  <c r="G52" i="2"/>
  <c r="I52" i="2"/>
  <c r="C53" i="2"/>
  <c r="E53" i="2"/>
  <c r="G53" i="2"/>
  <c r="I53" i="2"/>
  <c r="C54" i="2"/>
  <c r="E54" i="2"/>
  <c r="G54" i="2"/>
  <c r="I54" i="2"/>
  <c r="C55" i="2"/>
  <c r="E55" i="2"/>
  <c r="G55" i="2"/>
  <c r="I55" i="2"/>
  <c r="C56" i="2"/>
  <c r="E56" i="2"/>
  <c r="G56" i="2"/>
  <c r="I56" i="2"/>
  <c r="C57" i="2"/>
  <c r="E57" i="2"/>
  <c r="G57" i="2"/>
  <c r="I57" i="2"/>
  <c r="C58" i="2"/>
  <c r="E58" i="2"/>
  <c r="G58" i="2"/>
  <c r="I58" i="2"/>
  <c r="C59" i="2"/>
  <c r="E59" i="2"/>
  <c r="G59" i="2"/>
  <c r="I59" i="2"/>
  <c r="C60" i="2"/>
  <c r="E60" i="2"/>
  <c r="G60" i="2"/>
  <c r="I60" i="2"/>
  <c r="C61" i="2"/>
  <c r="E61" i="2"/>
  <c r="G61" i="2"/>
  <c r="I61" i="2"/>
  <c r="C62" i="2"/>
  <c r="E62" i="2"/>
  <c r="G62" i="2"/>
  <c r="I62" i="2"/>
  <c r="C63" i="2"/>
  <c r="E63" i="2"/>
  <c r="G63" i="2"/>
  <c r="I63" i="2"/>
  <c r="C64" i="2"/>
  <c r="E64" i="2"/>
  <c r="G64" i="2"/>
  <c r="I64" i="2"/>
  <c r="C65" i="2"/>
  <c r="E65" i="2"/>
  <c r="G65" i="2"/>
  <c r="I65" i="2"/>
  <c r="C66" i="2"/>
  <c r="E66" i="2"/>
  <c r="G66" i="2"/>
  <c r="I66" i="2"/>
  <c r="C67" i="2"/>
  <c r="E67" i="2"/>
  <c r="G67" i="2"/>
  <c r="I67" i="2"/>
  <c r="C68" i="2"/>
  <c r="E68" i="2"/>
  <c r="G68" i="2"/>
  <c r="I68" i="2"/>
  <c r="C69" i="2"/>
  <c r="E69" i="2"/>
  <c r="G69" i="2"/>
  <c r="I69" i="2"/>
  <c r="C70" i="2"/>
  <c r="E70" i="2"/>
  <c r="G70" i="2"/>
  <c r="I70" i="2"/>
  <c r="C71" i="2"/>
  <c r="E71" i="2"/>
  <c r="G71" i="2"/>
  <c r="I71" i="2"/>
  <c r="C72" i="2"/>
  <c r="E72" i="2"/>
  <c r="G72" i="2"/>
  <c r="I72" i="2"/>
  <c r="C73" i="2"/>
  <c r="E73" i="2"/>
  <c r="G73" i="2"/>
  <c r="I73" i="2"/>
  <c r="C74" i="2"/>
  <c r="E74" i="2"/>
  <c r="G74" i="2"/>
  <c r="I74" i="2"/>
  <c r="C75" i="2"/>
  <c r="E75" i="2"/>
  <c r="G75" i="2"/>
  <c r="I75" i="2"/>
  <c r="C76" i="2"/>
  <c r="E76" i="2"/>
  <c r="G76" i="2"/>
  <c r="I76" i="2"/>
  <c r="C77" i="2"/>
  <c r="E77" i="2"/>
  <c r="G77" i="2"/>
  <c r="I77" i="2"/>
  <c r="C78" i="2"/>
  <c r="E78" i="2"/>
  <c r="G78" i="2"/>
  <c r="I78" i="2"/>
  <c r="C79" i="2"/>
  <c r="E79" i="2"/>
  <c r="G79" i="2"/>
  <c r="I79" i="2"/>
  <c r="C80" i="2"/>
  <c r="E80" i="2"/>
  <c r="G80" i="2"/>
  <c r="I80" i="2"/>
  <c r="C81" i="2"/>
  <c r="E81" i="2"/>
  <c r="G81" i="2"/>
  <c r="I81" i="2"/>
  <c r="C82" i="2"/>
  <c r="E82" i="2"/>
  <c r="G82" i="2"/>
  <c r="I82" i="2"/>
  <c r="C83" i="2"/>
  <c r="E83" i="2"/>
  <c r="G83" i="2"/>
  <c r="I83" i="2"/>
  <c r="C84" i="2"/>
  <c r="E84" i="2"/>
  <c r="G84" i="2"/>
  <c r="I84" i="2"/>
  <c r="C85" i="2"/>
  <c r="E85" i="2"/>
  <c r="G85" i="2"/>
  <c r="I85" i="2"/>
  <c r="C86" i="2"/>
  <c r="E86" i="2"/>
  <c r="G86" i="2"/>
  <c r="I86" i="2"/>
  <c r="C87" i="2"/>
  <c r="E87" i="2"/>
  <c r="G87" i="2"/>
  <c r="I87" i="2"/>
  <c r="C88" i="2"/>
  <c r="E88" i="2"/>
  <c r="G88" i="2"/>
  <c r="I88" i="2"/>
  <c r="C89" i="2"/>
  <c r="E89" i="2"/>
  <c r="G89" i="2"/>
  <c r="I89" i="2"/>
  <c r="C90" i="2"/>
  <c r="E90" i="2"/>
  <c r="G90" i="2"/>
  <c r="I90" i="2"/>
  <c r="C91" i="2"/>
  <c r="E91" i="2"/>
  <c r="G91" i="2"/>
  <c r="I91" i="2"/>
  <c r="C92" i="2"/>
  <c r="E92" i="2"/>
  <c r="G92" i="2"/>
  <c r="I92" i="2"/>
  <c r="C93" i="2"/>
  <c r="E93" i="2"/>
  <c r="G93" i="2"/>
  <c r="I93" i="2"/>
  <c r="C94" i="2"/>
  <c r="E94" i="2"/>
  <c r="G94" i="2"/>
  <c r="I94" i="2"/>
  <c r="C95" i="2"/>
  <c r="E95" i="2"/>
  <c r="G95" i="2"/>
  <c r="I95" i="2"/>
  <c r="C96" i="2"/>
  <c r="E96" i="2"/>
  <c r="G96" i="2"/>
  <c r="I96" i="2"/>
  <c r="C97" i="2"/>
  <c r="E97" i="2"/>
  <c r="G97" i="2"/>
  <c r="I97" i="2"/>
  <c r="C98" i="2"/>
  <c r="E98" i="2"/>
  <c r="G98" i="2"/>
  <c r="I98" i="2"/>
  <c r="C99" i="2"/>
  <c r="E99" i="2"/>
  <c r="G99" i="2"/>
  <c r="I99" i="2"/>
  <c r="C100" i="2"/>
  <c r="E100" i="2"/>
  <c r="G100" i="2"/>
  <c r="I100" i="2"/>
  <c r="C101" i="2"/>
  <c r="E101" i="2"/>
  <c r="G101" i="2"/>
  <c r="I101" i="2"/>
  <c r="C102" i="2"/>
  <c r="E102" i="2"/>
  <c r="G102" i="2"/>
  <c r="I102" i="2"/>
  <c r="C103" i="2"/>
  <c r="E103" i="2"/>
  <c r="G103" i="2"/>
  <c r="I103" i="2"/>
  <c r="C104" i="2"/>
  <c r="E104" i="2"/>
  <c r="G104" i="2"/>
  <c r="I104" i="2"/>
  <c r="C105" i="2"/>
  <c r="E105" i="2"/>
  <c r="G105" i="2"/>
  <c r="I105" i="2"/>
  <c r="C106" i="2"/>
  <c r="E106" i="2"/>
  <c r="G106" i="2"/>
  <c r="I106" i="2"/>
  <c r="C107" i="2"/>
  <c r="E107" i="2"/>
  <c r="G107" i="2"/>
  <c r="I107" i="2"/>
  <c r="C108" i="2"/>
  <c r="E108" i="2"/>
  <c r="G108" i="2"/>
  <c r="I108" i="2"/>
  <c r="C109" i="2"/>
  <c r="E109" i="2"/>
  <c r="G109" i="2"/>
  <c r="I109" i="2"/>
  <c r="C110" i="2"/>
  <c r="E110" i="2"/>
  <c r="G110" i="2"/>
  <c r="I110" i="2"/>
  <c r="C111" i="2"/>
  <c r="E111" i="2"/>
  <c r="G111" i="2"/>
  <c r="I111" i="2"/>
  <c r="C112" i="2"/>
  <c r="E112" i="2"/>
  <c r="G112" i="2"/>
  <c r="I112" i="2"/>
  <c r="C113" i="2"/>
  <c r="E113" i="2"/>
  <c r="G113" i="2"/>
  <c r="I113" i="2"/>
  <c r="C114" i="2"/>
  <c r="E114" i="2"/>
  <c r="G114" i="2"/>
  <c r="I114" i="2"/>
  <c r="C115" i="2"/>
  <c r="E115" i="2"/>
  <c r="G115" i="2"/>
  <c r="I115" i="2"/>
  <c r="C116" i="2"/>
  <c r="E116" i="2"/>
  <c r="G116" i="2"/>
  <c r="I116" i="2"/>
  <c r="C117" i="2"/>
  <c r="E117" i="2"/>
  <c r="G117" i="2"/>
  <c r="I117" i="2"/>
  <c r="C118" i="2"/>
  <c r="E118" i="2"/>
  <c r="G118" i="2"/>
  <c r="I118" i="2"/>
  <c r="C119" i="2"/>
  <c r="E119" i="2"/>
  <c r="G119" i="2"/>
  <c r="I119" i="2"/>
  <c r="C120" i="2"/>
  <c r="E120" i="2"/>
  <c r="G120" i="2"/>
  <c r="I120" i="2"/>
  <c r="C121" i="2"/>
  <c r="E121" i="2"/>
  <c r="G121" i="2"/>
  <c r="I121" i="2"/>
  <c r="C122" i="2"/>
  <c r="E122" i="2"/>
  <c r="G122" i="2"/>
  <c r="I122" i="2"/>
  <c r="C123" i="2"/>
  <c r="E123" i="2"/>
  <c r="G123" i="2"/>
  <c r="I123" i="2"/>
  <c r="C124" i="2"/>
  <c r="E124" i="2"/>
  <c r="G124" i="2"/>
  <c r="I124" i="2"/>
  <c r="C125" i="2"/>
  <c r="E125" i="2"/>
  <c r="G125" i="2"/>
  <c r="I125" i="2"/>
  <c r="C126" i="2"/>
  <c r="E126" i="2"/>
  <c r="G126" i="2"/>
  <c r="I126" i="2"/>
  <c r="C127" i="2"/>
  <c r="E127" i="2"/>
  <c r="G127" i="2"/>
  <c r="I127" i="2"/>
  <c r="C128" i="2"/>
  <c r="E128" i="2"/>
  <c r="G128" i="2"/>
  <c r="I128" i="2"/>
  <c r="C129" i="2"/>
  <c r="E129" i="2"/>
  <c r="G129" i="2"/>
  <c r="I129" i="2"/>
  <c r="C130" i="2"/>
  <c r="E130" i="2"/>
  <c r="G130" i="2"/>
  <c r="I130" i="2"/>
  <c r="J35" i="2" l="1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AL5" i="2" a="1"/>
  <c r="AL5" i="2" s="1"/>
  <c r="AM5" i="2" a="1"/>
  <c r="AM5" i="2" s="1"/>
  <c r="AN5" i="2" a="1"/>
  <c r="AN5" i="2" s="1"/>
  <c r="AT5" i="2" a="1"/>
  <c r="AT5" i="2" s="1"/>
  <c r="AU5" i="2" a="1"/>
  <c r="AU5" i="2" s="1"/>
  <c r="AV5" i="2" a="1"/>
  <c r="AV5" i="2" s="1"/>
  <c r="AW5" i="2" a="1"/>
  <c r="AW5" i="2" s="1"/>
  <c r="AX5" i="2" a="1"/>
  <c r="AX5" i="2" s="1"/>
  <c r="AY5" i="2" a="1"/>
  <c r="AY5" i="2" s="1"/>
  <c r="AZ5" i="2" a="1"/>
  <c r="AZ5" i="2" s="1"/>
  <c r="BA5" i="2" a="1"/>
  <c r="BA5" i="2" s="1"/>
  <c r="BB5" i="2" a="1"/>
  <c r="BB5" i="2" s="1"/>
  <c r="BC5" i="2" a="1"/>
  <c r="BC5" i="2" s="1"/>
  <c r="BD5" i="2" a="1"/>
  <c r="BD5" i="2" s="1"/>
  <c r="BE5" i="2" a="1"/>
  <c r="BE5" i="2" s="1"/>
  <c r="BF5" i="2" a="1"/>
  <c r="BF5" i="2" s="1"/>
  <c r="BG5" i="2" a="1"/>
  <c r="BG5" i="2" s="1"/>
  <c r="BH5" i="2" a="1"/>
  <c r="BH5" i="2" s="1"/>
  <c r="BI5" i="2" a="1"/>
  <c r="BI5" i="2" s="1"/>
  <c r="BJ5" i="2" a="1"/>
  <c r="BJ5" i="2" s="1"/>
  <c r="BK5" i="2" a="1"/>
  <c r="BK5" i="2" s="1"/>
  <c r="BL5" i="2" a="1"/>
  <c r="BL5" i="2" s="1"/>
  <c r="BM5" i="2" a="1"/>
  <c r="BM5" i="2" s="1"/>
  <c r="BN5" i="2" a="1"/>
  <c r="BN5" i="2" s="1"/>
  <c r="BO5" i="2" a="1"/>
  <c r="BO5" i="2" s="1"/>
  <c r="BP5" i="2" a="1"/>
  <c r="BP5" i="2" s="1"/>
  <c r="BQ5" i="2" a="1"/>
  <c r="BQ5" i="2" s="1"/>
  <c r="BR5" i="2" a="1"/>
  <c r="BR5" i="2" s="1"/>
  <c r="BS5" i="2" a="1"/>
  <c r="BS5" i="2" s="1"/>
  <c r="BT5" i="2" a="1"/>
  <c r="BT5" i="2" s="1"/>
  <c r="BU5" i="2" a="1"/>
  <c r="BU5" i="2" s="1"/>
  <c r="BV5" i="2" a="1"/>
  <c r="BV5" i="2" s="1"/>
  <c r="BW5" i="2" a="1"/>
  <c r="BW5" i="2" s="1"/>
  <c r="BX5" i="2" a="1"/>
  <c r="BX5" i="2" s="1"/>
  <c r="BY5" i="2" a="1"/>
  <c r="BY5" i="2" s="1"/>
  <c r="BZ5" i="2" a="1"/>
  <c r="BZ5" i="2" s="1"/>
  <c r="CA5" i="2" a="1"/>
  <c r="CA5" i="2" s="1"/>
  <c r="CB5" i="2" a="1"/>
  <c r="CB5" i="2" s="1"/>
  <c r="CC5" i="2" a="1"/>
  <c r="CC5" i="2" s="1"/>
  <c r="CD5" i="2" a="1"/>
  <c r="CD5" i="2" s="1"/>
  <c r="CE5" i="2" a="1"/>
  <c r="CE5" i="2" s="1"/>
  <c r="CF5" i="2" a="1"/>
  <c r="CF5" i="2" s="1"/>
  <c r="CG5" i="2" a="1"/>
  <c r="CG5" i="2" s="1"/>
  <c r="CH5" i="2" a="1"/>
  <c r="CH5" i="2" s="1"/>
  <c r="CI5" i="2" a="1"/>
  <c r="CI5" i="2" s="1"/>
  <c r="CJ5" i="2" a="1"/>
  <c r="CJ5" i="2" s="1"/>
  <c r="CK5" i="2" a="1"/>
  <c r="CK5" i="2" s="1"/>
  <c r="CL5" i="2" a="1"/>
  <c r="CL5" i="2" s="1"/>
  <c r="CM5" i="2" a="1"/>
  <c r="CM5" i="2" s="1"/>
  <c r="CN5" i="2" a="1"/>
  <c r="CN5" i="2" s="1"/>
  <c r="CO5" i="2" a="1"/>
  <c r="CO5" i="2" s="1"/>
  <c r="CP5" i="2" a="1"/>
  <c r="CP5" i="2" s="1"/>
  <c r="CQ5" i="2" a="1"/>
  <c r="CQ5" i="2" s="1"/>
  <c r="CR5" i="2" a="1"/>
  <c r="CR5" i="2" s="1"/>
  <c r="CS5" i="2" a="1"/>
  <c r="CS5" i="2" s="1"/>
  <c r="CT5" i="2" a="1"/>
  <c r="CT5" i="2" s="1"/>
  <c r="CU5" i="2" a="1"/>
  <c r="CU5" i="2" s="1"/>
  <c r="CV5" i="2" a="1"/>
  <c r="CV5" i="2" s="1"/>
  <c r="CW5" i="2" a="1"/>
  <c r="CW5" i="2" s="1"/>
  <c r="CX5" i="2" a="1"/>
  <c r="CX5" i="2" s="1"/>
  <c r="CY5" i="2" a="1"/>
  <c r="CY5" i="2" s="1"/>
  <c r="CZ5" i="2" a="1"/>
  <c r="CZ5" i="2" s="1"/>
  <c r="DA5" i="2" a="1"/>
  <c r="DA5" i="2" s="1"/>
  <c r="DB5" i="2" a="1"/>
  <c r="DB5" i="2" s="1"/>
  <c r="DC5" i="2" a="1"/>
  <c r="DC5" i="2" s="1"/>
  <c r="DD5" i="2" a="1"/>
  <c r="DD5" i="2" s="1"/>
  <c r="DE5" i="2" a="1"/>
  <c r="DE5" i="2" s="1"/>
  <c r="DF5" i="2" a="1"/>
  <c r="DF5" i="2" s="1"/>
  <c r="DG5" i="2" a="1"/>
  <c r="DG5" i="2" s="1"/>
  <c r="DH5" i="2" a="1"/>
  <c r="DH5" i="2" s="1"/>
  <c r="DI5" i="2" a="1"/>
  <c r="DI5" i="2" s="1"/>
  <c r="DJ5" i="2" a="1"/>
  <c r="DJ5" i="2" s="1"/>
  <c r="DK5" i="2" a="1"/>
  <c r="DK5" i="2" s="1"/>
  <c r="DL5" i="2" a="1"/>
  <c r="DL5" i="2" s="1"/>
  <c r="DM5" i="2" a="1"/>
  <c r="DM5" i="2" s="1"/>
  <c r="DN5" i="2" a="1"/>
  <c r="DN5" i="2" s="1"/>
  <c r="DO5" i="2" a="1"/>
  <c r="DO5" i="2" s="1"/>
  <c r="DP5" i="2" a="1"/>
  <c r="DP5" i="2" s="1"/>
  <c r="DQ5" i="2" a="1"/>
  <c r="DQ5" i="2" s="1"/>
  <c r="DR5" i="2" a="1"/>
  <c r="DR5" i="2" s="1"/>
  <c r="DS5" i="2" a="1"/>
  <c r="DS5" i="2" s="1"/>
  <c r="DT5" i="2" a="1"/>
  <c r="DT5" i="2" s="1"/>
  <c r="DU5" i="2" a="1"/>
  <c r="DU5" i="2" s="1"/>
  <c r="DV5" i="2" a="1"/>
  <c r="DV5" i="2" s="1"/>
  <c r="DW5" i="2" a="1"/>
  <c r="DW5" i="2" s="1"/>
  <c r="DX5" i="2" a="1"/>
  <c r="DX5" i="2" s="1"/>
  <c r="DY5" i="2" a="1"/>
  <c r="DY5" i="2" s="1"/>
  <c r="DZ5" i="2" a="1"/>
  <c r="DZ5" i="2" s="1"/>
  <c r="EA5" i="2" a="1"/>
  <c r="EA5" i="2" s="1"/>
  <c r="EB5" i="2" a="1"/>
  <c r="EB5" i="2" s="1"/>
  <c r="EC5" i="2" a="1"/>
  <c r="EC5" i="2" s="1"/>
  <c r="ED5" i="2" a="1"/>
  <c r="ED5" i="2" s="1"/>
  <c r="EE5" i="2" a="1"/>
  <c r="EE5" i="2" s="1"/>
  <c r="EF5" i="2" a="1"/>
  <c r="EF5" i="2" s="1"/>
  <c r="EG5" i="2" a="1"/>
  <c r="EG5" i="2" s="1"/>
  <c r="EH5" i="2" a="1"/>
  <c r="EH5" i="2" s="1"/>
  <c r="EI5" i="2" a="1"/>
  <c r="EI5" i="2" s="1"/>
  <c r="EJ5" i="2" a="1"/>
  <c r="EJ5" i="2" s="1"/>
  <c r="EK5" i="2" a="1"/>
  <c r="EK5" i="2" s="1"/>
  <c r="EL5" i="2" a="1"/>
  <c r="EL5" i="2" s="1"/>
  <c r="H28" i="2" l="1"/>
  <c r="F28" i="2"/>
  <c r="D28" i="2"/>
  <c r="Z11" i="2" a="1"/>
  <c r="Z11" i="2" s="1"/>
  <c r="AC4" i="2" a="1"/>
  <c r="B28" i="2"/>
  <c r="A31" i="2" a="1"/>
  <c r="I6" i="7"/>
  <c r="H6" i="7" a="1"/>
  <c r="H6" i="7" s="1"/>
  <c r="I5" i="7"/>
  <c r="H5" i="7" a="1"/>
  <c r="H5" i="7" s="1"/>
  <c r="I4" i="7"/>
  <c r="H4" i="7" a="1"/>
  <c r="H4" i="7" s="1"/>
  <c r="I6" i="6"/>
  <c r="H6" i="6" a="1"/>
  <c r="H6" i="6" s="1"/>
  <c r="I5" i="6"/>
  <c r="H5" i="6" a="1"/>
  <c r="H5" i="6" s="1"/>
  <c r="I4" i="6"/>
  <c r="H4" i="6" a="1"/>
  <c r="H4" i="6" s="1"/>
  <c r="I6" i="5"/>
  <c r="H6" i="5" a="1"/>
  <c r="H6" i="5" s="1"/>
  <c r="I5" i="5"/>
  <c r="H5" i="5" a="1"/>
  <c r="H5" i="5" s="1"/>
  <c r="I4" i="5"/>
  <c r="H4" i="5" a="1"/>
  <c r="H4" i="5" s="1"/>
  <c r="I4" i="3"/>
  <c r="I5" i="3"/>
  <c r="I6" i="3"/>
  <c r="H6" i="3" a="1"/>
  <c r="H6" i="3" s="1"/>
  <c r="H5" i="3" a="1"/>
  <c r="H5" i="3" s="1"/>
  <c r="H4" i="3" a="1"/>
  <c r="H4" i="3" s="1"/>
  <c r="AD22" i="2" l="1" a="1"/>
  <c r="AD22" i="2" s="1"/>
  <c r="AE22" i="2" a="1"/>
  <c r="AE22" i="2" s="1"/>
  <c r="AF22" i="2" a="1"/>
  <c r="AF22" i="2" s="1"/>
  <c r="AQ5" i="2" a="1"/>
  <c r="AQ5" i="2" s="1"/>
  <c r="AR5" i="2" a="1"/>
  <c r="AR5" i="2" s="1"/>
  <c r="AS5" i="2" a="1"/>
  <c r="AS5" i="2" s="1"/>
  <c r="AC4" i="2"/>
  <c r="AC5" i="2" s="1" a="1"/>
  <c r="AC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D5" i="2" a="1"/>
  <c r="AD5" i="2" s="1"/>
  <c r="AE5" i="2" a="1"/>
  <c r="AE5" i="2" s="1"/>
  <c r="A31" i="2"/>
  <c r="B32" i="2" a="1"/>
  <c r="D32" i="2" a="1"/>
  <c r="H32" i="2" a="1"/>
  <c r="F32" i="2" a="1"/>
  <c r="F33" i="2" a="1"/>
  <c r="B33" i="2" a="1"/>
  <c r="D33" i="2" a="1"/>
  <c r="H33" i="2" a="1"/>
  <c r="H34" i="2" a="1"/>
  <c r="F34" i="2" a="1"/>
  <c r="B34" i="2" a="1"/>
  <c r="D34" i="2" a="1"/>
  <c r="B5" i="2" a="1"/>
  <c r="F9" i="2" a="1"/>
  <c r="F17" i="2" a="1"/>
  <c r="H15" i="2" a="1"/>
  <c r="D19" i="2" a="1"/>
  <c r="D15" i="2" a="1"/>
  <c r="D5" i="2" a="1"/>
  <c r="B19" i="2" a="1"/>
  <c r="F11" i="2" a="1"/>
  <c r="F19" i="2" a="1"/>
  <c r="H7" i="2" a="1"/>
  <c r="H13" i="2" a="1"/>
  <c r="B17" i="2" a="1"/>
  <c r="H17" i="2" a="1"/>
  <c r="B13" i="2" a="1"/>
  <c r="H11" i="2" a="1"/>
  <c r="H5" i="2" a="1"/>
  <c r="F5" i="2" a="1"/>
  <c r="B11" i="2" a="1"/>
  <c r="B7" i="2" a="1"/>
  <c r="D7" i="2" a="1"/>
  <c r="H19" i="2" a="1"/>
  <c r="B9" i="2" a="1"/>
  <c r="D11" i="2" a="1"/>
  <c r="D17" i="2" a="1"/>
  <c r="D13" i="2" a="1"/>
  <c r="D9" i="2" a="1"/>
  <c r="F13" i="2" a="1"/>
  <c r="F7" i="2" a="1"/>
  <c r="H9" i="2" a="1"/>
  <c r="B15" i="2" a="1"/>
  <c r="F15" i="2" a="1"/>
  <c r="D34" i="2" l="1"/>
  <c r="B34" i="2"/>
  <c r="F34" i="2"/>
  <c r="H34" i="2"/>
  <c r="H33" i="2"/>
  <c r="D33" i="2"/>
  <c r="B33" i="2"/>
  <c r="F33" i="2"/>
  <c r="F32" i="2"/>
  <c r="H32" i="2"/>
  <c r="D32" i="2"/>
  <c r="B32" i="2"/>
  <c r="N32" i="2" a="1"/>
  <c r="N32" i="2" s="1"/>
  <c r="N33" i="2" a="1"/>
  <c r="N33" i="2" s="1"/>
  <c r="B5" i="2"/>
  <c r="H5" i="2"/>
  <c r="F5" i="2"/>
  <c r="D5" i="2"/>
  <c r="H15" i="2"/>
  <c r="F15" i="2"/>
  <c r="D15" i="2"/>
  <c r="B15" i="2"/>
  <c r="H7" i="2"/>
  <c r="F7" i="2"/>
  <c r="D7" i="2"/>
  <c r="B7" i="2"/>
  <c r="H9" i="2"/>
  <c r="F9" i="2"/>
  <c r="D9" i="2"/>
  <c r="B9" i="2"/>
  <c r="H11" i="2"/>
  <c r="F11" i="2"/>
  <c r="D11" i="2"/>
  <c r="B11" i="2"/>
  <c r="H13" i="2"/>
  <c r="F13" i="2"/>
  <c r="D13" i="2"/>
  <c r="B13" i="2"/>
  <c r="H17" i="2"/>
  <c r="F17" i="2"/>
  <c r="D17" i="2"/>
  <c r="B17" i="2"/>
  <c r="H19" i="2"/>
  <c r="F19" i="2"/>
  <c r="D19" i="2"/>
  <c r="B19" i="2"/>
  <c r="B31" i="2" a="1"/>
  <c r="H31" i="2" a="1"/>
  <c r="F31" i="2" a="1"/>
  <c r="D31" i="2" a="1"/>
  <c r="J17" i="2" l="1"/>
  <c r="C17" i="2" s="1"/>
  <c r="J11" i="2"/>
  <c r="I11" i="2" s="1"/>
  <c r="J15" i="2"/>
  <c r="G15" i="2" s="1"/>
  <c r="J32" i="2"/>
  <c r="J33" i="2"/>
  <c r="J34" i="2"/>
  <c r="J5" i="2"/>
  <c r="C5" i="2" s="1"/>
  <c r="J19" i="2"/>
  <c r="I19" i="2" s="1"/>
  <c r="J13" i="2"/>
  <c r="J7" i="2"/>
  <c r="E7" i="2" s="1"/>
  <c r="J9" i="2"/>
  <c r="C9" i="2" s="1"/>
  <c r="D31" i="2"/>
  <c r="F31" i="2"/>
  <c r="H31" i="2"/>
  <c r="B31" i="2"/>
  <c r="F21" i="2"/>
  <c r="H21" i="2"/>
  <c r="D21" i="2"/>
  <c r="B21" i="2"/>
  <c r="J31" i="2" l="1"/>
  <c r="P34" i="2"/>
  <c r="P35" i="2"/>
  <c r="P36" i="2"/>
  <c r="C34" i="2"/>
  <c r="I34" i="2"/>
  <c r="E34" i="2"/>
  <c r="G34" i="2"/>
  <c r="C33" i="2"/>
  <c r="I33" i="2"/>
  <c r="G33" i="2"/>
  <c r="E33" i="2"/>
  <c r="G32" i="2"/>
  <c r="C32" i="2"/>
  <c r="I32" i="2"/>
  <c r="E32" i="2"/>
  <c r="C19" i="2"/>
  <c r="G19" i="2"/>
  <c r="E19" i="2"/>
  <c r="G11" i="2"/>
  <c r="E11" i="2"/>
  <c r="C11" i="2"/>
  <c r="G5" i="2"/>
  <c r="E5" i="2"/>
  <c r="I5" i="2"/>
  <c r="B24" i="2"/>
  <c r="D23" i="2" s="1"/>
  <c r="I7" i="2"/>
  <c r="G7" i="2"/>
  <c r="E13" i="2"/>
  <c r="C15" i="2"/>
  <c r="E15" i="2"/>
  <c r="C7" i="2"/>
  <c r="C13" i="2"/>
  <c r="I15" i="2"/>
  <c r="I13" i="2"/>
  <c r="G13" i="2"/>
  <c r="G9" i="2"/>
  <c r="E9" i="2"/>
  <c r="I9" i="2"/>
  <c r="I17" i="2"/>
  <c r="G17" i="2"/>
  <c r="E17" i="2"/>
  <c r="Z6" i="2" a="1"/>
  <c r="Z6" i="2" s="1"/>
  <c r="Z7" i="2" a="1"/>
  <c r="Z7" i="2" s="1"/>
  <c r="Z8" i="2" a="1"/>
  <c r="Z8" i="2" s="1"/>
  <c r="Z9" i="2" a="1"/>
  <c r="Z9" i="2" s="1"/>
  <c r="Z10" i="2" a="1"/>
  <c r="Z10" i="2" s="1"/>
  <c r="Z5" i="2" a="1"/>
  <c r="Z5" i="2" s="1"/>
  <c r="P33" i="2" l="1"/>
  <c r="P31" i="2"/>
  <c r="C31" i="2"/>
  <c r="E31" i="2"/>
  <c r="P32" i="2"/>
  <c r="I31" i="2"/>
  <c r="G31" i="2"/>
  <c r="B23" i="2"/>
  <c r="F23" i="2"/>
  <c r="H23" i="2"/>
  <c r="Z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<sst xmlns="http://schemas.openxmlformats.org/spreadsheetml/2006/main" count="84" uniqueCount="42">
  <si>
    <t>CODE</t>
  </si>
  <si>
    <t>Duration</t>
  </si>
  <si>
    <t>Value</t>
  </si>
  <si>
    <t>Category</t>
  </si>
  <si>
    <t>Description</t>
  </si>
  <si>
    <t>Date</t>
  </si>
  <si>
    <t>Task</t>
  </si>
  <si>
    <t>Color</t>
  </si>
  <si>
    <t>Sprint</t>
  </si>
  <si>
    <t>COLOR</t>
  </si>
  <si>
    <t>DUPLICATES</t>
  </si>
  <si>
    <t>CODE_NUM</t>
  </si>
  <si>
    <t>ROW</t>
  </si>
  <si>
    <t>K1</t>
  </si>
  <si>
    <t>K2</t>
  </si>
  <si>
    <t>K3</t>
  </si>
  <si>
    <t>K4</t>
  </si>
  <si>
    <t>K5</t>
  </si>
  <si>
    <t>K6</t>
  </si>
  <si>
    <t>K7</t>
  </si>
  <si>
    <t>K8</t>
  </si>
  <si>
    <t>P1</t>
  </si>
  <si>
    <t>P2</t>
  </si>
  <si>
    <t>P3</t>
  </si>
  <si>
    <t>P4</t>
  </si>
  <si>
    <t>Planned</t>
  </si>
  <si>
    <t>Real</t>
  </si>
  <si>
    <t>%</t>
  </si>
  <si>
    <t>Categories</t>
  </si>
  <si>
    <t>Total / Capita</t>
  </si>
  <si>
    <t>Total</t>
  </si>
  <si>
    <t>Total / Category</t>
  </si>
  <si>
    <t>Sprints</t>
  </si>
  <si>
    <t>Time</t>
  </si>
  <si>
    <t>Total / Sprint</t>
  </si>
  <si>
    <t>End-Date</t>
  </si>
  <si>
    <t>Earned</t>
  </si>
  <si>
    <t>Actual Cost</t>
  </si>
  <si>
    <t>Planned-Date</t>
  </si>
  <si>
    <t>Real-Date</t>
  </si>
  <si>
    <t>Actual Cost +</t>
  </si>
  <si>
    <t>Agile Time Tracking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</si>
</sst>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0&quot; min&quot;;&quot;ERROR&quot;;&quot;-&quot;;&quot;ERROR&quot;"/>
    <numFmt numFmtId="165" formatCode="00"/>
    <numFmt numFmtId="166" formatCode="[$-407]d/\ mmm/;@"/>
    <numFmt numFmtId="167" formatCode="000"/>
    <numFmt numFmtId="168" formatCode="0.0&quot; h&quot;"/>
    <numFmt numFmtId="169" formatCode="0&quot; h&quot;"/>
    <numFmt numFmtId="170" formatCode="0;&quot;!ERROR&quot;;&quot;-&quot;;@"/>
    <numFmt numFmtId="171" formatCode="00;\-00;&quot;-&quot;;@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0" fillId="0" borderId="0" xfId="0" applyFill="1"/>
    <xf numFmtId="0" fontId="4" fillId="2" borderId="0" xfId="0" applyFont="1" applyFill="1" applyBorder="1"/>
    <xf numFmtId="0" fontId="4" fillId="0" borderId="0" xfId="0" applyFont="1" applyBorder="1"/>
    <xf numFmtId="0" fontId="0" fillId="0" borderId="0" xfId="0" applyNumberFormat="1" applyFont="1" applyFill="1"/>
    <xf numFmtId="165" fontId="0" fillId="0" borderId="0" xfId="0" applyNumberFormat="1" applyAlignment="1"/>
    <xf numFmtId="0" fontId="4" fillId="0" borderId="0" xfId="0" applyNumberFormat="1" applyFont="1" applyFill="1" applyBorder="1"/>
    <xf numFmtId="0" fontId="4" fillId="0" borderId="0" xfId="0" applyFont="1" applyFill="1" applyBorder="1"/>
    <xf numFmtId="0" fontId="4" fillId="2" borderId="0" xfId="0" applyNumberFormat="1" applyFont="1" applyFill="1" applyBorder="1"/>
    <xf numFmtId="0" fontId="0" fillId="0" borderId="0" xfId="0" applyNumberFormat="1" applyFont="1" applyFill="1" applyBorder="1"/>
    <xf numFmtId="0" fontId="4" fillId="0" borderId="0" xfId="0" applyNumberFormat="1" applyFont="1" applyBorder="1"/>
    <xf numFmtId="166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9" fontId="10" fillId="0" borderId="0" xfId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3" fillId="0" borderId="0" xfId="0" applyFont="1" applyBorder="1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170" fontId="3" fillId="0" borderId="0" xfId="0" applyNumberFormat="1" applyFont="1"/>
    <xf numFmtId="170" fontId="3" fillId="0" borderId="0" xfId="0" applyNumberFormat="1" applyFont="1" applyBorder="1" applyAlignment="1"/>
    <xf numFmtId="170" fontId="3" fillId="0" borderId="0" xfId="0" applyNumberFormat="1" applyFont="1" applyBorder="1"/>
    <xf numFmtId="168" fontId="0" fillId="0" borderId="0" xfId="0" applyNumberFormat="1" applyAlignment="1">
      <alignment horizontal="center" vertical="center"/>
    </xf>
    <xf numFmtId="0" fontId="0" fillId="0" borderId="1" xfId="0" applyNumberFormat="1" applyBorder="1"/>
    <xf numFmtId="167" fontId="0" fillId="0" borderId="0" xfId="0" applyNumberFormat="1" applyBorder="1"/>
    <xf numFmtId="169" fontId="0" fillId="0" borderId="0" xfId="0" applyNumberForma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8" fontId="4" fillId="2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8" fontId="4" fillId="0" borderId="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2" fillId="0" borderId="0" xfId="0" applyFont="1"/>
    <xf numFmtId="168" fontId="3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171" fontId="3" fillId="0" borderId="0" xfId="0" applyNumberFormat="1" applyFont="1"/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9" fontId="10" fillId="0" borderId="0" xfId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NumberFormat="1" applyBorder="1"/>
    <xf numFmtId="168" fontId="4" fillId="0" borderId="0" xfId="0" applyNumberFormat="1" applyFont="1" applyFill="1" applyBorder="1" applyAlignment="1">
      <alignment horizontal="center" vertical="center"/>
    </xf>
    <xf numFmtId="168" fontId="0" fillId="0" borderId="0" xfId="0" applyNumberFormat="1" applyFill="1" applyAlignment="1">
      <alignment horizontal="center" vertical="center"/>
    </xf>
    <xf numFmtId="0" fontId="0" fillId="0" borderId="0" xfId="0" applyNumberFormat="1" applyFill="1"/>
  </cellXfs>
  <cellStyles count="2">
    <cellStyle name="Prozent" xfId="1" builtinId="5"/>
    <cellStyle name="Standard" xfId="0" builtinId="0"/>
  </cellStyles>
  <dxfs count="108"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rgb="FF2E8B57"/>
        </patternFill>
      </fill>
    </dxf>
    <dxf>
      <fill>
        <patternFill>
          <bgColor rgb="FF8B0000"/>
        </patternFill>
      </fill>
    </dxf>
    <dxf>
      <fill>
        <patternFill>
          <bgColor rgb="FFBC1ABC"/>
        </patternFill>
      </fill>
    </dxf>
    <dxf>
      <fill>
        <patternFill>
          <bgColor theme="9" tint="0.59996337778862885"/>
        </patternFill>
      </fill>
    </dxf>
    <dxf>
      <fill>
        <patternFill>
          <bgColor rgb="FF4169E1"/>
        </patternFill>
      </fill>
    </dxf>
    <dxf>
      <fill>
        <patternFill>
          <bgColor rgb="FF808000"/>
        </patternFill>
      </fill>
    </dxf>
    <dxf>
      <fill>
        <patternFill>
          <bgColor rgb="FFF0E68C"/>
        </patternFill>
      </fill>
    </dxf>
    <dxf>
      <fill>
        <patternFill>
          <bgColor rgb="FF7FFFD4"/>
        </patternFill>
      </fill>
    </dxf>
    <dxf>
      <fill>
        <patternFill>
          <bgColor theme="2" tint="-9.9948118533890809E-2"/>
        </patternFill>
      </fill>
    </dxf>
    <dxf>
      <numFmt numFmtId="168" formatCode="0.0&quot; h&quot;"/>
      <alignment horizontal="center" vertical="center" textRotation="0" wrapText="0" indent="0" justifyLastLine="0" shrinkToFit="0" readingOrder="0"/>
    </dxf>
    <dxf>
      <numFmt numFmtId="0" formatCode="General"/>
    </dxf>
    <dxf>
      <numFmt numFmtId="164" formatCode="0&quot; min&quot;;&quot;ERROR&quot;;&quot;-&quot;;&quot;ERROR&quot;"/>
    </dxf>
    <dxf>
      <numFmt numFmtId="166" formatCode="[$-407]d/\ mmm/;@"/>
    </dxf>
    <dxf>
      <numFmt numFmtId="0" formatCode="General"/>
    </dxf>
    <dxf>
      <numFmt numFmtId="164" formatCode="0&quot; min&quot;;&quot;ERROR&quot;;&quot;-&quot;;&quot;ERROR&quot;"/>
    </dxf>
    <dxf>
      <numFmt numFmtId="166" formatCode="[$-407]d/\ mmm/;@"/>
    </dxf>
    <dxf>
      <numFmt numFmtId="0" formatCode="General"/>
    </dxf>
    <dxf>
      <numFmt numFmtId="164" formatCode="0&quot; min&quot;;&quot;ERROR&quot;;&quot;-&quot;;&quot;ERROR&quot;"/>
    </dxf>
    <dxf>
      <numFmt numFmtId="166" formatCode="[$-407]d/\ mmm/;@"/>
    </dxf>
    <dxf>
      <numFmt numFmtId="0" formatCode="General"/>
    </dxf>
    <dxf>
      <numFmt numFmtId="164" formatCode="0&quot; min&quot;;&quot;ERROR&quot;;&quot;-&quot;;&quot;ERROR&quot;"/>
    </dxf>
    <dxf>
      <numFmt numFmtId="166" formatCode="[$-407]d/\ mmm/;@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numFmt numFmtId="166" formatCode="[$-407]d/\ mmm/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numFmt numFmtId="166" formatCode="[$-407]d/\ mmm/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0.0&quot; h&quot;"/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165" formatCode="00"/>
      <alignment horizontal="center" vertical="center" textRotation="0" wrapText="0" indent="0" justifyLastLine="0" shrinkToFit="0" readingOrder="0"/>
    </dxf>
    <dxf>
      <font>
        <b/>
      </font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color theme="6" tint="-0.249977111117893"/>
      </font>
      <border>
        <bottom style="thin">
          <color theme="6"/>
        </bottom>
      </border>
    </dxf>
    <dxf>
      <font>
        <color theme="6" tint="-0.249977111117893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1" defaultTableStyle="TableStyleMedium2" defaultPivotStyle="PivotStyleLight16">
    <tableStyle name="TableStyleLight4 2" pivot="0" count="7" xr9:uid="{41A3FA74-A425-42A9-B838-977051834D14}">
      <tableStyleElement type="wholeTable" dxfId="107"/>
      <tableStyleElement type="headerRow" dxfId="106"/>
      <tableStyleElement type="totalRow" dxfId="105"/>
      <tableStyleElement type="firstColumn" dxfId="104"/>
      <tableStyleElement type="lastColumn" dxfId="103"/>
      <tableStyleElement type="firstRowStripe" dxfId="102"/>
      <tableStyleElement type="firstColumnStripe" dxfId="101"/>
    </tableStyle>
  </tableStyles>
  <colors>
    <mruColors>
      <color rgb="FF7FFFD4"/>
      <color rgb="FFF0E68C"/>
      <color rgb="FF808000"/>
      <color rgb="FF4169E1"/>
      <color rgb="FF81FFD5"/>
      <color rgb="FF00CC88"/>
      <color rgb="FF5BFFC8"/>
      <color rgb="FFBC1ABC"/>
      <color rgb="FFD51DD5"/>
      <color rgb="FFE54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/>
              <a:t>Earned-Value-Diagram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890610218713625E-2"/>
          <c:y val="0.13561056105610564"/>
          <c:w val="0.69765023008293803"/>
          <c:h val="0.751484888646345"/>
        </c:manualLayout>
      </c:layout>
      <c:lineChart>
        <c:grouping val="standard"/>
        <c:varyColors val="0"/>
        <c:ser>
          <c:idx val="0"/>
          <c:order val="0"/>
          <c:tx>
            <c:strRef>
              <c:f>General!$M$30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General!$K$31:$K$36</c:f>
              <c:numCache>
                <c:formatCode>[$-407]d/\ mmm/;@</c:formatCode>
                <c:ptCount val="6"/>
                <c:pt idx="0">
                  <c:v>0</c:v>
                </c:pt>
              </c:numCache>
            </c:numRef>
          </c:cat>
          <c:val>
            <c:numRef>
              <c:f>General!EAV_Planned</c:f>
              <c:numCache>
                <c:formatCode>0" h"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728B-48DF-B773-29F0CA47718A}"/>
            </c:ext>
          </c:extLst>
        </c:ser>
        <c:ser>
          <c:idx val="1"/>
          <c:order val="1"/>
          <c:tx>
            <c:strRef>
              <c:f>General!$N$30</c:f>
              <c:strCache>
                <c:ptCount val="1"/>
                <c:pt idx="0">
                  <c:v>Earned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General!$K$31:$K$36</c:f>
              <c:numCache>
                <c:formatCode>[$-407]d/\ mmm/;@</c:formatCode>
                <c:ptCount val="6"/>
                <c:pt idx="0">
                  <c:v>0</c:v>
                </c:pt>
              </c:numCache>
            </c:numRef>
          </c:cat>
          <c:val>
            <c:numRef>
              <c:f>General!EAV_Earned</c:f>
              <c:numCache>
                <c:formatCode>0" h"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728B-48DF-B773-29F0CA47718A}"/>
            </c:ext>
          </c:extLst>
        </c:ser>
        <c:ser>
          <c:idx val="2"/>
          <c:order val="2"/>
          <c:tx>
            <c:strRef>
              <c:f>General!$O$30</c:f>
              <c:strCache>
                <c:ptCount val="1"/>
                <c:pt idx="0">
                  <c:v>Actual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General!$K$31:$K$36</c:f>
              <c:numCache>
                <c:formatCode>[$-407]d/\ mmm/;@</c:formatCode>
                <c:ptCount val="6"/>
                <c:pt idx="0">
                  <c:v>0</c:v>
                </c:pt>
              </c:numCache>
            </c:numRef>
          </c:cat>
          <c:val>
            <c:numRef>
              <c:f>General!EAV_ActualCost</c:f>
              <c:numCache>
                <c:formatCode>0" h"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728B-48DF-B773-29F0CA47718A}"/>
            </c:ext>
          </c:extLst>
        </c:ser>
        <c:ser>
          <c:idx val="3"/>
          <c:order val="3"/>
          <c:tx>
            <c:strRef>
              <c:f>General!$P$30</c:f>
              <c:strCache>
                <c:ptCount val="1"/>
                <c:pt idx="0">
                  <c:v>Actual Cost +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General!$K$31:$K$36</c:f>
              <c:numCache>
                <c:formatCode>[$-407]d/\ mmm/;@</c:formatCode>
                <c:ptCount val="6"/>
                <c:pt idx="0">
                  <c:v>0</c:v>
                </c:pt>
              </c:numCache>
            </c:numRef>
          </c:cat>
          <c:val>
            <c:numRef>
              <c:f>General!EAV_ActualCostPlus</c:f>
              <c:numCache>
                <c:formatCode>0" h"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728B-48DF-B773-29F0CA477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8957440"/>
        <c:axId val="1798948288"/>
      </c:lineChart>
      <c:dateAx>
        <c:axId val="1798957440"/>
        <c:scaling>
          <c:orientation val="minMax"/>
        </c:scaling>
        <c:delete val="0"/>
        <c:axPos val="b"/>
        <c:numFmt formatCode="dd/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8948288"/>
        <c:crosses val="autoZero"/>
        <c:auto val="1"/>
        <c:lblOffset val="100"/>
        <c:baseTimeUnit val="days"/>
        <c:majorUnit val="1"/>
        <c:majorTimeUnit val="months"/>
        <c:minorUnit val="7"/>
        <c:minorTimeUnit val="days"/>
      </c:dateAx>
      <c:valAx>
        <c:axId val="17989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 h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895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77779746984999"/>
          <c:y val="0.39721836750604195"/>
          <c:w val="0.19756132730960363"/>
          <c:h val="0.278467295548452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6</xdr:row>
      <xdr:rowOff>28575</xdr:rowOff>
    </xdr:from>
    <xdr:to>
      <xdr:col>15</xdr:col>
      <xdr:colOff>895349</xdr:colOff>
      <xdr:row>25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51F798-8EDB-4CCD-8F00-A58177A8E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60401-48E9-4093-B9DD-8F8F02358110}" name="ProductBacklog" displayName="ProductBacklog" ref="Q4:AA7" headerRowDxfId="100">
  <autoFilter ref="Q4:AA7" xr:uid="{AF360401-48E9-4093-B9DD-8F8F023581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7" xr3:uid="{F41CD98A-6988-40D5-ABC3-961E93F7ED7D}" name="Sprint" dataDxfId="99"/>
    <tableColumn id="8" xr3:uid="{66076F5E-65F9-4ECF-94A7-47F77F6253C7}" name="COLOR" dataDxfId="98"/>
    <tableColumn id="1" xr3:uid="{03DDD235-E17B-4ED2-9D31-2EFA6250AC73}" name="CODE" totalsRowLabel="Ergebnis" dataDxfId="97"/>
    <tableColumn id="16" xr3:uid="{CD591320-2DA4-42FF-8AC8-A22996750F08}" name="Planned" dataDxfId="96"/>
    <tableColumn id="2" xr3:uid="{BEC6D096-36CC-4A19-A019-591471EF9B9A}" name="Real" dataDxfId="77">
      <calculatedColumnFormula>IF(ProductBacklog[[#This Row],[CODE]]&lt;&gt;"",SUM(SUMIFS(PrivateSheet1[Duration],PrivateSheet1[Task],ProductBacklog[[#This Row],[CODE]]),SUMIFS(PrivateSheet2[Duration],PrivateSheet2[Task],ProductBacklog[[#This Row],[CODE]]),SUMIFS(PrivateSheet3[Duration],PrivateSheet3[Task],ProductBacklog[[#This Row],[CODE]]),SUMIFS(PrivateSheet4[Duration],PrivateSheet4[Task],ProductBacklog[[#This Row],[CODE]]))/60,"")</calculatedColumnFormula>
    </tableColumn>
    <tableColumn id="4" xr3:uid="{4A8FDCDA-180E-4A27-80EE-36599CAAC015}" name="Category" dataDxfId="95"/>
    <tableColumn id="5" xr3:uid="{5E55F836-3C26-42C3-BCC2-3B15735E6F06}" name="Description" dataDxfId="94"/>
    <tableColumn id="6" xr3:uid="{2857229C-64F6-44EB-BAFE-D00AB4884898}" name="Planned-Date" totalsRowFunction="count" dataDxfId="93"/>
    <tableColumn id="9" xr3:uid="{F0D851D3-5D76-4A07-BAF6-4E0820A6F24F}" name="Real-Date" dataDxfId="92"/>
    <tableColumn id="10" xr3:uid="{B46A8EA9-69D7-4C6A-BF4B-487149CE1193}" name="CODE_NUM" dataDxfId="91">
      <calculatedColumnFormula array="1">IF(ProductBacklog[[#This Row],[CODE]]&lt;&gt;"",ROW()-ROW(ProductBacklog[#Headers]),"")</calculatedColumnFormula>
    </tableColumn>
    <tableColumn id="11" xr3:uid="{BB222BE0-F9D0-4CD1-9602-A16074AA5840}" name="DUPLICATES" dataDxfId="90">
      <calculatedColumnFormula>IF(AND(COUNTIFS(ProductBacklog[CODE],ProductBacklog[[#This Row],[CODE]])&gt;1,ProductBacklog[[#This Row],[CODE]]&lt;&gt;""),1,"")</calculatedColumnFormula>
    </tableColumn>
  </tableColumns>
  <tableStyleInfo name="TableStyleLight4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FF1A46-D67E-43FF-AEB0-4CBE57131BFC}" name="PrivateSheet1" displayName="PrivateSheet1" ref="B3:I6" totalsRowShown="0">
  <autoFilter ref="B3:I6" xr:uid="{F1FF1A46-D67E-43FF-AEB0-4CBE57131B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5D89EA5-BE55-4423-9B5F-7EE077EA705B}" name="Color"/>
    <tableColumn id="6" xr3:uid="{92E1294E-42BF-4237-9259-A64CC08F8459}" name="Sprint"/>
    <tableColumn id="2" xr3:uid="{6A980CD9-BC88-4472-8BF5-50B352FFAA3D}" name="Date" dataDxfId="89"/>
    <tableColumn id="3" xr3:uid="{FD1E6A6B-5137-427A-80D5-E4BFE176C4B5}" name="Duration" dataDxfId="88"/>
    <tableColumn id="4" xr3:uid="{84808B67-AD2E-4CD8-AFFD-6CAB2FC4B2DF}" name="Description"/>
    <tableColumn id="5" xr3:uid="{4CB22BA5-75AE-4F93-B720-CA0BDB615B2D}" name="Task"/>
    <tableColumn id="7" xr3:uid="{78F185FC-B335-48EB-BE6A-37AF4A5B7461}" name="ROW">
      <calculatedColumnFormula array="1">IF(PrivateSheet1[[#This Row],[Task]]&lt;&gt;"",ROW()-ROW(PrivateSheet1[#Headers]),"")</calculatedColumnFormula>
    </tableColumn>
    <tableColumn id="8" xr3:uid="{DB8D8F38-B680-4B6F-AA94-E00218B4DF84}" name="CODE_NUM" dataDxfId="87">
      <calculatedColumnFormula>IF(PrivateSheet1[[#This Row],[Task]]&lt;&gt;"",MATCH(PrivateSheet1[[#This Row],[Task]],ProductBacklog[CODE],0),"")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06325A-A968-4145-A147-156233009523}" name="PrivateSheet2" displayName="PrivateSheet2" ref="B3:I6" totalsRowShown="0">
  <autoFilter ref="B3:I6" xr:uid="{F1FF1A46-D67E-43FF-AEB0-4CBE57131B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A5769A0-8D65-4F6A-8D2B-56AB8CE8A4A9}" name="Color"/>
    <tableColumn id="6" xr3:uid="{29CCCDA9-2D6F-46BE-85D7-E6902D85AB8C}" name="Sprint"/>
    <tableColumn id="2" xr3:uid="{8F4A8592-5693-4B62-81A0-DADF79836E4A}" name="Date" dataDxfId="86"/>
    <tableColumn id="3" xr3:uid="{3666D362-9669-473F-B097-7DD6D9E680CC}" name="Duration" dataDxfId="85"/>
    <tableColumn id="4" xr3:uid="{AED3E4E6-555F-4442-992F-BA3E2A4A772F}" name="Description"/>
    <tableColumn id="5" xr3:uid="{72F05647-CE73-408B-BB29-C4582AC61F59}" name="Task"/>
    <tableColumn id="7" xr3:uid="{F06AD525-8CF3-4E9F-81EE-208E5A117E4E}" name="ROW">
      <calculatedColumnFormula array="1">IF(PrivateSheet2[[#This Row],[Task]]&lt;&gt;"",ROW()-ROW(PrivateSheet2[#Headers]),"")</calculatedColumnFormula>
    </tableColumn>
    <tableColumn id="8" xr3:uid="{2F1AF575-66FC-4514-A956-2367A468E642}" name="CODE_NUM" dataDxfId="84">
      <calculatedColumnFormula>IF(PrivateSheet2[[#This Row],[Task]]&lt;&gt;"",MATCH(PrivateSheet2[[#This Row],[Task]],ProductBacklog[CODE],0),"")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8ECC7D-6E11-4D75-B25E-AF7B392AB3A8}" name="PrivateSheet3" displayName="PrivateSheet3" ref="B3:I6" totalsRowShown="0">
  <autoFilter ref="B3:I6" xr:uid="{F1FF1A46-D67E-43FF-AEB0-4CBE57131B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E727E79-FB21-41DA-B4D7-C672AC5CCC6C}" name="Color"/>
    <tableColumn id="6" xr3:uid="{1F960E60-49D8-4536-8C70-4682277BA8D1}" name="Sprint"/>
    <tableColumn id="2" xr3:uid="{5B5C742A-69F4-4FD1-9BE7-9C793287A5F0}" name="Date" dataDxfId="83"/>
    <tableColumn id="3" xr3:uid="{78347FB7-6649-4692-8859-FCB85A2C9856}" name="Duration" dataDxfId="82"/>
    <tableColumn id="4" xr3:uid="{220C357F-C3F0-4634-9883-C1CB9EC01386}" name="Description"/>
    <tableColumn id="5" xr3:uid="{92C730E7-4DAE-484B-A221-986C0C61F5F7}" name="Task"/>
    <tableColumn id="7" xr3:uid="{0E0A4464-563D-4E8A-94DE-B590B0ACAAFF}" name="ROW">
      <calculatedColumnFormula array="1">IF(PrivateSheet3[[#This Row],[Task]]&lt;&gt;"",ROW()-ROW(PrivateSheet3[#Headers]),"")</calculatedColumnFormula>
    </tableColumn>
    <tableColumn id="8" xr3:uid="{78FE71DB-E7CA-4155-AB87-35473DA6F9D6}" name="CODE_NUM" dataDxfId="81">
      <calculatedColumnFormula>IF(PrivateSheet3[[#This Row],[Task]]&lt;&gt;"",MATCH(PrivateSheet3[[#This Row],[Task]],ProductBacklog[CODE],0),"")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821C46-1F1A-42C4-8BF9-9606AEB78D35}" name="PrivateSheet4" displayName="PrivateSheet4" ref="B3:I6" totalsRowShown="0">
  <autoFilter ref="B3:I6" xr:uid="{F1FF1A46-D67E-43FF-AEB0-4CBE57131B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E11E68C-B40C-45FD-B34F-342E34BD38A9}" name="Color"/>
    <tableColumn id="6" xr3:uid="{D549025B-4F25-4318-91E4-0CB07BB44700}" name="Sprint"/>
    <tableColumn id="2" xr3:uid="{8EEB57D1-75A4-46DD-ADA5-925108E1A378}" name="Date" dataDxfId="80"/>
    <tableColumn id="3" xr3:uid="{013072C7-1CCE-4C62-853F-163EFC42806D}" name="Duration" dataDxfId="79"/>
    <tableColumn id="4" xr3:uid="{D1D29EAD-3F09-4666-817B-9E1E551D9C14}" name="Description"/>
    <tableColumn id="5" xr3:uid="{C050EBE5-7E83-4DF4-B39B-3B2AC13B0703}" name="Task"/>
    <tableColumn id="7" xr3:uid="{89AEFFD4-FDB8-4132-A672-B2BEFADCC61A}" name="ROW">
      <calculatedColumnFormula array="1">IF(PrivateSheet4[[#This Row],[Task]]&lt;&gt;"",ROW()-ROW(PrivateSheet4[#Headers]),"")</calculatedColumnFormula>
    </tableColumn>
    <tableColumn id="8" xr3:uid="{96B7BFCD-B353-41E8-BDF0-5A0FEA0BC0DC}" name="CODE_NUM" dataDxfId="78">
      <calculatedColumnFormula>IF(PrivateSheet4[[#This Row],[Task]]&lt;&gt;"",MATCH(PrivateSheet4[[#This Row],[Task]],ProductBacklog[CODE],0),"")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DD98-F881-4F0E-A540-5B10B86803E0}">
  <sheetPr codeName="Tabelle1"/>
  <dimension ref="A1:EV131"/>
  <sheetViews>
    <sheetView tabSelected="1" zoomScale="80" zoomScaleNormal="80" workbookViewId="0">
      <selection activeCell="K29" sqref="K29"/>
    </sheetView>
  </sheetViews>
  <sheetFormatPr baseColWidth="10" defaultRowHeight="14.4" x14ac:dyDescent="0.3"/>
  <cols>
    <col min="1" max="1" width="17.21875" customWidth="1"/>
    <col min="2" max="2" width="7.77734375" customWidth="1"/>
    <col min="3" max="3" width="4.77734375" customWidth="1"/>
    <col min="4" max="4" width="7.77734375" customWidth="1"/>
    <col min="5" max="5" width="4.77734375" customWidth="1"/>
    <col min="6" max="6" width="7.77734375" customWidth="1"/>
    <col min="7" max="7" width="4.77734375" customWidth="1"/>
    <col min="8" max="8" width="7.77734375" customWidth="1"/>
    <col min="9" max="9" width="4.77734375" customWidth="1"/>
    <col min="10" max="16" width="16.6640625" customWidth="1"/>
    <col min="17" max="17" width="6.77734375" customWidth="1"/>
    <col min="18" max="18" width="3.77734375" customWidth="1"/>
    <col min="19" max="19" width="13.5546875" customWidth="1"/>
    <col min="20" max="20" width="12.5546875" customWidth="1"/>
    <col min="21" max="21" width="12.109375" customWidth="1"/>
    <col min="22" max="22" width="13" customWidth="1"/>
    <col min="23" max="23" width="12.88671875" customWidth="1"/>
    <col min="24" max="24" width="14.109375" customWidth="1"/>
    <col min="25" max="25" width="11.44140625" customWidth="1"/>
    <col min="26" max="27" width="11.5546875" hidden="1" customWidth="1"/>
    <col min="29" max="45" width="10.77734375" customWidth="1"/>
    <col min="47" max="47" width="11.5546875" customWidth="1"/>
    <col min="49" max="49" width="11.5546875" customWidth="1"/>
    <col min="51" max="51" width="11.5546875" customWidth="1"/>
    <col min="53" max="53" width="11.5546875" customWidth="1"/>
  </cols>
  <sheetData>
    <row r="1" spans="1:142" x14ac:dyDescent="0.3">
      <c r="B1" s="20"/>
      <c r="C1" s="20"/>
      <c r="D1" s="20"/>
      <c r="E1" s="20"/>
      <c r="F1" s="20"/>
      <c r="G1" s="20"/>
      <c r="H1" s="20"/>
      <c r="I1" s="20"/>
      <c r="J1" s="18"/>
      <c r="K1" s="19"/>
      <c r="L1" s="19"/>
      <c r="M1" s="19"/>
      <c r="N1" s="19"/>
      <c r="O1" s="19"/>
      <c r="P1" s="19"/>
      <c r="U1" s="9"/>
    </row>
    <row r="2" spans="1:142" x14ac:dyDescent="0.3">
      <c r="A2" s="64" t="s">
        <v>28</v>
      </c>
      <c r="B2" s="65" t="s">
        <v>21</v>
      </c>
      <c r="C2" s="65"/>
      <c r="D2" s="65" t="s">
        <v>22</v>
      </c>
      <c r="E2" s="65"/>
      <c r="F2" s="65" t="s">
        <v>23</v>
      </c>
      <c r="G2" s="65"/>
      <c r="H2" s="65" t="s">
        <v>24</v>
      </c>
      <c r="I2" s="65"/>
      <c r="J2" s="21"/>
      <c r="K2" s="21"/>
      <c r="L2" s="21"/>
      <c r="M2" s="21"/>
      <c r="N2" s="21"/>
      <c r="O2" s="21"/>
      <c r="P2" s="21"/>
    </row>
    <row r="3" spans="1:142" x14ac:dyDescent="0.3">
      <c r="A3" s="64"/>
      <c r="B3" s="65"/>
      <c r="C3" s="65"/>
      <c r="D3" s="65"/>
      <c r="E3" s="65"/>
      <c r="F3" s="65"/>
      <c r="G3" s="65"/>
      <c r="H3" s="65"/>
      <c r="I3" s="65"/>
      <c r="J3" s="21"/>
      <c r="K3" s="21"/>
      <c r="L3" s="54" t="s">
        <v>41</v>
      </c>
      <c r="M3" s="55"/>
      <c r="N3" s="55"/>
      <c r="O3" s="55"/>
      <c r="P3" s="21"/>
      <c r="T3" s="63" t="s">
        <v>2</v>
      </c>
      <c r="U3" s="63"/>
    </row>
    <row r="4" spans="1:142" s="26" customFormat="1" x14ac:dyDescent="0.3">
      <c r="A4" s="64"/>
      <c r="B4" s="21" t="s">
        <v>33</v>
      </c>
      <c r="C4" s="21" t="s">
        <v>27</v>
      </c>
      <c r="D4" s="21" t="s">
        <v>33</v>
      </c>
      <c r="E4" s="21" t="s">
        <v>27</v>
      </c>
      <c r="F4" s="21" t="s">
        <v>33</v>
      </c>
      <c r="G4" s="21" t="s">
        <v>27</v>
      </c>
      <c r="H4" s="21" t="s">
        <v>33</v>
      </c>
      <c r="I4" s="21" t="s">
        <v>27</v>
      </c>
      <c r="J4" s="21" t="s">
        <v>31</v>
      </c>
      <c r="K4" s="21"/>
      <c r="L4" s="55"/>
      <c r="M4" s="55"/>
      <c r="N4" s="55"/>
      <c r="O4" s="55"/>
      <c r="P4" s="21"/>
      <c r="Q4" s="21" t="s">
        <v>8</v>
      </c>
      <c r="R4" s="40" t="s">
        <v>9</v>
      </c>
      <c r="S4" s="21" t="s">
        <v>0</v>
      </c>
      <c r="T4" s="21" t="s">
        <v>25</v>
      </c>
      <c r="U4" s="21" t="s">
        <v>26</v>
      </c>
      <c r="V4" s="21" t="s">
        <v>3</v>
      </c>
      <c r="W4" s="21" t="s">
        <v>4</v>
      </c>
      <c r="X4" s="21" t="s">
        <v>38</v>
      </c>
      <c r="Y4" s="21" t="s">
        <v>39</v>
      </c>
      <c r="Z4" s="26" t="s">
        <v>11</v>
      </c>
      <c r="AA4" s="21" t="s">
        <v>10</v>
      </c>
      <c r="AC4" s="26" t="str" cm="1">
        <f t="array" ref="AC4:AJ4">TRANSPOSE(_xlfn._xlws.FILTER(INDEX($A$5:$A$20,COLUMN(AC$9)-COLUMN($AC$9)),INDEX($A$5:$A$20,COLUMN(AC$9)-COLUMN($AC$9))&lt;&gt;0,""))</f>
        <v>K1</v>
      </c>
      <c r="AD4" s="28" t="str">
        <v>K2</v>
      </c>
      <c r="AE4" s="28" t="str">
        <v>K3</v>
      </c>
      <c r="AF4" s="28" t="str">
        <v>K4</v>
      </c>
      <c r="AG4" s="28" t="str">
        <v>K5</v>
      </c>
      <c r="AH4" s="28" t="str">
        <v>K6</v>
      </c>
      <c r="AI4" s="28" t="str">
        <v>K7</v>
      </c>
      <c r="AJ4" s="28" t="str">
        <v>K8</v>
      </c>
      <c r="AK4" s="28"/>
      <c r="AL4" s="28"/>
      <c r="AM4" s="28"/>
      <c r="AN4" s="28"/>
      <c r="AO4" s="28"/>
      <c r="AQ4" s="32"/>
      <c r="AR4" s="33"/>
      <c r="AS4" s="33"/>
      <c r="AT4" s="33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</row>
    <row r="5" spans="1:142" x14ac:dyDescent="0.3">
      <c r="A5" s="59" t="s">
        <v>13</v>
      </c>
      <c r="B5" s="60" cm="1">
        <f t="array" aca="1" ref="B5" ca="1">SUM(SUMIFS(PrivateSheet1[[Duration]:[Duration]],PrivateSheet1[[Task]:[Task]],INDIRECT(CONCATENATE(ADDRESS(ROW($AC$5),COLUMN($AC$5)+(ROW($B5)-ROW($B$5))/2),"#"))))/60</f>
        <v>0</v>
      </c>
      <c r="C5" s="61">
        <f ca="1">IF($J5&lt;&gt;0,B5/$J5,0)</f>
        <v>0</v>
      </c>
      <c r="D5" s="60" cm="1">
        <f t="array" aca="1" ref="D5" ca="1">SUM(SUMIFS(PrivateSheet2[[Duration]:[Duration]],PrivateSheet2[[Task]:[Task]],INDIRECT(CONCATENATE(ADDRESS(ROW($AC$5),COLUMN($AC$5)+(ROW($B5)-ROW($B$5))/2),"#"))))/60</f>
        <v>0</v>
      </c>
      <c r="E5" s="61">
        <f ca="1">IF($J5&lt;&gt;0,D5/$J5,0)</f>
        <v>0</v>
      </c>
      <c r="F5" s="60" cm="1">
        <f t="array" aca="1" ref="F5" ca="1">SUM(SUMIFS(PrivateSheet3[[Duration]:[Duration]],PrivateSheet3[[Task]:[Task]],INDIRECT(CONCATENATE(ADDRESS(ROW($AC$5),COLUMN($AC$5)+(ROW($B5)-ROW($B$5))/2),"#"))))/60</f>
        <v>0</v>
      </c>
      <c r="G5" s="61">
        <f ca="1">IF($J5&lt;&gt;0,F5/$J5,0)</f>
        <v>0</v>
      </c>
      <c r="H5" s="60" cm="1">
        <f t="array" aca="1" ref="H5" ca="1">SUM(SUMIFS(PrivateSheet4[[Duration]:[Duration]],PrivateSheet4[[Task]:[Task]],INDIRECT(CONCATENATE(ADDRESS(ROW($AC$5),COLUMN($AC$5)+(ROW($B5)-ROW($B$5))/2),"#"))))/60</f>
        <v>0</v>
      </c>
      <c r="I5" s="61">
        <f ca="1">IF($J5&lt;&gt;0,H5/$J5,0)</f>
        <v>0</v>
      </c>
      <c r="J5" s="62">
        <f ca="1">SUM(B5,D5,F5,H5)</f>
        <v>0</v>
      </c>
      <c r="K5" s="25"/>
      <c r="L5" s="25"/>
      <c r="M5" s="25"/>
      <c r="N5" s="25"/>
      <c r="O5" s="25"/>
      <c r="P5" s="25"/>
      <c r="Q5" s="44"/>
      <c r="R5" s="13"/>
      <c r="S5" s="12"/>
      <c r="T5" s="41"/>
      <c r="U5" s="34"/>
      <c r="V5" s="29"/>
      <c r="W5" s="42"/>
      <c r="X5" s="38"/>
      <c r="Y5" s="38"/>
      <c r="Z5" s="46" t="str" cm="1">
        <f t="array" ref="Z5">IF(ProductBacklog[[#This Row],[CODE]]&lt;&gt;"",ROW()-ROW(ProductBacklog[#Headers]),"")</f>
        <v/>
      </c>
      <c r="AA5" s="29" t="str">
        <f>IF(AND(COUNTIFS(ProductBacklog[CODE],ProductBacklog[[#This Row],[CODE]])&gt;1,ProductBacklog[[#This Row],[CODE]]&lt;&gt;""),1,"")</f>
        <v/>
      </c>
      <c r="AB5" s="1"/>
      <c r="AC5" s="20" t="str" cm="1">
        <f t="array" ref="AC5">IF(AC$4&lt;&gt;"",_xlfn._xlws.FILTER(ProductBacklog[[CODE]:[CODE]],ProductBacklog[[Category]:[Category]]=AC$4,""),"")</f>
        <v/>
      </c>
      <c r="AD5" s="20" t="str" cm="1">
        <f t="array" ref="AD5">IF(AD$4&lt;&gt;"",_xlfn._xlws.FILTER(ProductBacklog[[CODE]:[CODE]],ProductBacklog[[Category]:[Category]]=AD$4,""),"")</f>
        <v/>
      </c>
      <c r="AE5" s="20" t="str" cm="1">
        <f t="array" ref="AE5">IF(AE$4&lt;&gt;"",_xlfn._xlws.FILTER(ProductBacklog[[CODE]:[CODE]],ProductBacklog[[Category]:[Category]]=AE$4,""),"")</f>
        <v/>
      </c>
      <c r="AF5" s="20" t="str" cm="1">
        <f t="array" ref="AF5">IF(AF$4&lt;&gt;"",_xlfn._xlws.FILTER(ProductBacklog[[CODE]:[CODE]],ProductBacklog[[Category]:[Category]]=AF$4,""),"")</f>
        <v/>
      </c>
      <c r="AG5" s="20" t="str" cm="1">
        <f t="array" ref="AG5">IF(AG$4&lt;&gt;"",_xlfn._xlws.FILTER(ProductBacklog[[CODE]:[CODE]],ProductBacklog[[Category]:[Category]]=AG$4,""),"")</f>
        <v/>
      </c>
      <c r="AH5" s="20" t="str" cm="1">
        <f t="array" ref="AH5">IF(AH$4&lt;&gt;"",_xlfn._xlws.FILTER(ProductBacklog[[CODE]:[CODE]],ProductBacklog[[Category]:[Category]]=AH$4,""),"")</f>
        <v/>
      </c>
      <c r="AI5" s="20" t="str" cm="1">
        <f t="array" ref="AI5">IF(AI$4&lt;&gt;"",_xlfn._xlws.FILTER(ProductBacklog[[CODE]:[CODE]],ProductBacklog[[Category]:[Category]]=AI$4,""),"")</f>
        <v/>
      </c>
      <c r="AJ5" s="20" t="str" cm="1">
        <f t="array" ref="AJ5">IF(AJ$4&lt;&gt;"",_xlfn._xlws.FILTER(ProductBacklog[[CODE]:[CODE]],ProductBacklog[[Category]:[Category]]=AJ$4,""),"")</f>
        <v/>
      </c>
      <c r="AK5" s="20" t="str" cm="1">
        <f t="array" ref="AK5">IF(AK$4&lt;&gt;"",_xlfn._xlws.FILTER(ProductBacklog[[CODE]:[CODE]],ProductBacklog[[Category]:[Category]]=AK$4,""),"")</f>
        <v/>
      </c>
      <c r="AL5" s="20" t="str" cm="1">
        <f t="array" ref="AL5">IF(AL$4&lt;&gt;"",_xlfn._xlws.FILTER(ProductBacklog[[CODE]:[CODE]],ProductBacklog[[Category]:[Category]]=AL$4,""),"")</f>
        <v/>
      </c>
      <c r="AM5" s="20" t="str" cm="1">
        <f t="array" ref="AM5">IF(AM$4&lt;&gt;"",_xlfn._xlws.FILTER(ProductBacklog[[CODE]:[CODE]],ProductBacklog[[Category]:[Category]]=AM$4,""),"")</f>
        <v/>
      </c>
      <c r="AN5" s="20" t="str" cm="1">
        <f t="array" ref="AN5">IF(AN$4&lt;&gt;"",_xlfn._xlws.FILTER(ProductBacklog[[CODE]:[CODE]],ProductBacklog[[Category]:[Category]]=AN$4,""),"")</f>
        <v/>
      </c>
      <c r="AO5" s="20"/>
      <c r="AP5" s="31"/>
      <c r="AQ5" s="20" t="str" cm="1">
        <f t="array" ref="AQ5">IF(AQ$4&lt;&gt;"",_xlfn._xlws.FILTER(ProductBacklog[[CODE]:[CODE]],ProductBacklog[[Sprint]:[Sprint]]=AQ$4,""),"")</f>
        <v/>
      </c>
      <c r="AR5" s="20" t="str" cm="1">
        <f t="array" ref="AR5">IF(AR$4&lt;&gt;"",_xlfn._xlws.FILTER(ProductBacklog[[CODE]:[CODE]],ProductBacklog[[Sprint]:[Sprint]]=AR$4,""),"")</f>
        <v/>
      </c>
      <c r="AS5" s="20" t="str" cm="1">
        <f t="array" ref="AS5">IF(AS$4&lt;&gt;"",_xlfn._xlws.FILTER(ProductBacklog[[CODE]:[CODE]],ProductBacklog[[Sprint]:[Sprint]]=AS$4,""),"")</f>
        <v/>
      </c>
      <c r="AT5" s="20" t="str" cm="1">
        <f t="array" ref="AT5">IF(AT$4&lt;&gt;"",_xlfn._xlws.FILTER(ProductBacklog[[CODE]:[CODE]],ProductBacklog[[Sprint]:[Sprint]]=AT$4,""),"")</f>
        <v/>
      </c>
      <c r="AU5" s="20" t="str" cm="1">
        <f t="array" ref="AU5">IF(AU$4&lt;&gt;"",_xlfn._xlws.FILTER(ProductBacklog[[CODE]:[CODE]],ProductBacklog[[Sprint]:[Sprint]]=AU$4,""),"")</f>
        <v/>
      </c>
      <c r="AV5" s="20" t="str" cm="1">
        <f t="array" ref="AV5">IF(AV$4&lt;&gt;"",_xlfn._xlws.FILTER(ProductBacklog[[CODE]:[CODE]],ProductBacklog[[Sprint]:[Sprint]]=AV$4,""),"")</f>
        <v/>
      </c>
      <c r="AW5" s="20" t="str" cm="1">
        <f t="array" ref="AW5">IF(AW$4&lt;&gt;"",_xlfn._xlws.FILTER(ProductBacklog[[CODE]:[CODE]],ProductBacklog[[Sprint]:[Sprint]]=AW$4,""),"")</f>
        <v/>
      </c>
      <c r="AX5" s="20" t="str" cm="1">
        <f t="array" ref="AX5">IF(AX$4&lt;&gt;"",_xlfn._xlws.FILTER(ProductBacklog[[CODE]:[CODE]],ProductBacklog[[Sprint]:[Sprint]]=AX$4,""),"")</f>
        <v/>
      </c>
      <c r="AY5" s="20" t="str" cm="1">
        <f t="array" ref="AY5">IF(AY$4&lt;&gt;"",_xlfn._xlws.FILTER(ProductBacklog[[CODE]:[CODE]],ProductBacklog[[Sprint]:[Sprint]]=AY$4,""),"")</f>
        <v/>
      </c>
      <c r="AZ5" s="20" t="str" cm="1">
        <f t="array" ref="AZ5">IF(AZ$4&lt;&gt;"",_xlfn._xlws.FILTER(ProductBacklog[[CODE]:[CODE]],ProductBacklog[[Sprint]:[Sprint]]=AZ$4,""),"")</f>
        <v/>
      </c>
      <c r="BA5" s="20" t="str" cm="1">
        <f t="array" ref="BA5">IF(BA$4&lt;&gt;"",_xlfn._xlws.FILTER(ProductBacklog[[CODE]:[CODE]],ProductBacklog[[Sprint]:[Sprint]]=BA$4,""),"")</f>
        <v/>
      </c>
      <c r="BB5" s="20" t="str" cm="1">
        <f t="array" ref="BB5">IF(BB$4&lt;&gt;"",_xlfn._xlws.FILTER(ProductBacklog[[CODE]:[CODE]],ProductBacklog[[Sprint]:[Sprint]]=BB$4,""),"")</f>
        <v/>
      </c>
      <c r="BC5" s="20" t="str" cm="1">
        <f t="array" ref="BC5">IF(BC$4&lt;&gt;"",_xlfn._xlws.FILTER(ProductBacklog[[CODE]:[CODE]],ProductBacklog[[Sprint]:[Sprint]]=BC$4,""),"")</f>
        <v/>
      </c>
      <c r="BD5" s="20" t="str" cm="1">
        <f t="array" ref="BD5">IF(BD$4&lt;&gt;"",_xlfn._xlws.FILTER(ProductBacklog[[CODE]:[CODE]],ProductBacklog[[Sprint]:[Sprint]]=BD$4,""),"")</f>
        <v/>
      </c>
      <c r="BE5" s="20" t="str" cm="1">
        <f t="array" ref="BE5">IF(BE$4&lt;&gt;"",_xlfn._xlws.FILTER(ProductBacklog[[CODE]:[CODE]],ProductBacklog[[Sprint]:[Sprint]]=BE$4,""),"")</f>
        <v/>
      </c>
      <c r="BF5" s="20" t="str" cm="1">
        <f t="array" ref="BF5">IF(BF$4&lt;&gt;"",_xlfn._xlws.FILTER(ProductBacklog[[CODE]:[CODE]],ProductBacklog[[Sprint]:[Sprint]]=BF$4,""),"")</f>
        <v/>
      </c>
      <c r="BG5" s="20" t="str" cm="1">
        <f t="array" ref="BG5">IF(BG$4&lt;&gt;"",_xlfn._xlws.FILTER(ProductBacklog[[CODE]:[CODE]],ProductBacklog[[Sprint]:[Sprint]]=BG$4,""),"")</f>
        <v/>
      </c>
      <c r="BH5" s="20" t="str" cm="1">
        <f t="array" ref="BH5">IF(BH$4&lt;&gt;"",_xlfn._xlws.FILTER(ProductBacklog[[CODE]:[CODE]],ProductBacklog[[Sprint]:[Sprint]]=BH$4,""),"")</f>
        <v/>
      </c>
      <c r="BI5" s="20" t="str" cm="1">
        <f t="array" ref="BI5">IF(BI$4&lt;&gt;"",_xlfn._xlws.FILTER(ProductBacklog[[CODE]:[CODE]],ProductBacklog[[Sprint]:[Sprint]]=BI$4,""),"")</f>
        <v/>
      </c>
      <c r="BJ5" s="20" t="str" cm="1">
        <f t="array" ref="BJ5">IF(BJ$4&lt;&gt;"",_xlfn._xlws.FILTER(ProductBacklog[[CODE]:[CODE]],ProductBacklog[[Sprint]:[Sprint]]=BJ$4,""),"")</f>
        <v/>
      </c>
      <c r="BK5" s="20" t="str" cm="1">
        <f t="array" ref="BK5">IF(BK$4&lt;&gt;"",_xlfn._xlws.FILTER(ProductBacklog[[CODE]:[CODE]],ProductBacklog[[Sprint]:[Sprint]]=BK$4,""),"")</f>
        <v/>
      </c>
      <c r="BL5" s="20" t="str" cm="1">
        <f t="array" ref="BL5">IF(BL$4&lt;&gt;"",_xlfn._xlws.FILTER(ProductBacklog[[CODE]:[CODE]],ProductBacklog[[Sprint]:[Sprint]]=BL$4,""),"")</f>
        <v/>
      </c>
      <c r="BM5" s="20" t="str" cm="1">
        <f t="array" ref="BM5">IF(BM$4&lt;&gt;"",_xlfn._xlws.FILTER(ProductBacklog[[CODE]:[CODE]],ProductBacklog[[Sprint]:[Sprint]]=BM$4,""),"")</f>
        <v/>
      </c>
      <c r="BN5" s="20" t="str" cm="1">
        <f t="array" ref="BN5">IF(BN$4&lt;&gt;"",_xlfn._xlws.FILTER(ProductBacklog[[CODE]:[CODE]],ProductBacklog[[Sprint]:[Sprint]]=BN$4,""),"")</f>
        <v/>
      </c>
      <c r="BO5" s="20" t="str" cm="1">
        <f t="array" ref="BO5">IF(BO$4&lt;&gt;"",_xlfn._xlws.FILTER(ProductBacklog[[CODE]:[CODE]],ProductBacklog[[Sprint]:[Sprint]]=BO$4,""),"")</f>
        <v/>
      </c>
      <c r="BP5" s="20" t="str" cm="1">
        <f t="array" ref="BP5">IF(BP$4&lt;&gt;"",_xlfn._xlws.FILTER(ProductBacklog[[CODE]:[CODE]],ProductBacklog[[Sprint]:[Sprint]]=BP$4,""),"")</f>
        <v/>
      </c>
      <c r="BQ5" s="20" t="str" cm="1">
        <f t="array" ref="BQ5">IF(BQ$4&lt;&gt;"",_xlfn._xlws.FILTER(ProductBacklog[[CODE]:[CODE]],ProductBacklog[[Sprint]:[Sprint]]=BQ$4,""),"")</f>
        <v/>
      </c>
      <c r="BR5" s="20" t="str" cm="1">
        <f t="array" ref="BR5">IF(BR$4&lt;&gt;"",_xlfn._xlws.FILTER(ProductBacklog[[CODE]:[CODE]],ProductBacklog[[Sprint]:[Sprint]]=BR$4,""),"")</f>
        <v/>
      </c>
      <c r="BS5" s="20" t="str" cm="1">
        <f t="array" ref="BS5">IF(BS$4&lt;&gt;"",_xlfn._xlws.FILTER(ProductBacklog[[CODE]:[CODE]],ProductBacklog[[Sprint]:[Sprint]]=BS$4,""),"")</f>
        <v/>
      </c>
      <c r="BT5" s="20" t="str" cm="1">
        <f t="array" ref="BT5">IF(BT$4&lt;&gt;"",_xlfn._xlws.FILTER(ProductBacklog[[CODE]:[CODE]],ProductBacklog[[Sprint]:[Sprint]]=BT$4,""),"")</f>
        <v/>
      </c>
      <c r="BU5" s="20" t="str" cm="1">
        <f t="array" ref="BU5">IF(BU$4&lt;&gt;"",_xlfn._xlws.FILTER(ProductBacklog[[CODE]:[CODE]],ProductBacklog[[Sprint]:[Sprint]]=BU$4,""),"")</f>
        <v/>
      </c>
      <c r="BV5" s="20" t="str" cm="1">
        <f t="array" ref="BV5">IF(BV$4&lt;&gt;"",_xlfn._xlws.FILTER(ProductBacklog[[CODE]:[CODE]],ProductBacklog[[Sprint]:[Sprint]]=BV$4,""),"")</f>
        <v/>
      </c>
      <c r="BW5" s="20" t="str" cm="1">
        <f t="array" ref="BW5">IF(BW$4&lt;&gt;"",_xlfn._xlws.FILTER(ProductBacklog[[CODE]:[CODE]],ProductBacklog[[Sprint]:[Sprint]]=BW$4,""),"")</f>
        <v/>
      </c>
      <c r="BX5" s="20" t="str" cm="1">
        <f t="array" ref="BX5">IF(BX$4&lt;&gt;"",_xlfn._xlws.FILTER(ProductBacklog[[CODE]:[CODE]],ProductBacklog[[Sprint]:[Sprint]]=BX$4,""),"")</f>
        <v/>
      </c>
      <c r="BY5" s="20" t="str" cm="1">
        <f t="array" ref="BY5">IF(BY$4&lt;&gt;"",_xlfn._xlws.FILTER(ProductBacklog[[CODE]:[CODE]],ProductBacklog[[Sprint]:[Sprint]]=BY$4,""),"")</f>
        <v/>
      </c>
      <c r="BZ5" s="20" t="str" cm="1">
        <f t="array" ref="BZ5">IF(BZ$4&lt;&gt;"",_xlfn._xlws.FILTER(ProductBacklog[[CODE]:[CODE]],ProductBacklog[[Sprint]:[Sprint]]=BZ$4,""),"")</f>
        <v/>
      </c>
      <c r="CA5" s="20" t="str" cm="1">
        <f t="array" ref="CA5">IF(CA$4&lt;&gt;"",_xlfn._xlws.FILTER(ProductBacklog[[CODE]:[CODE]],ProductBacklog[[Sprint]:[Sprint]]=CA$4,""),"")</f>
        <v/>
      </c>
      <c r="CB5" s="20" t="str" cm="1">
        <f t="array" ref="CB5">IF(CB$4&lt;&gt;"",_xlfn._xlws.FILTER(ProductBacklog[[CODE]:[CODE]],ProductBacklog[[Sprint]:[Sprint]]=CB$4,""),"")</f>
        <v/>
      </c>
      <c r="CC5" s="20" t="str" cm="1">
        <f t="array" ref="CC5">IF(CC$4&lt;&gt;"",_xlfn._xlws.FILTER(ProductBacklog[[CODE]:[CODE]],ProductBacklog[[Sprint]:[Sprint]]=CC$4,""),"")</f>
        <v/>
      </c>
      <c r="CD5" s="20" t="str" cm="1">
        <f t="array" ref="CD5">IF(CD$4&lt;&gt;"",_xlfn._xlws.FILTER(ProductBacklog[[CODE]:[CODE]],ProductBacklog[[Sprint]:[Sprint]]=CD$4,""),"")</f>
        <v/>
      </c>
      <c r="CE5" s="20" t="str" cm="1">
        <f t="array" ref="CE5">IF(CE$4&lt;&gt;"",_xlfn._xlws.FILTER(ProductBacklog[[CODE]:[CODE]],ProductBacklog[[Sprint]:[Sprint]]=CE$4,""),"")</f>
        <v/>
      </c>
      <c r="CF5" s="20" t="str" cm="1">
        <f t="array" ref="CF5">IF(CF$4&lt;&gt;"",_xlfn._xlws.FILTER(ProductBacklog[[CODE]:[CODE]],ProductBacklog[[Sprint]:[Sprint]]=CF$4,""),"")</f>
        <v/>
      </c>
      <c r="CG5" s="20" t="str" cm="1">
        <f t="array" ref="CG5">IF(CG$4&lt;&gt;"",_xlfn._xlws.FILTER(ProductBacklog[[CODE]:[CODE]],ProductBacklog[[Sprint]:[Sprint]]=CG$4,""),"")</f>
        <v/>
      </c>
      <c r="CH5" s="20" t="str" cm="1">
        <f t="array" ref="CH5">IF(CH$4&lt;&gt;"",_xlfn._xlws.FILTER(ProductBacklog[[CODE]:[CODE]],ProductBacklog[[Sprint]:[Sprint]]=CH$4,""),"")</f>
        <v/>
      </c>
      <c r="CI5" s="20" t="str" cm="1">
        <f t="array" ref="CI5">IF(CI$4&lt;&gt;"",_xlfn._xlws.FILTER(ProductBacklog[[CODE]:[CODE]],ProductBacklog[[Sprint]:[Sprint]]=CI$4,""),"")</f>
        <v/>
      </c>
      <c r="CJ5" s="20" t="str" cm="1">
        <f t="array" ref="CJ5">IF(CJ$4&lt;&gt;"",_xlfn._xlws.FILTER(ProductBacklog[[CODE]:[CODE]],ProductBacklog[[Sprint]:[Sprint]]=CJ$4,""),"")</f>
        <v/>
      </c>
      <c r="CK5" s="20" t="str" cm="1">
        <f t="array" ref="CK5">IF(CK$4&lt;&gt;"",_xlfn._xlws.FILTER(ProductBacklog[[CODE]:[CODE]],ProductBacklog[[Sprint]:[Sprint]]=CK$4,""),"")</f>
        <v/>
      </c>
      <c r="CL5" s="20" t="str" cm="1">
        <f t="array" ref="CL5">IF(CL$4&lt;&gt;"",_xlfn._xlws.FILTER(ProductBacklog[[CODE]:[CODE]],ProductBacklog[[Sprint]:[Sprint]]=CL$4,""),"")</f>
        <v/>
      </c>
      <c r="CM5" s="20" t="str" cm="1">
        <f t="array" ref="CM5">IF(CM$4&lt;&gt;"",_xlfn._xlws.FILTER(ProductBacklog[[CODE]:[CODE]],ProductBacklog[[Sprint]:[Sprint]]=CM$4,""),"")</f>
        <v/>
      </c>
      <c r="CN5" s="20" t="str" cm="1">
        <f t="array" ref="CN5">IF(CN$4&lt;&gt;"",_xlfn._xlws.FILTER(ProductBacklog[[CODE]:[CODE]],ProductBacklog[[Sprint]:[Sprint]]=CN$4,""),"")</f>
        <v/>
      </c>
      <c r="CO5" s="20" t="str" cm="1">
        <f t="array" ref="CO5">IF(CO$4&lt;&gt;"",_xlfn._xlws.FILTER(ProductBacklog[[CODE]:[CODE]],ProductBacklog[[Sprint]:[Sprint]]=CO$4,""),"")</f>
        <v/>
      </c>
      <c r="CP5" s="20" t="str" cm="1">
        <f t="array" ref="CP5">IF(CP$4&lt;&gt;"",_xlfn._xlws.FILTER(ProductBacklog[[CODE]:[CODE]],ProductBacklog[[Sprint]:[Sprint]]=CP$4,""),"")</f>
        <v/>
      </c>
      <c r="CQ5" s="20" t="str" cm="1">
        <f t="array" ref="CQ5">IF(CQ$4&lt;&gt;"",_xlfn._xlws.FILTER(ProductBacklog[[CODE]:[CODE]],ProductBacklog[[Sprint]:[Sprint]]=CQ$4,""),"")</f>
        <v/>
      </c>
      <c r="CR5" s="20" t="str" cm="1">
        <f t="array" ref="CR5">IF(CR$4&lt;&gt;"",_xlfn._xlws.FILTER(ProductBacklog[[CODE]:[CODE]],ProductBacklog[[Sprint]:[Sprint]]=CR$4,""),"")</f>
        <v/>
      </c>
      <c r="CS5" s="20" t="str" cm="1">
        <f t="array" ref="CS5">IF(CS$4&lt;&gt;"",_xlfn._xlws.FILTER(ProductBacklog[[CODE]:[CODE]],ProductBacklog[[Sprint]:[Sprint]]=CS$4,""),"")</f>
        <v/>
      </c>
      <c r="CT5" s="20" t="str" cm="1">
        <f t="array" ref="CT5">IF(CT$4&lt;&gt;"",_xlfn._xlws.FILTER(ProductBacklog[[CODE]:[CODE]],ProductBacklog[[Sprint]:[Sprint]]=CT$4,""),"")</f>
        <v/>
      </c>
      <c r="CU5" s="20" t="str" cm="1">
        <f t="array" ref="CU5">IF(CU$4&lt;&gt;"",_xlfn._xlws.FILTER(ProductBacklog[[CODE]:[CODE]],ProductBacklog[[Sprint]:[Sprint]]=CU$4,""),"")</f>
        <v/>
      </c>
      <c r="CV5" s="20" t="str" cm="1">
        <f t="array" ref="CV5">IF(CV$4&lt;&gt;"",_xlfn._xlws.FILTER(ProductBacklog[[CODE]:[CODE]],ProductBacklog[[Sprint]:[Sprint]]=CV$4,""),"")</f>
        <v/>
      </c>
      <c r="CW5" s="20" t="str" cm="1">
        <f t="array" ref="CW5">IF(CW$4&lt;&gt;"",_xlfn._xlws.FILTER(ProductBacklog[[CODE]:[CODE]],ProductBacklog[[Sprint]:[Sprint]]=CW$4,""),"")</f>
        <v/>
      </c>
      <c r="CX5" s="20" t="str" cm="1">
        <f t="array" ref="CX5">IF(CX$4&lt;&gt;"",_xlfn._xlws.FILTER(ProductBacklog[[CODE]:[CODE]],ProductBacklog[[Sprint]:[Sprint]]=CX$4,""),"")</f>
        <v/>
      </c>
      <c r="CY5" s="20" t="str" cm="1">
        <f t="array" ref="CY5">IF(CY$4&lt;&gt;"",_xlfn._xlws.FILTER(ProductBacklog[[CODE]:[CODE]],ProductBacklog[[Sprint]:[Sprint]]=CY$4,""),"")</f>
        <v/>
      </c>
      <c r="CZ5" s="20" t="str" cm="1">
        <f t="array" ref="CZ5">IF(CZ$4&lt;&gt;"",_xlfn._xlws.FILTER(ProductBacklog[[CODE]:[CODE]],ProductBacklog[[Sprint]:[Sprint]]=CZ$4,""),"")</f>
        <v/>
      </c>
      <c r="DA5" s="20" t="str" cm="1">
        <f t="array" ref="DA5">IF(DA$4&lt;&gt;"",_xlfn._xlws.FILTER(ProductBacklog[[CODE]:[CODE]],ProductBacklog[[Sprint]:[Sprint]]=DA$4,""),"")</f>
        <v/>
      </c>
      <c r="DB5" s="20" t="str" cm="1">
        <f t="array" ref="DB5">IF(DB$4&lt;&gt;"",_xlfn._xlws.FILTER(ProductBacklog[[CODE]:[CODE]],ProductBacklog[[Sprint]:[Sprint]]=DB$4,""),"")</f>
        <v/>
      </c>
      <c r="DC5" s="20" t="str" cm="1">
        <f t="array" ref="DC5">IF(DC$4&lt;&gt;"",_xlfn._xlws.FILTER(ProductBacklog[[CODE]:[CODE]],ProductBacklog[[Sprint]:[Sprint]]=DC$4,""),"")</f>
        <v/>
      </c>
      <c r="DD5" s="20" t="str" cm="1">
        <f t="array" ref="DD5">IF(DD$4&lt;&gt;"",_xlfn._xlws.FILTER(ProductBacklog[[CODE]:[CODE]],ProductBacklog[[Sprint]:[Sprint]]=DD$4,""),"")</f>
        <v/>
      </c>
      <c r="DE5" s="20" t="str" cm="1">
        <f t="array" ref="DE5">IF(DE$4&lt;&gt;"",_xlfn._xlws.FILTER(ProductBacklog[[CODE]:[CODE]],ProductBacklog[[Sprint]:[Sprint]]=DE$4,""),"")</f>
        <v/>
      </c>
      <c r="DF5" s="20" t="str" cm="1">
        <f t="array" ref="DF5">IF(DF$4&lt;&gt;"",_xlfn._xlws.FILTER(ProductBacklog[[CODE]:[CODE]],ProductBacklog[[Sprint]:[Sprint]]=DF$4,""),"")</f>
        <v/>
      </c>
      <c r="DG5" s="20" t="str" cm="1">
        <f t="array" ref="DG5">IF(DG$4&lt;&gt;"",_xlfn._xlws.FILTER(ProductBacklog[[CODE]:[CODE]],ProductBacklog[[Sprint]:[Sprint]]=DG$4,""),"")</f>
        <v/>
      </c>
      <c r="DH5" s="20" t="str" cm="1">
        <f t="array" ref="DH5">IF(DH$4&lt;&gt;"",_xlfn._xlws.FILTER(ProductBacklog[[CODE]:[CODE]],ProductBacklog[[Sprint]:[Sprint]]=DH$4,""),"")</f>
        <v/>
      </c>
      <c r="DI5" s="20" t="str" cm="1">
        <f t="array" ref="DI5">IF(DI$4&lt;&gt;"",_xlfn._xlws.FILTER(ProductBacklog[[CODE]:[CODE]],ProductBacklog[[Sprint]:[Sprint]]=DI$4,""),"")</f>
        <v/>
      </c>
      <c r="DJ5" s="20" t="str" cm="1">
        <f t="array" ref="DJ5">IF(DJ$4&lt;&gt;"",_xlfn._xlws.FILTER(ProductBacklog[[CODE]:[CODE]],ProductBacklog[[Sprint]:[Sprint]]=DJ$4,""),"")</f>
        <v/>
      </c>
      <c r="DK5" s="20" t="str" cm="1">
        <f t="array" ref="DK5">IF(DK$4&lt;&gt;"",_xlfn._xlws.FILTER(ProductBacklog[[CODE]:[CODE]],ProductBacklog[[Sprint]:[Sprint]]=DK$4,""),"")</f>
        <v/>
      </c>
      <c r="DL5" s="20" t="str" cm="1">
        <f t="array" ref="DL5">IF(DL$4&lt;&gt;"",_xlfn._xlws.FILTER(ProductBacklog[[CODE]:[CODE]],ProductBacklog[[Sprint]:[Sprint]]=DL$4,""),"")</f>
        <v/>
      </c>
      <c r="DM5" s="20" t="str" cm="1">
        <f t="array" ref="DM5">IF(DM$4&lt;&gt;"",_xlfn._xlws.FILTER(ProductBacklog[[CODE]:[CODE]],ProductBacklog[[Sprint]:[Sprint]]=DM$4,""),"")</f>
        <v/>
      </c>
      <c r="DN5" s="20" t="str" cm="1">
        <f t="array" ref="DN5">IF(DN$4&lt;&gt;"",_xlfn._xlws.FILTER(ProductBacklog[[CODE]:[CODE]],ProductBacklog[[Sprint]:[Sprint]]=DN$4,""),"")</f>
        <v/>
      </c>
      <c r="DO5" s="20" t="str" cm="1">
        <f t="array" ref="DO5">IF(DO$4&lt;&gt;"",_xlfn._xlws.FILTER(ProductBacklog[[CODE]:[CODE]],ProductBacklog[[Sprint]:[Sprint]]=DO$4,""),"")</f>
        <v/>
      </c>
      <c r="DP5" s="20" t="str" cm="1">
        <f t="array" ref="DP5">IF(DP$4&lt;&gt;"",_xlfn._xlws.FILTER(ProductBacklog[[CODE]:[CODE]],ProductBacklog[[Sprint]:[Sprint]]=DP$4,""),"")</f>
        <v/>
      </c>
      <c r="DQ5" s="20" t="str" cm="1">
        <f t="array" ref="DQ5">IF(DQ$4&lt;&gt;"",_xlfn._xlws.FILTER(ProductBacklog[[CODE]:[CODE]],ProductBacklog[[Sprint]:[Sprint]]=DQ$4,""),"")</f>
        <v/>
      </c>
      <c r="DR5" s="20" t="str" cm="1">
        <f t="array" ref="DR5">IF(DR$4&lt;&gt;"",_xlfn._xlws.FILTER(ProductBacklog[[CODE]:[CODE]],ProductBacklog[[Sprint]:[Sprint]]=DR$4,""),"")</f>
        <v/>
      </c>
      <c r="DS5" s="20" t="str" cm="1">
        <f t="array" ref="DS5">IF(DS$4&lt;&gt;"",_xlfn._xlws.FILTER(ProductBacklog[[CODE]:[CODE]],ProductBacklog[[Sprint]:[Sprint]]=DS$4,""),"")</f>
        <v/>
      </c>
      <c r="DT5" s="20" t="str" cm="1">
        <f t="array" ref="DT5">IF(DT$4&lt;&gt;"",_xlfn._xlws.FILTER(ProductBacklog[[CODE]:[CODE]],ProductBacklog[[Sprint]:[Sprint]]=DT$4,""),"")</f>
        <v/>
      </c>
      <c r="DU5" s="20" t="str" cm="1">
        <f t="array" ref="DU5">IF(DU$4&lt;&gt;"",_xlfn._xlws.FILTER(ProductBacklog[[CODE]:[CODE]],ProductBacklog[[Sprint]:[Sprint]]=DU$4,""),"")</f>
        <v/>
      </c>
      <c r="DV5" s="20" t="str" cm="1">
        <f t="array" ref="DV5">IF(DV$4&lt;&gt;"",_xlfn._xlws.FILTER(ProductBacklog[[CODE]:[CODE]],ProductBacklog[[Sprint]:[Sprint]]=DV$4,""),"")</f>
        <v/>
      </c>
      <c r="DW5" s="20" t="str" cm="1">
        <f t="array" ref="DW5">IF(DW$4&lt;&gt;"",_xlfn._xlws.FILTER(ProductBacklog[[CODE]:[CODE]],ProductBacklog[[Sprint]:[Sprint]]=DW$4,""),"")</f>
        <v/>
      </c>
      <c r="DX5" s="20" t="str" cm="1">
        <f t="array" ref="DX5">IF(DX$4&lt;&gt;"",_xlfn._xlws.FILTER(ProductBacklog[[CODE]:[CODE]],ProductBacklog[[Sprint]:[Sprint]]=DX$4,""),"")</f>
        <v/>
      </c>
      <c r="DY5" s="20" t="str" cm="1">
        <f t="array" ref="DY5">IF(DY$4&lt;&gt;"",_xlfn._xlws.FILTER(ProductBacklog[[CODE]:[CODE]],ProductBacklog[[Sprint]:[Sprint]]=DY$4,""),"")</f>
        <v/>
      </c>
      <c r="DZ5" s="20" t="str" cm="1">
        <f t="array" ref="DZ5">IF(DZ$4&lt;&gt;"",_xlfn._xlws.FILTER(ProductBacklog[[CODE]:[CODE]],ProductBacklog[[Sprint]:[Sprint]]=DZ$4,""),"")</f>
        <v/>
      </c>
      <c r="EA5" s="20" t="str" cm="1">
        <f t="array" ref="EA5">IF(EA$4&lt;&gt;"",_xlfn._xlws.FILTER(ProductBacklog[[CODE]:[CODE]],ProductBacklog[[Sprint]:[Sprint]]=EA$4,""),"")</f>
        <v/>
      </c>
      <c r="EB5" s="20" t="str" cm="1">
        <f t="array" ref="EB5">IF(EB$4&lt;&gt;"",_xlfn._xlws.FILTER(ProductBacklog[[CODE]:[CODE]],ProductBacklog[[Sprint]:[Sprint]]=EB$4,""),"")</f>
        <v/>
      </c>
      <c r="EC5" s="20" t="str" cm="1">
        <f t="array" ref="EC5">IF(EC$4&lt;&gt;"",_xlfn._xlws.FILTER(ProductBacklog[[CODE]:[CODE]],ProductBacklog[[Sprint]:[Sprint]]=EC$4,""),"")</f>
        <v/>
      </c>
      <c r="ED5" s="20" t="str" cm="1">
        <f t="array" ref="ED5">IF(ED$4&lt;&gt;"",_xlfn._xlws.FILTER(ProductBacklog[[CODE]:[CODE]],ProductBacklog[[Sprint]:[Sprint]]=ED$4,""),"")</f>
        <v/>
      </c>
      <c r="EE5" s="20" t="str" cm="1">
        <f t="array" ref="EE5">IF(EE$4&lt;&gt;"",_xlfn._xlws.FILTER(ProductBacklog[[CODE]:[CODE]],ProductBacklog[[Sprint]:[Sprint]]=EE$4,""),"")</f>
        <v/>
      </c>
      <c r="EF5" s="20" t="str" cm="1">
        <f t="array" ref="EF5">IF(EF$4&lt;&gt;"",_xlfn._xlws.FILTER(ProductBacklog[[CODE]:[CODE]],ProductBacklog[[Sprint]:[Sprint]]=EF$4,""),"")</f>
        <v/>
      </c>
      <c r="EG5" s="20" t="str" cm="1">
        <f t="array" ref="EG5">IF(EG$4&lt;&gt;"",_xlfn._xlws.FILTER(ProductBacklog[[CODE]:[CODE]],ProductBacklog[[Sprint]:[Sprint]]=EG$4,""),"")</f>
        <v/>
      </c>
      <c r="EH5" s="20" t="str" cm="1">
        <f t="array" ref="EH5">IF(EH$4&lt;&gt;"",_xlfn._xlws.FILTER(ProductBacklog[[CODE]:[CODE]],ProductBacklog[[Sprint]:[Sprint]]=EH$4,""),"")</f>
        <v/>
      </c>
      <c r="EI5" s="20" t="str" cm="1">
        <f t="array" ref="EI5">IF(EI$4&lt;&gt;"",_xlfn._xlws.FILTER(ProductBacklog[[CODE]:[CODE]],ProductBacklog[[Sprint]:[Sprint]]=EI$4,""),"")</f>
        <v/>
      </c>
      <c r="EJ5" s="20" t="str" cm="1">
        <f t="array" ref="EJ5">IF(EJ$4&lt;&gt;"",_xlfn._xlws.FILTER(ProductBacklog[[CODE]:[CODE]],ProductBacklog[[Sprint]:[Sprint]]=EJ$4,""),"")</f>
        <v/>
      </c>
      <c r="EK5" s="20" t="str" cm="1">
        <f t="array" ref="EK5">IF(EK$4&lt;&gt;"",_xlfn._xlws.FILTER(ProductBacklog[[CODE]:[CODE]],ProductBacklog[[Sprint]:[Sprint]]=EK$4,""),"")</f>
        <v/>
      </c>
      <c r="EL5" s="20" t="str" cm="1">
        <f t="array" ref="EL5">IF(EL$4&lt;&gt;"",_xlfn._xlws.FILTER(ProductBacklog[[CODE]:[CODE]],ProductBacklog[[Sprint]:[Sprint]]=EL$4,""),"")</f>
        <v/>
      </c>
    </row>
    <row r="6" spans="1:142" x14ac:dyDescent="0.3">
      <c r="A6" s="59"/>
      <c r="B6" s="60"/>
      <c r="C6" s="61"/>
      <c r="D6" s="60"/>
      <c r="E6" s="61"/>
      <c r="F6" s="60"/>
      <c r="G6" s="61"/>
      <c r="H6" s="60"/>
      <c r="I6" s="61"/>
      <c r="J6" s="62"/>
      <c r="K6" s="25"/>
      <c r="L6" s="25"/>
      <c r="M6" s="25"/>
      <c r="N6" s="25"/>
      <c r="O6" s="25"/>
      <c r="P6" s="25"/>
      <c r="Q6" s="44"/>
      <c r="R6" s="17"/>
      <c r="S6" s="14"/>
      <c r="T6" s="43"/>
      <c r="U6" s="34"/>
      <c r="V6" s="29"/>
      <c r="W6" s="42"/>
      <c r="X6" s="38"/>
      <c r="Y6" s="38"/>
      <c r="Z6" s="46" t="str" cm="1">
        <f t="array" ref="Z6">IF(ProductBacklog[[#This Row],[CODE]]&lt;&gt;"",ROW()-ROW(ProductBacklog[#Headers]),"")</f>
        <v/>
      </c>
      <c r="AA6" s="29" t="str">
        <f>IF(AND(COUNTIFS(ProductBacklog[CODE],ProductBacklog[[#This Row],[CODE]])&gt;1,ProductBacklog[[#This Row],[CODE]]&lt;&gt;""),1,"")</f>
        <v/>
      </c>
      <c r="AB6" s="1"/>
      <c r="AP6" s="20"/>
    </row>
    <row r="7" spans="1:142" x14ac:dyDescent="0.3">
      <c r="A7" s="59" t="s">
        <v>14</v>
      </c>
      <c r="B7" s="60" cm="1">
        <f t="array" aca="1" ref="B7" ca="1">SUM(SUMIFS(PrivateSheet1[[Duration]:[Duration]],PrivateSheet1[[Task]:[Task]],INDIRECT(CONCATENATE(ADDRESS(ROW($AC$5),COLUMN($AC$5)+(ROW($B7)-ROW($B$5))/2),"#"))))/60</f>
        <v>0</v>
      </c>
      <c r="C7" s="61">
        <f ca="1">IF($J7&lt;&gt;0,B7/$J7,0)</f>
        <v>0</v>
      </c>
      <c r="D7" s="60" cm="1">
        <f t="array" aca="1" ref="D7" ca="1">SUM(SUMIFS(PrivateSheet2[[Duration]:[Duration]],PrivateSheet2[[Task]:[Task]],INDIRECT(CONCATENATE(ADDRESS(ROW($AC$5),COLUMN($AC$5)+(ROW($B7)-ROW($B$5))/2),"#"))))/60</f>
        <v>0</v>
      </c>
      <c r="E7" s="61">
        <f ca="1">IF($J7&lt;&gt;0,D7/$J7,0)</f>
        <v>0</v>
      </c>
      <c r="F7" s="60" cm="1">
        <f t="array" aca="1" ref="F7" ca="1">SUM(SUMIFS(PrivateSheet3[[Duration]:[Duration]],PrivateSheet3[[Task]:[Task]],INDIRECT(CONCATENATE(ADDRESS(ROW($AC$5),COLUMN($AC$5)+(ROW($B7)-ROW($B$5))/2),"#"))))/60</f>
        <v>0</v>
      </c>
      <c r="G7" s="61">
        <f ca="1">IF($J7&lt;&gt;0,F7/$J7,0)</f>
        <v>0</v>
      </c>
      <c r="H7" s="60" cm="1">
        <f t="array" aca="1" ref="H7" ca="1">SUM(SUMIFS(PrivateSheet4[[Duration]:[Duration]],PrivateSheet4[[Task]:[Task]],INDIRECT(CONCATENATE(ADDRESS(ROW($AC$5),COLUMN($AC$5)+(ROW($B7)-ROW($B$5))/2),"#"))))/60</f>
        <v>0</v>
      </c>
      <c r="I7" s="61">
        <f ca="1">IF($J7&lt;&gt;0,H7/$J7,0)</f>
        <v>0</v>
      </c>
      <c r="J7" s="62">
        <f t="shared" ref="J7" ca="1" si="0">SUM(B7,D7,F7,H7)</f>
        <v>0</v>
      </c>
      <c r="K7" s="25"/>
      <c r="L7" s="25"/>
      <c r="M7" s="25"/>
      <c r="N7" s="25"/>
      <c r="O7" s="25"/>
      <c r="P7" s="25"/>
      <c r="Q7" s="44"/>
      <c r="R7" s="17"/>
      <c r="S7" s="6"/>
      <c r="T7" s="41"/>
      <c r="U7" s="34"/>
      <c r="V7" s="29"/>
      <c r="W7" s="42"/>
      <c r="X7" s="39"/>
      <c r="Y7" s="39"/>
      <c r="Z7" s="46" t="str" cm="1">
        <f t="array" ref="Z7">IF(ProductBacklog[[#This Row],[CODE]]&lt;&gt;"",ROW()-ROW(ProductBacklog[#Headers]),"")</f>
        <v/>
      </c>
      <c r="AA7" s="29" t="str">
        <f>IF(AND(COUNTIFS(ProductBacklog[CODE],ProductBacklog[[#This Row],[CODE]])&gt;1,ProductBacklog[[#This Row],[CODE]]&lt;&gt;""),1,"")</f>
        <v/>
      </c>
      <c r="AB7" s="35"/>
    </row>
    <row r="8" spans="1:142" x14ac:dyDescent="0.3">
      <c r="A8" s="59"/>
      <c r="B8" s="60"/>
      <c r="C8" s="61"/>
      <c r="D8" s="60"/>
      <c r="E8" s="61"/>
      <c r="F8" s="60"/>
      <c r="G8" s="61"/>
      <c r="H8" s="60"/>
      <c r="I8" s="61"/>
      <c r="J8" s="62"/>
      <c r="K8" s="25"/>
      <c r="L8" s="25"/>
      <c r="M8" s="25"/>
      <c r="N8" s="25"/>
      <c r="O8" s="25"/>
      <c r="P8" s="25"/>
      <c r="Q8" s="44"/>
      <c r="R8" s="17"/>
      <c r="S8" s="7"/>
      <c r="T8" s="43"/>
      <c r="U8" s="34"/>
      <c r="V8" s="29"/>
      <c r="W8" s="42"/>
      <c r="X8" s="39"/>
      <c r="Y8" s="39"/>
      <c r="Z8" s="46" t="e" cm="1">
        <f t="array" ref="Z8">IF(ProductBacklog[[#This Row],[CODE]]&lt;&gt;"",ROW()-ROW(ProductBacklog[#Headers]),"")</f>
        <v>#VALUE!</v>
      </c>
      <c r="AA8" s="29" t="e">
        <f>IF(AND(COUNTIFS(ProductBacklog[CODE],ProductBacklog[[#This Row],[CODE]])&gt;1,ProductBacklog[[#This Row],[CODE]]&lt;&gt;""),1,"")</f>
        <v>#VALUE!</v>
      </c>
      <c r="AB8" s="66"/>
    </row>
    <row r="9" spans="1:142" x14ac:dyDescent="0.3">
      <c r="A9" s="59" t="s">
        <v>15</v>
      </c>
      <c r="B9" s="60" cm="1">
        <f t="array" aca="1" ref="B9" ca="1">SUM(SUMIFS(PrivateSheet1[[Duration]:[Duration]],PrivateSheet1[[Task]:[Task]],INDIRECT(CONCATENATE(ADDRESS(ROW($AC$5),COLUMN($AC$5)+(ROW($B9)-ROW($B$5))/2),"#"))))/60</f>
        <v>0</v>
      </c>
      <c r="C9" s="61">
        <f ca="1">IF($J9&lt;&gt;0,B9/$J9,0)</f>
        <v>0</v>
      </c>
      <c r="D9" s="60" cm="1">
        <f t="array" aca="1" ref="D9" ca="1">SUM(SUMIFS(PrivateSheet2[[Duration]:[Duration]],PrivateSheet2[[Task]:[Task]],INDIRECT(CONCATENATE(ADDRESS(ROW($AC$5),COLUMN($AC$5)+(ROW($B9)-ROW($B$5))/2),"#"))))/60</f>
        <v>0</v>
      </c>
      <c r="E9" s="61">
        <f ca="1">IF($J9&lt;&gt;0,D9/$J9,0)</f>
        <v>0</v>
      </c>
      <c r="F9" s="60" cm="1">
        <f t="array" aca="1" ref="F9" ca="1">SUM(SUMIFS(PrivateSheet3[[Duration]:[Duration]],PrivateSheet3[[Task]:[Task]],INDIRECT(CONCATENATE(ADDRESS(ROW($AC$5),COLUMN($AC$5)+(ROW($B9)-ROW($B$5))/2),"#"))))/60</f>
        <v>0</v>
      </c>
      <c r="G9" s="61">
        <f ca="1">IF($J9&lt;&gt;0,F9/$J9,0)</f>
        <v>0</v>
      </c>
      <c r="H9" s="60" cm="1">
        <f t="array" aca="1" ref="H9" ca="1">SUM(SUMIFS(PrivateSheet4[[Duration]:[Duration]],PrivateSheet4[[Task]:[Task]],INDIRECT(CONCATENATE(ADDRESS(ROW($AC$5),COLUMN($AC$5)+(ROW($B9)-ROW($B$5))/2),"#"))))/60</f>
        <v>0</v>
      </c>
      <c r="I9" s="61">
        <f ca="1">IF($J9&lt;&gt;0,H9/$J9,0)</f>
        <v>0</v>
      </c>
      <c r="J9" s="62">
        <f t="shared" ref="J9" ca="1" si="1">SUM(B9,D9,F9,H9)</f>
        <v>0</v>
      </c>
      <c r="K9" s="25"/>
      <c r="L9" s="25"/>
      <c r="M9" s="25"/>
      <c r="N9" s="25"/>
      <c r="O9" s="25"/>
      <c r="P9" s="25"/>
      <c r="Q9" s="44"/>
      <c r="R9" s="17"/>
      <c r="S9" s="10"/>
      <c r="T9" s="67"/>
      <c r="U9" s="68"/>
      <c r="V9" s="29"/>
      <c r="W9" s="42"/>
      <c r="X9" s="39"/>
      <c r="Y9" s="39"/>
      <c r="Z9" s="46" t="e" cm="1">
        <f t="array" ref="Z9">IF(ProductBacklog[[#This Row],[CODE]]&lt;&gt;"",ROW()-ROW(ProductBacklog[#Headers]),"")</f>
        <v>#VALUE!</v>
      </c>
      <c r="AA9" s="29" t="e">
        <f>IF(AND(COUNTIFS(ProductBacklog[CODE],ProductBacklog[[#This Row],[CODE]])&gt;1,ProductBacklog[[#This Row],[CODE]]&lt;&gt;""),1,"")</f>
        <v>#VALUE!</v>
      </c>
      <c r="AB9" s="66"/>
    </row>
    <row r="10" spans="1:142" x14ac:dyDescent="0.3">
      <c r="A10" s="59"/>
      <c r="B10" s="60"/>
      <c r="C10" s="61"/>
      <c r="D10" s="60"/>
      <c r="E10" s="61"/>
      <c r="F10" s="60"/>
      <c r="G10" s="61"/>
      <c r="H10" s="60"/>
      <c r="I10" s="61"/>
      <c r="J10" s="62"/>
      <c r="K10" s="25"/>
      <c r="L10" s="25"/>
      <c r="M10" s="25"/>
      <c r="N10" s="25"/>
      <c r="O10" s="25"/>
      <c r="P10" s="25"/>
      <c r="Q10" s="44"/>
      <c r="R10" s="13"/>
      <c r="S10" s="69"/>
      <c r="T10" s="68"/>
      <c r="U10" s="68"/>
      <c r="V10" s="29"/>
      <c r="W10" s="42"/>
      <c r="X10" s="39"/>
      <c r="Y10" s="39"/>
      <c r="Z10" s="46" t="e" cm="1">
        <f t="array" ref="Z10">IF(ProductBacklog[[#This Row],[CODE]]&lt;&gt;"",ROW()-ROW(ProductBacklog[#Headers]),"")</f>
        <v>#VALUE!</v>
      </c>
      <c r="AA10" s="29" t="e">
        <f>IF(AND(COUNTIFS(ProductBacklog[CODE],ProductBacklog[[#This Row],[CODE]])&gt;1,ProductBacklog[[#This Row],[CODE]]&lt;&gt;""),1,"")</f>
        <v>#VALUE!</v>
      </c>
      <c r="AB10" s="66"/>
    </row>
    <row r="11" spans="1:142" x14ac:dyDescent="0.3">
      <c r="A11" s="59" t="s">
        <v>16</v>
      </c>
      <c r="B11" s="60" cm="1">
        <f t="array" aca="1" ref="B11" ca="1">SUM(SUMIFS(PrivateSheet1[[Duration]:[Duration]],PrivateSheet1[[Task]:[Task]],INDIRECT(CONCATENATE(ADDRESS(ROW($AC$5),COLUMN($AC$5)+(ROW($B11)-ROW($B$5))/2),"#"))))/60</f>
        <v>0</v>
      </c>
      <c r="C11" s="61">
        <f ca="1">IF($J11&lt;&gt;0,B11/$J11,0)</f>
        <v>0</v>
      </c>
      <c r="D11" s="60" cm="1">
        <f t="array" aca="1" ref="D11" ca="1">SUM(SUMIFS(PrivateSheet2[[Duration]:[Duration]],PrivateSheet2[[Task]:[Task]],INDIRECT(CONCATENATE(ADDRESS(ROW($AC$5),COLUMN($AC$5)+(ROW($B11)-ROW($B$5))/2),"#"))))/60</f>
        <v>0</v>
      </c>
      <c r="E11" s="61">
        <f ca="1">IF($J11&lt;&gt;0,D11/$J11,0)</f>
        <v>0</v>
      </c>
      <c r="F11" s="60" cm="1">
        <f t="array" aca="1" ref="F11" ca="1">SUM(SUMIFS(PrivateSheet3[[Duration]:[Duration]],PrivateSheet3[[Task]:[Task]],INDIRECT(CONCATENATE(ADDRESS(ROW($AC$5),COLUMN($AC$5)+(ROW($B11)-ROW($B$5))/2),"#"))))/60</f>
        <v>0</v>
      </c>
      <c r="G11" s="61">
        <f ca="1">IF($J11&lt;&gt;0,F11/$J11,0)</f>
        <v>0</v>
      </c>
      <c r="H11" s="60" cm="1">
        <f t="array" aca="1" ref="H11" ca="1">SUM(SUMIFS(PrivateSheet4[[Duration]:[Duration]],PrivateSheet4[[Task]:[Task]],INDIRECT(CONCATENATE(ADDRESS(ROW($AC$5),COLUMN($AC$5)+(ROW($B11)-ROW($B$5))/2),"#"))))/60</f>
        <v>0</v>
      </c>
      <c r="I11" s="61">
        <f ca="1">IF($J11&lt;&gt;0,H11/$J11,0)</f>
        <v>0</v>
      </c>
      <c r="J11" s="62">
        <f t="shared" ref="J11" ca="1" si="2">SUM(B11,D11,F11,H11)</f>
        <v>0</v>
      </c>
      <c r="K11" s="25"/>
      <c r="L11" s="25"/>
      <c r="M11" s="25"/>
      <c r="N11" s="25"/>
      <c r="O11" s="25"/>
      <c r="P11" s="25"/>
      <c r="Q11" s="44"/>
      <c r="R11" s="8"/>
      <c r="S11" s="69"/>
      <c r="T11" s="68"/>
      <c r="U11" s="68"/>
      <c r="V11" s="29"/>
      <c r="W11" s="42"/>
      <c r="X11" s="39"/>
      <c r="Y11" s="39"/>
      <c r="Z11" s="47" t="e" cm="1">
        <f t="array" ref="Z11">IF(ProductBacklog[[#This Row],[CODE]]&lt;&gt;"",ROW()-ROW(ProductBacklog[#Headers]),"")</f>
        <v>#VALUE!</v>
      </c>
      <c r="AA11" s="47" t="e">
        <f>IF(AND(COUNTIFS(ProductBacklog[CODE],ProductBacklog[[#This Row],[CODE]])&gt;1,ProductBacklog[[#This Row],[CODE]]&lt;&gt;""),1,"")</f>
        <v>#VALUE!</v>
      </c>
      <c r="AB11" s="66"/>
    </row>
    <row r="12" spans="1:142" x14ac:dyDescent="0.3">
      <c r="A12" s="59"/>
      <c r="B12" s="60"/>
      <c r="C12" s="61"/>
      <c r="D12" s="60"/>
      <c r="E12" s="61"/>
      <c r="F12" s="60"/>
      <c r="G12" s="61"/>
      <c r="H12" s="60"/>
      <c r="I12" s="61"/>
      <c r="J12" s="62"/>
      <c r="K12" s="25"/>
      <c r="L12" s="25"/>
      <c r="M12" s="25"/>
      <c r="N12" s="25"/>
      <c r="O12" s="25"/>
      <c r="P12" s="25"/>
      <c r="Q12" s="4"/>
      <c r="R12" s="8"/>
      <c r="S12" s="1"/>
      <c r="T12" s="1"/>
      <c r="Z12" s="1" t="str">
        <f>IF(AND($S12&lt;&gt;"",$Q12=$U$1),REPLACE($S12,4,10000,""),"")</f>
        <v/>
      </c>
      <c r="AA12" s="1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</row>
    <row r="13" spans="1:142" x14ac:dyDescent="0.3">
      <c r="A13" s="59" t="s">
        <v>17</v>
      </c>
      <c r="B13" s="60" cm="1">
        <f t="array" aca="1" ref="B13" ca="1">SUM(SUMIFS(PrivateSheet1[[Duration]:[Duration]],PrivateSheet1[[Task]:[Task]],INDIRECT(CONCATENATE(ADDRESS(ROW($AC$5),COLUMN($AC$5)+(ROW($B13)-ROW($B$5))/2),"#"))))/60</f>
        <v>0</v>
      </c>
      <c r="C13" s="61">
        <f ca="1">IF($J13&lt;&gt;0,B13/$J13,0)</f>
        <v>0</v>
      </c>
      <c r="D13" s="60" cm="1">
        <f t="array" aca="1" ref="D13" ca="1">SUM(SUMIFS(PrivateSheet2[[Duration]:[Duration]],PrivateSheet2[[Task]:[Task]],INDIRECT(CONCATENATE(ADDRESS(ROW($AC$5),COLUMN($AC$5)+(ROW($B13)-ROW($B$5))/2),"#"))))/60</f>
        <v>0</v>
      </c>
      <c r="E13" s="61">
        <f ca="1">IF($J13&lt;&gt;0,D13/$J13,0)</f>
        <v>0</v>
      </c>
      <c r="F13" s="60" cm="1">
        <f t="array" aca="1" ref="F13" ca="1">SUM(SUMIFS(PrivateSheet3[[Duration]:[Duration]],PrivateSheet3[[Task]:[Task]],INDIRECT(CONCATENATE(ADDRESS(ROW($AC$5),COLUMN($AC$5)+(ROW($B13)-ROW($B$5))/2),"#"))))/60</f>
        <v>0</v>
      </c>
      <c r="G13" s="61">
        <f ca="1">IF($J13&lt;&gt;0,F13/$J13,0)</f>
        <v>0</v>
      </c>
      <c r="H13" s="60" cm="1">
        <f t="array" aca="1" ref="H13" ca="1">SUM(SUMIFS(PrivateSheet4[[Duration]:[Duration]],PrivateSheet4[[Task]:[Task]],INDIRECT(CONCATENATE(ADDRESS(ROW($AC$5),COLUMN($AC$5)+(ROW($B13)-ROW($B$5))/2),"#"))))/60</f>
        <v>0</v>
      </c>
      <c r="I13" s="61">
        <f ca="1">IF($J13&lt;&gt;0,H13/$J13,0)</f>
        <v>0</v>
      </c>
      <c r="J13" s="62">
        <f t="shared" ref="J13" ca="1" si="3">SUM(B13,D13,F13,H13)</f>
        <v>0</v>
      </c>
      <c r="K13" s="25"/>
      <c r="L13" s="25"/>
      <c r="M13" s="25"/>
      <c r="N13" s="25"/>
      <c r="O13" s="25"/>
      <c r="P13" s="25"/>
      <c r="R13" s="5"/>
      <c r="S13" s="1"/>
      <c r="T13" s="1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</row>
    <row r="14" spans="1:142" x14ac:dyDescent="0.3">
      <c r="A14" s="59"/>
      <c r="B14" s="60"/>
      <c r="C14" s="61"/>
      <c r="D14" s="60"/>
      <c r="E14" s="61"/>
      <c r="F14" s="60"/>
      <c r="G14" s="61"/>
      <c r="H14" s="60"/>
      <c r="I14" s="61"/>
      <c r="J14" s="62"/>
      <c r="K14" s="25"/>
      <c r="L14" s="25"/>
      <c r="M14" s="25"/>
      <c r="N14" s="25"/>
      <c r="O14" s="25"/>
      <c r="P14" s="25"/>
      <c r="R14" s="5"/>
      <c r="S14" s="1"/>
      <c r="T14" s="1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</row>
    <row r="15" spans="1:142" x14ac:dyDescent="0.3">
      <c r="A15" s="59" t="s">
        <v>18</v>
      </c>
      <c r="B15" s="60" cm="1">
        <f t="array" aca="1" ref="B15" ca="1">SUM(SUMIFS(PrivateSheet1[[Duration]:[Duration]],PrivateSheet1[[Task]:[Task]],INDIRECT(CONCATENATE(ADDRESS(ROW($AC$5),COLUMN($AC$5)+(ROW($B15)-ROW($B$5))/2),"#"))))/60</f>
        <v>0</v>
      </c>
      <c r="C15" s="61">
        <f ca="1">IF($J15&lt;&gt;0,B15/$J15,0)</f>
        <v>0</v>
      </c>
      <c r="D15" s="60" cm="1">
        <f t="array" aca="1" ref="D15" ca="1">SUM(SUMIFS(PrivateSheet2[[Duration]:[Duration]],PrivateSheet2[[Task]:[Task]],INDIRECT(CONCATENATE(ADDRESS(ROW($AC$5),COLUMN($AC$5)+(ROW($B15)-ROW($B$5))/2),"#"))))/60</f>
        <v>0</v>
      </c>
      <c r="E15" s="61">
        <f ca="1">IF($J15&lt;&gt;0,D15/$J15,0)</f>
        <v>0</v>
      </c>
      <c r="F15" s="60" cm="1">
        <f t="array" aca="1" ref="F15" ca="1">SUM(SUMIFS(PrivateSheet3[[Duration]:[Duration]],PrivateSheet3[[Task]:[Task]],INDIRECT(CONCATENATE(ADDRESS(ROW($AC$5),COLUMN($AC$5)+(ROW($B15)-ROW($B$5))/2),"#"))))/60</f>
        <v>0</v>
      </c>
      <c r="G15" s="61">
        <f ca="1">IF($J15&lt;&gt;0,F15/$J15,0)</f>
        <v>0</v>
      </c>
      <c r="H15" s="60" cm="1">
        <f t="array" aca="1" ref="H15" ca="1">SUM(SUMIFS(PrivateSheet4[[Duration]:[Duration]],PrivateSheet4[[Task]:[Task]],INDIRECT(CONCATENATE(ADDRESS(ROW($AC$5),COLUMN($AC$5)+(ROW($B15)-ROW($B$5))/2),"#"))))/60</f>
        <v>0</v>
      </c>
      <c r="I15" s="61">
        <f ca="1">IF($J15&lt;&gt;0,H15/$J15,0)</f>
        <v>0</v>
      </c>
      <c r="J15" s="62">
        <f t="shared" ref="J15" ca="1" si="4">SUM(B15,D15,F15,H15)</f>
        <v>0</v>
      </c>
      <c r="K15" s="25"/>
      <c r="L15" s="25"/>
      <c r="M15" s="25"/>
      <c r="N15" s="25"/>
      <c r="O15" s="25"/>
      <c r="P15" s="25"/>
      <c r="AB15" s="3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</row>
    <row r="16" spans="1:142" x14ac:dyDescent="0.3">
      <c r="A16" s="59"/>
      <c r="B16" s="60"/>
      <c r="C16" s="61"/>
      <c r="D16" s="60"/>
      <c r="E16" s="61"/>
      <c r="F16" s="60"/>
      <c r="G16" s="61"/>
      <c r="H16" s="60"/>
      <c r="I16" s="61"/>
      <c r="J16" s="62"/>
      <c r="K16" s="25"/>
      <c r="L16" s="25"/>
      <c r="M16" s="25"/>
      <c r="N16" s="25"/>
      <c r="O16" s="25"/>
      <c r="P16" s="25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</row>
    <row r="17" spans="1:152" x14ac:dyDescent="0.3">
      <c r="A17" s="59" t="s">
        <v>19</v>
      </c>
      <c r="B17" s="60" cm="1">
        <f t="array" aca="1" ref="B17" ca="1">SUM(SUMIFS(PrivateSheet1[[Duration]:[Duration]],PrivateSheet1[[Task]:[Task]],INDIRECT(CONCATENATE(ADDRESS(ROW($AC$5),COLUMN($AC$5)+(ROW($B17)-ROW($B$5))/2),"#"))))/60</f>
        <v>0</v>
      </c>
      <c r="C17" s="61">
        <f ca="1">IF($J17&lt;&gt;0,B17/$J17,0)</f>
        <v>0</v>
      </c>
      <c r="D17" s="60" cm="1">
        <f t="array" aca="1" ref="D17" ca="1">SUM(SUMIFS(PrivateSheet2[[Duration]:[Duration]],PrivateSheet2[[Task]:[Task]],INDIRECT(CONCATENATE(ADDRESS(ROW($AC$5),COLUMN($AC$5)+(ROW($B17)-ROW($B$5))/2),"#"))))/60</f>
        <v>0</v>
      </c>
      <c r="E17" s="61">
        <f ca="1">IF($J17&lt;&gt;0,D17/$J17,0)</f>
        <v>0</v>
      </c>
      <c r="F17" s="60" cm="1">
        <f t="array" aca="1" ref="F17" ca="1">SUM(SUMIFS(PrivateSheet3[[Duration]:[Duration]],PrivateSheet3[[Task]:[Task]],INDIRECT(CONCATENATE(ADDRESS(ROW($AC$5),COLUMN($AC$5)+(ROW($B17)-ROW($B$5))/2),"#"))))/60</f>
        <v>0</v>
      </c>
      <c r="G17" s="61">
        <f ca="1">IF($J17&lt;&gt;0,F17/$J17,0)</f>
        <v>0</v>
      </c>
      <c r="H17" s="60" cm="1">
        <f t="array" aca="1" ref="H17" ca="1">SUM(SUMIFS(PrivateSheet4[[Duration]:[Duration]],PrivateSheet4[[Task]:[Task]],INDIRECT(CONCATENATE(ADDRESS(ROW($AC$5),COLUMN($AC$5)+(ROW($B17)-ROW($B$5))/2),"#"))))/60</f>
        <v>0</v>
      </c>
      <c r="I17" s="61">
        <f ca="1">IF($J17&lt;&gt;0,H17/$J17,0)</f>
        <v>0</v>
      </c>
      <c r="J17" s="62">
        <f t="shared" ref="J17" ca="1" si="5">SUM(B17,D17,F17,H17)</f>
        <v>0</v>
      </c>
      <c r="K17" s="25"/>
      <c r="L17" s="25"/>
      <c r="M17" s="25"/>
      <c r="N17" s="25"/>
      <c r="O17" s="25"/>
      <c r="P17" s="25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</row>
    <row r="18" spans="1:152" ht="14.4" customHeight="1" x14ac:dyDescent="0.3">
      <c r="A18" s="59"/>
      <c r="B18" s="60"/>
      <c r="C18" s="61"/>
      <c r="D18" s="60"/>
      <c r="E18" s="61"/>
      <c r="F18" s="60"/>
      <c r="G18" s="61"/>
      <c r="H18" s="60"/>
      <c r="I18" s="61"/>
      <c r="J18" s="62"/>
      <c r="K18" s="25"/>
      <c r="L18" s="25"/>
      <c r="M18" s="25"/>
      <c r="N18" s="25"/>
      <c r="O18" s="25"/>
      <c r="P18" s="25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</row>
    <row r="19" spans="1:152" x14ac:dyDescent="0.3">
      <c r="A19" s="59" t="s">
        <v>20</v>
      </c>
      <c r="B19" s="60" cm="1">
        <f t="array" aca="1" ref="B19" ca="1">SUM(SUMIFS(PrivateSheet1[[Duration]:[Duration]],PrivateSheet1[[Task]:[Task]],INDIRECT(CONCATENATE(ADDRESS(ROW($AC$5),COLUMN($AC$5)+(ROW($B19)-ROW($B$5))/2),"#"))))/60</f>
        <v>0</v>
      </c>
      <c r="C19" s="61">
        <f ca="1">IF($J19&lt;&gt;0,B19/$J19,0)</f>
        <v>0</v>
      </c>
      <c r="D19" s="60" cm="1">
        <f t="array" aca="1" ref="D19" ca="1">SUM(SUMIFS(PrivateSheet2[[Duration]:[Duration]],PrivateSheet2[[Task]:[Task]],INDIRECT(CONCATENATE(ADDRESS(ROW($AC$5),COLUMN($AC$5)+(ROW($B19)-ROW($B$5))/2),"#"))))/60</f>
        <v>0</v>
      </c>
      <c r="E19" s="61">
        <f ca="1">IF($J19&lt;&gt;0,D19/$J19,0)</f>
        <v>0</v>
      </c>
      <c r="F19" s="60" cm="1">
        <f t="array" aca="1" ref="F19" ca="1">SUM(SUMIFS(PrivateSheet3[[Duration]:[Duration]],PrivateSheet3[[Task]:[Task]],INDIRECT(CONCATENATE(ADDRESS(ROW($AC$5),COLUMN($AC$5)+(ROW($B19)-ROW($B$5))/2),"#"))))/60</f>
        <v>0</v>
      </c>
      <c r="G19" s="61">
        <f ca="1">IF($J19&lt;&gt;0,F19/$J19,0)</f>
        <v>0</v>
      </c>
      <c r="H19" s="60" cm="1">
        <f t="array" aca="1" ref="H19" ca="1">SUM(SUMIFS(PrivateSheet4[[Duration]:[Duration]],PrivateSheet4[[Task]:[Task]],INDIRECT(CONCATENATE(ADDRESS(ROW($AC$5),COLUMN($AC$5)+(ROW($B19)-ROW($B$5))/2),"#"))))/60</f>
        <v>0</v>
      </c>
      <c r="I19" s="61">
        <f ca="1">IF($J19&lt;&gt;0,H19/$J19,0)</f>
        <v>0</v>
      </c>
      <c r="J19" s="62">
        <f t="shared" ref="J19:J20" ca="1" si="6">SUM(B19,D19,F19,H19)</f>
        <v>0</v>
      </c>
      <c r="K19" s="25"/>
      <c r="L19" s="25"/>
      <c r="M19" s="25"/>
      <c r="N19" s="25"/>
      <c r="O19" s="25"/>
      <c r="P19" s="25"/>
      <c r="S19" s="27"/>
      <c r="T19" s="27"/>
      <c r="U19" s="10"/>
    </row>
    <row r="20" spans="1:152" x14ac:dyDescent="0.3">
      <c r="A20" s="59"/>
      <c r="B20" s="60"/>
      <c r="C20" s="61"/>
      <c r="D20" s="60"/>
      <c r="E20" s="61"/>
      <c r="F20" s="60"/>
      <c r="G20" s="61"/>
      <c r="H20" s="60"/>
      <c r="I20" s="61"/>
      <c r="J20" s="62"/>
      <c r="K20" s="25"/>
      <c r="L20" s="25"/>
      <c r="M20" s="25"/>
      <c r="N20" s="25"/>
      <c r="O20" s="25"/>
      <c r="P20" s="25"/>
      <c r="U20" s="10"/>
    </row>
    <row r="21" spans="1:152" x14ac:dyDescent="0.3">
      <c r="A21" s="59" t="s">
        <v>29</v>
      </c>
      <c r="B21" s="62">
        <f ca="1">SUM(B$5:B$20)</f>
        <v>0</v>
      </c>
      <c r="C21" s="62"/>
      <c r="D21" s="62">
        <f ca="1">SUM(D$5:D$20)</f>
        <v>0</v>
      </c>
      <c r="E21" s="62"/>
      <c r="F21" s="62">
        <f ca="1">SUM(F$5:F$20)</f>
        <v>0</v>
      </c>
      <c r="G21" s="62"/>
      <c r="H21" s="62">
        <f ca="1">SUM(H$5:H$20)</f>
        <v>0</v>
      </c>
      <c r="I21" s="62"/>
      <c r="J21" s="21"/>
      <c r="K21" s="21"/>
      <c r="L21" s="21"/>
      <c r="M21" s="21"/>
      <c r="N21" s="21"/>
      <c r="O21" s="21"/>
      <c r="P21" s="21"/>
      <c r="U21" s="11"/>
      <c r="AC21" s="53" cm="1">
        <f t="array" ref="AC21">TRANSPOSE(_xlfn.UNIQUE(ProductBacklog[Sprint]))</f>
        <v>0</v>
      </c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</row>
    <row r="22" spans="1:152" x14ac:dyDescent="0.3">
      <c r="A22" s="59"/>
      <c r="B22" s="62"/>
      <c r="C22" s="62"/>
      <c r="D22" s="62"/>
      <c r="E22" s="62"/>
      <c r="F22" s="62"/>
      <c r="G22" s="62"/>
      <c r="H22" s="62"/>
      <c r="I22" s="62"/>
      <c r="J22" s="21"/>
      <c r="K22" s="21"/>
      <c r="L22" s="21"/>
      <c r="M22" s="21"/>
      <c r="N22" s="21"/>
      <c r="O22" s="21"/>
      <c r="P22" s="21"/>
      <c r="U22" s="11"/>
      <c r="AC22" cm="1">
        <f t="array" ref="AC22:AC24">IF(AC$21&lt;&gt;"",_xlfn._xlws.FILTER(ProductBacklog[[CODE]:[CODE]],ProductBacklog[[Sprint]:[Sprint]]=AP$5,""),"")</f>
        <v>0</v>
      </c>
      <c r="AD22" t="str" cm="1">
        <f t="array" ref="AD22">IF(AQ$4&lt;&gt;"",_xlfn._xlws.FILTER(ProductBacklog[[CODE]:[CODE]],ProductBacklog[[Sprint]:[Sprint]]=AQ$4,""),"")</f>
        <v/>
      </c>
      <c r="AE22" t="str" cm="1">
        <f t="array" ref="AE22">IF(AR$4&lt;&gt;"",_xlfn._xlws.FILTER(ProductBacklog[[CODE]:[CODE]],ProductBacklog[[Sprint]:[Sprint]]=AR$4,""),"")</f>
        <v/>
      </c>
      <c r="AF22" t="str" cm="1">
        <f t="array" ref="AF22">IF(AS$4&lt;&gt;"",_xlfn._xlws.FILTER(ProductBacklog[[CODE]:[CODE]],ProductBacklog[[Sprint]:[Sprint]]=AS$4,""),"")</f>
        <v/>
      </c>
      <c r="AG22" t="str" cm="1">
        <f t="array" ref="AG22">IF(AT$4&lt;&gt;"",_xlfn._xlws.FILTER(ProductBacklog[[CODE]:[CODE]],ProductBacklog[[Sprint]:[Sprint]]=AT$4,""),"")</f>
        <v/>
      </c>
      <c r="AH22" t="str" cm="1">
        <f t="array" ref="AH22">IF(AU$4&lt;&gt;"",_xlfn._xlws.FILTER(ProductBacklog[[CODE]:[CODE]],ProductBacklog[[Sprint]:[Sprint]]=AU$4,""),"")</f>
        <v/>
      </c>
      <c r="AI22" t="str" cm="1">
        <f t="array" ref="AI22">IF(AV$4&lt;&gt;"",_xlfn._xlws.FILTER(ProductBacklog[[CODE]:[CODE]],ProductBacklog[[Sprint]:[Sprint]]=AV$4,""),"")</f>
        <v/>
      </c>
      <c r="AJ22" t="str" cm="1">
        <f t="array" ref="AJ22">IF(AW$4&lt;&gt;"",_xlfn._xlws.FILTER(ProductBacklog[[CODE]:[CODE]],ProductBacklog[[Sprint]:[Sprint]]=AW$4,""),"")</f>
        <v/>
      </c>
      <c r="AK22" t="str" cm="1">
        <f t="array" ref="AK22">IF(AX$4&lt;&gt;"",_xlfn._xlws.FILTER(ProductBacklog[[CODE]:[CODE]],ProductBacklog[[Sprint]:[Sprint]]=AX$4,""),"")</f>
        <v/>
      </c>
      <c r="AL22" t="str" cm="1">
        <f t="array" ref="AL22">IF(AY$4&lt;&gt;"",_xlfn._xlws.FILTER(ProductBacklog[[CODE]:[CODE]],ProductBacklog[[Sprint]:[Sprint]]=AY$4,""),"")</f>
        <v/>
      </c>
      <c r="AM22" t="str" cm="1">
        <f t="array" ref="AM22">IF(AZ$4&lt;&gt;"",_xlfn._xlws.FILTER(ProductBacklog[[CODE]:[CODE]],ProductBacklog[[Sprint]:[Sprint]]=AZ$4,""),"")</f>
        <v/>
      </c>
      <c r="AN22" t="str" cm="1">
        <f t="array" ref="AN22">IF(BA$4&lt;&gt;"",_xlfn._xlws.FILTER(ProductBacklog[[CODE]:[CODE]],ProductBacklog[[Sprint]:[Sprint]]=BA$4,""),"")</f>
        <v/>
      </c>
      <c r="AO22" t="str" cm="1">
        <f t="array" ref="AO22">IF(BB$4&lt;&gt;"",_xlfn._xlws.FILTER(ProductBacklog[[CODE]:[CODE]],ProductBacklog[[Sprint]:[Sprint]]=BB$4,""),"")</f>
        <v/>
      </c>
      <c r="AP22" t="str" cm="1">
        <f t="array" ref="AP22">IF(BC$4&lt;&gt;"",_xlfn._xlws.FILTER(ProductBacklog[[CODE]:[CODE]],ProductBacklog[[Sprint]:[Sprint]]=BC$4,""),"")</f>
        <v/>
      </c>
      <c r="AQ22" t="str" cm="1">
        <f t="array" ref="AQ22">IF(BD$4&lt;&gt;"",_xlfn._xlws.FILTER(ProductBacklog[[CODE]:[CODE]],ProductBacklog[[Sprint]:[Sprint]]=BD$4,""),"")</f>
        <v/>
      </c>
      <c r="AR22" t="str" cm="1">
        <f t="array" ref="AR22">IF(BE$4&lt;&gt;"",_xlfn._xlws.FILTER(ProductBacklog[[CODE]:[CODE]],ProductBacklog[[Sprint]:[Sprint]]=BE$4,""),"")</f>
        <v/>
      </c>
      <c r="AS22" t="str" cm="1">
        <f t="array" ref="AS22">IF(BF$4&lt;&gt;"",_xlfn._xlws.FILTER(ProductBacklog[[CODE]:[CODE]],ProductBacklog[[Sprint]:[Sprint]]=BF$4,""),"")</f>
        <v/>
      </c>
      <c r="AT22" t="str" cm="1">
        <f t="array" ref="AT22">IF(BG$4&lt;&gt;"",_xlfn._xlws.FILTER(ProductBacklog[[CODE]:[CODE]],ProductBacklog[[Sprint]:[Sprint]]=BG$4,""),"")</f>
        <v/>
      </c>
      <c r="AU22" t="str" cm="1">
        <f t="array" ref="AU22">IF(BH$4&lt;&gt;"",_xlfn._xlws.FILTER(ProductBacklog[[CODE]:[CODE]],ProductBacklog[[Sprint]:[Sprint]]=BH$4,""),"")</f>
        <v/>
      </c>
      <c r="AV22" t="str" cm="1">
        <f t="array" ref="AV22">IF(BI$4&lt;&gt;"",_xlfn._xlws.FILTER(ProductBacklog[[CODE]:[CODE]],ProductBacklog[[Sprint]:[Sprint]]=BI$4,""),"")</f>
        <v/>
      </c>
      <c r="AW22" t="str" cm="1">
        <f t="array" ref="AW22">IF(BJ$4&lt;&gt;"",_xlfn._xlws.FILTER(ProductBacklog[[CODE]:[CODE]],ProductBacklog[[Sprint]:[Sprint]]=BJ$4,""),"")</f>
        <v/>
      </c>
      <c r="AX22" t="str" cm="1">
        <f t="array" ref="AX22">IF(BK$4&lt;&gt;"",_xlfn._xlws.FILTER(ProductBacklog[[CODE]:[CODE]],ProductBacklog[[Sprint]:[Sprint]]=BK$4,""),"")</f>
        <v/>
      </c>
      <c r="AY22" t="str" cm="1">
        <f t="array" ref="AY22">IF(BL$4&lt;&gt;"",_xlfn._xlws.FILTER(ProductBacklog[[CODE]:[CODE]],ProductBacklog[[Sprint]:[Sprint]]=BL$4,""),"")</f>
        <v/>
      </c>
      <c r="AZ22" t="str" cm="1">
        <f t="array" ref="AZ22">IF(BM$4&lt;&gt;"",_xlfn._xlws.FILTER(ProductBacklog[[CODE]:[CODE]],ProductBacklog[[Sprint]:[Sprint]]=BM$4,""),"")</f>
        <v/>
      </c>
      <c r="BA22" t="str" cm="1">
        <f t="array" ref="BA22">IF(BN$4&lt;&gt;"",_xlfn._xlws.FILTER(ProductBacklog[[CODE]:[CODE]],ProductBacklog[[Sprint]:[Sprint]]=BN$4,""),"")</f>
        <v/>
      </c>
      <c r="BB22" t="str" cm="1">
        <f t="array" ref="BB22">IF(BO$4&lt;&gt;"",_xlfn._xlws.FILTER(ProductBacklog[[CODE]:[CODE]],ProductBacklog[[Sprint]:[Sprint]]=BO$4,""),"")</f>
        <v/>
      </c>
      <c r="BC22" t="str" cm="1">
        <f t="array" ref="BC22">IF(BP$4&lt;&gt;"",_xlfn._xlws.FILTER(ProductBacklog[[CODE]:[CODE]],ProductBacklog[[Sprint]:[Sprint]]=BP$4,""),"")</f>
        <v/>
      </c>
      <c r="BD22" t="str" cm="1">
        <f t="array" ref="BD22">IF(BQ$4&lt;&gt;"",_xlfn._xlws.FILTER(ProductBacklog[[CODE]:[CODE]],ProductBacklog[[Sprint]:[Sprint]]=BQ$4,""),"")</f>
        <v/>
      </c>
      <c r="BE22" t="str" cm="1">
        <f t="array" ref="BE22">IF(BR$4&lt;&gt;"",_xlfn._xlws.FILTER(ProductBacklog[[CODE]:[CODE]],ProductBacklog[[Sprint]:[Sprint]]=BR$4,""),"")</f>
        <v/>
      </c>
      <c r="BF22" t="str" cm="1">
        <f t="array" ref="BF22">IF(BS$4&lt;&gt;"",_xlfn._xlws.FILTER(ProductBacklog[[CODE]:[CODE]],ProductBacklog[[Sprint]:[Sprint]]=BS$4,""),"")</f>
        <v/>
      </c>
      <c r="BG22" t="str" cm="1">
        <f t="array" ref="BG22">IF(BT$4&lt;&gt;"",_xlfn._xlws.FILTER(ProductBacklog[[CODE]:[CODE]],ProductBacklog[[Sprint]:[Sprint]]=BT$4,""),"")</f>
        <v/>
      </c>
      <c r="BH22" t="str" cm="1">
        <f t="array" ref="BH22">IF(BU$4&lt;&gt;"",_xlfn._xlws.FILTER(ProductBacklog[[CODE]:[CODE]],ProductBacklog[[Sprint]:[Sprint]]=BU$4,""),"")</f>
        <v/>
      </c>
      <c r="BI22" t="str" cm="1">
        <f t="array" ref="BI22">IF(BV$4&lt;&gt;"",_xlfn._xlws.FILTER(ProductBacklog[[CODE]:[CODE]],ProductBacklog[[Sprint]:[Sprint]]=BV$4,""),"")</f>
        <v/>
      </c>
      <c r="BJ22" t="str" cm="1">
        <f t="array" ref="BJ22">IF(BW$4&lt;&gt;"",_xlfn._xlws.FILTER(ProductBacklog[[CODE]:[CODE]],ProductBacklog[[Sprint]:[Sprint]]=BW$4,""),"")</f>
        <v/>
      </c>
      <c r="BK22" t="str" cm="1">
        <f t="array" ref="BK22">IF(BX$4&lt;&gt;"",_xlfn._xlws.FILTER(ProductBacklog[[CODE]:[CODE]],ProductBacklog[[Sprint]:[Sprint]]=BX$4,""),"")</f>
        <v/>
      </c>
      <c r="BL22" t="str" cm="1">
        <f t="array" ref="BL22">IF(BY$4&lt;&gt;"",_xlfn._xlws.FILTER(ProductBacklog[[CODE]:[CODE]],ProductBacklog[[Sprint]:[Sprint]]=BY$4,""),"")</f>
        <v/>
      </c>
      <c r="BM22" t="str" cm="1">
        <f t="array" ref="BM22">IF(BZ$4&lt;&gt;"",_xlfn._xlws.FILTER(ProductBacklog[[CODE]:[CODE]],ProductBacklog[[Sprint]:[Sprint]]=BZ$4,""),"")</f>
        <v/>
      </c>
      <c r="BN22" t="str" cm="1">
        <f t="array" ref="BN22">IF(CA$4&lt;&gt;"",_xlfn._xlws.FILTER(ProductBacklog[[CODE]:[CODE]],ProductBacklog[[Sprint]:[Sprint]]=CA$4,""),"")</f>
        <v/>
      </c>
      <c r="BO22" t="str" cm="1">
        <f t="array" ref="BO22">IF(CB$4&lt;&gt;"",_xlfn._xlws.FILTER(ProductBacklog[[CODE]:[CODE]],ProductBacklog[[Sprint]:[Sprint]]=CB$4,""),"")</f>
        <v/>
      </c>
      <c r="BP22" t="str" cm="1">
        <f t="array" ref="BP22">IF(CC$4&lt;&gt;"",_xlfn._xlws.FILTER(ProductBacklog[[CODE]:[CODE]],ProductBacklog[[Sprint]:[Sprint]]=CC$4,""),"")</f>
        <v/>
      </c>
      <c r="BQ22" t="str" cm="1">
        <f t="array" ref="BQ22">IF(CD$4&lt;&gt;"",_xlfn._xlws.FILTER(ProductBacklog[[CODE]:[CODE]],ProductBacklog[[Sprint]:[Sprint]]=CD$4,""),"")</f>
        <v/>
      </c>
      <c r="BR22" t="str" cm="1">
        <f t="array" ref="BR22">IF(CE$4&lt;&gt;"",_xlfn._xlws.FILTER(ProductBacklog[[CODE]:[CODE]],ProductBacklog[[Sprint]:[Sprint]]=CE$4,""),"")</f>
        <v/>
      </c>
      <c r="BS22" t="str" cm="1">
        <f t="array" ref="BS22">IF(CF$4&lt;&gt;"",_xlfn._xlws.FILTER(ProductBacklog[[CODE]:[CODE]],ProductBacklog[[Sprint]:[Sprint]]=CF$4,""),"")</f>
        <v/>
      </c>
      <c r="BT22" t="str" cm="1">
        <f t="array" ref="BT22">IF(CG$4&lt;&gt;"",_xlfn._xlws.FILTER(ProductBacklog[[CODE]:[CODE]],ProductBacklog[[Sprint]:[Sprint]]=CG$4,""),"")</f>
        <v/>
      </c>
      <c r="BU22" t="str" cm="1">
        <f t="array" ref="BU22">IF(CH$4&lt;&gt;"",_xlfn._xlws.FILTER(ProductBacklog[[CODE]:[CODE]],ProductBacklog[[Sprint]:[Sprint]]=CH$4,""),"")</f>
        <v/>
      </c>
      <c r="BV22" t="str" cm="1">
        <f t="array" ref="BV22">IF(CI$4&lt;&gt;"",_xlfn._xlws.FILTER(ProductBacklog[[CODE]:[CODE]],ProductBacklog[[Sprint]:[Sprint]]=CI$4,""),"")</f>
        <v/>
      </c>
      <c r="BW22" t="str" cm="1">
        <f t="array" ref="BW22">IF(CJ$4&lt;&gt;"",_xlfn._xlws.FILTER(ProductBacklog[[CODE]:[CODE]],ProductBacklog[[Sprint]:[Sprint]]=CJ$4,""),"")</f>
        <v/>
      </c>
      <c r="BX22" t="str" cm="1">
        <f t="array" ref="BX22">IF(CK$4&lt;&gt;"",_xlfn._xlws.FILTER(ProductBacklog[[CODE]:[CODE]],ProductBacklog[[Sprint]:[Sprint]]=CK$4,""),"")</f>
        <v/>
      </c>
      <c r="BY22" t="str" cm="1">
        <f t="array" ref="BY22">IF(CL$4&lt;&gt;"",_xlfn._xlws.FILTER(ProductBacklog[[CODE]:[CODE]],ProductBacklog[[Sprint]:[Sprint]]=CL$4,""),"")</f>
        <v/>
      </c>
      <c r="BZ22" t="str" cm="1">
        <f t="array" ref="BZ22">IF(CM$4&lt;&gt;"",_xlfn._xlws.FILTER(ProductBacklog[[CODE]:[CODE]],ProductBacklog[[Sprint]:[Sprint]]=CM$4,""),"")</f>
        <v/>
      </c>
      <c r="CA22" t="str" cm="1">
        <f t="array" ref="CA22">IF(CN$4&lt;&gt;"",_xlfn._xlws.FILTER(ProductBacklog[[CODE]:[CODE]],ProductBacklog[[Sprint]:[Sprint]]=CN$4,""),"")</f>
        <v/>
      </c>
      <c r="CB22" t="str" cm="1">
        <f t="array" ref="CB22">IF(CO$4&lt;&gt;"",_xlfn._xlws.FILTER(ProductBacklog[[CODE]:[CODE]],ProductBacklog[[Sprint]:[Sprint]]=CO$4,""),"")</f>
        <v/>
      </c>
      <c r="CC22" t="str" cm="1">
        <f t="array" ref="CC22">IF(CP$4&lt;&gt;"",_xlfn._xlws.FILTER(ProductBacklog[[CODE]:[CODE]],ProductBacklog[[Sprint]:[Sprint]]=CP$4,""),"")</f>
        <v/>
      </c>
      <c r="CD22" t="str" cm="1">
        <f t="array" ref="CD22">IF(CQ$4&lt;&gt;"",_xlfn._xlws.FILTER(ProductBacklog[[CODE]:[CODE]],ProductBacklog[[Sprint]:[Sprint]]=CQ$4,""),"")</f>
        <v/>
      </c>
      <c r="CE22" t="str" cm="1">
        <f t="array" ref="CE22">IF(CR$4&lt;&gt;"",_xlfn._xlws.FILTER(ProductBacklog[[CODE]:[CODE]],ProductBacklog[[Sprint]:[Sprint]]=CR$4,""),"")</f>
        <v/>
      </c>
      <c r="CF22" t="str" cm="1">
        <f t="array" ref="CF22">IF(CS$4&lt;&gt;"",_xlfn._xlws.FILTER(ProductBacklog[[CODE]:[CODE]],ProductBacklog[[Sprint]:[Sprint]]=CS$4,""),"")</f>
        <v/>
      </c>
      <c r="CG22" t="str" cm="1">
        <f t="array" ref="CG22">IF(CT$4&lt;&gt;"",_xlfn._xlws.FILTER(ProductBacklog[[CODE]:[CODE]],ProductBacklog[[Sprint]:[Sprint]]=CT$4,""),"")</f>
        <v/>
      </c>
      <c r="CH22" t="str" cm="1">
        <f t="array" ref="CH22">IF(CU$4&lt;&gt;"",_xlfn._xlws.FILTER(ProductBacklog[[CODE]:[CODE]],ProductBacklog[[Sprint]:[Sprint]]=CU$4,""),"")</f>
        <v/>
      </c>
      <c r="CI22" t="str" cm="1">
        <f t="array" ref="CI22">IF(CV$4&lt;&gt;"",_xlfn._xlws.FILTER(ProductBacklog[[CODE]:[CODE]],ProductBacklog[[Sprint]:[Sprint]]=CV$4,""),"")</f>
        <v/>
      </c>
      <c r="CJ22" t="str" cm="1">
        <f t="array" ref="CJ22">IF(CW$4&lt;&gt;"",_xlfn._xlws.FILTER(ProductBacklog[[CODE]:[CODE]],ProductBacklog[[Sprint]:[Sprint]]=CW$4,""),"")</f>
        <v/>
      </c>
      <c r="CK22" t="str" cm="1">
        <f t="array" ref="CK22">IF(CX$4&lt;&gt;"",_xlfn._xlws.FILTER(ProductBacklog[[CODE]:[CODE]],ProductBacklog[[Sprint]:[Sprint]]=CX$4,""),"")</f>
        <v/>
      </c>
      <c r="CL22" t="str" cm="1">
        <f t="array" ref="CL22">IF(CY$4&lt;&gt;"",_xlfn._xlws.FILTER(ProductBacklog[[CODE]:[CODE]],ProductBacklog[[Sprint]:[Sprint]]=CY$4,""),"")</f>
        <v/>
      </c>
      <c r="CM22" t="str" cm="1">
        <f t="array" ref="CM22">IF(CZ$4&lt;&gt;"",_xlfn._xlws.FILTER(ProductBacklog[[CODE]:[CODE]],ProductBacklog[[Sprint]:[Sprint]]=CZ$4,""),"")</f>
        <v/>
      </c>
      <c r="CN22" t="str" cm="1">
        <f t="array" ref="CN22">IF(DA$4&lt;&gt;"",_xlfn._xlws.FILTER(ProductBacklog[[CODE]:[CODE]],ProductBacklog[[Sprint]:[Sprint]]=DA$4,""),"")</f>
        <v/>
      </c>
      <c r="CO22" t="str" cm="1">
        <f t="array" ref="CO22">IF(DB$4&lt;&gt;"",_xlfn._xlws.FILTER(ProductBacklog[[CODE]:[CODE]],ProductBacklog[[Sprint]:[Sprint]]=DB$4,""),"")</f>
        <v/>
      </c>
      <c r="CP22" t="str" cm="1">
        <f t="array" ref="CP22">IF(DC$4&lt;&gt;"",_xlfn._xlws.FILTER(ProductBacklog[[CODE]:[CODE]],ProductBacklog[[Sprint]:[Sprint]]=DC$4,""),"")</f>
        <v/>
      </c>
      <c r="CQ22" t="str" cm="1">
        <f t="array" ref="CQ22">IF(DD$4&lt;&gt;"",_xlfn._xlws.FILTER(ProductBacklog[[CODE]:[CODE]],ProductBacklog[[Sprint]:[Sprint]]=DD$4,""),"")</f>
        <v/>
      </c>
      <c r="CR22" t="str" cm="1">
        <f t="array" ref="CR22">IF(DE$4&lt;&gt;"",_xlfn._xlws.FILTER(ProductBacklog[[CODE]:[CODE]],ProductBacklog[[Sprint]:[Sprint]]=DE$4,""),"")</f>
        <v/>
      </c>
      <c r="CS22" t="str" cm="1">
        <f t="array" ref="CS22">IF(DF$4&lt;&gt;"",_xlfn._xlws.FILTER(ProductBacklog[[CODE]:[CODE]],ProductBacklog[[Sprint]:[Sprint]]=DF$4,""),"")</f>
        <v/>
      </c>
      <c r="CT22" t="str" cm="1">
        <f t="array" ref="CT22">IF(DG$4&lt;&gt;"",_xlfn._xlws.FILTER(ProductBacklog[[CODE]:[CODE]],ProductBacklog[[Sprint]:[Sprint]]=DG$4,""),"")</f>
        <v/>
      </c>
      <c r="CU22" t="str" cm="1">
        <f t="array" ref="CU22">IF(DH$4&lt;&gt;"",_xlfn._xlws.FILTER(ProductBacklog[[CODE]:[CODE]],ProductBacklog[[Sprint]:[Sprint]]=DH$4,""),"")</f>
        <v/>
      </c>
      <c r="CV22" t="str" cm="1">
        <f t="array" ref="CV22">IF(DI$4&lt;&gt;"",_xlfn._xlws.FILTER(ProductBacklog[[CODE]:[CODE]],ProductBacklog[[Sprint]:[Sprint]]=DI$4,""),"")</f>
        <v/>
      </c>
      <c r="CW22" t="str" cm="1">
        <f t="array" ref="CW22">IF(DJ$4&lt;&gt;"",_xlfn._xlws.FILTER(ProductBacklog[[CODE]:[CODE]],ProductBacklog[[Sprint]:[Sprint]]=DJ$4,""),"")</f>
        <v/>
      </c>
      <c r="CX22" t="str" cm="1">
        <f t="array" ref="CX22">IF(DK$4&lt;&gt;"",_xlfn._xlws.FILTER(ProductBacklog[[CODE]:[CODE]],ProductBacklog[[Sprint]:[Sprint]]=DK$4,""),"")</f>
        <v/>
      </c>
      <c r="CY22" t="str" cm="1">
        <f t="array" ref="CY22">IF(DL$4&lt;&gt;"",_xlfn._xlws.FILTER(ProductBacklog[[CODE]:[CODE]],ProductBacklog[[Sprint]:[Sprint]]=DL$4,""),"")</f>
        <v/>
      </c>
      <c r="CZ22" t="str" cm="1">
        <f t="array" ref="CZ22">IF(DM$4&lt;&gt;"",_xlfn._xlws.FILTER(ProductBacklog[[CODE]:[CODE]],ProductBacklog[[Sprint]:[Sprint]]=DM$4,""),"")</f>
        <v/>
      </c>
      <c r="DA22" t="str" cm="1">
        <f t="array" ref="DA22">IF(DN$4&lt;&gt;"",_xlfn._xlws.FILTER(ProductBacklog[[CODE]:[CODE]],ProductBacklog[[Sprint]:[Sprint]]=DN$4,""),"")</f>
        <v/>
      </c>
      <c r="DB22" t="str" cm="1">
        <f t="array" ref="DB22">IF(DO$4&lt;&gt;"",_xlfn._xlws.FILTER(ProductBacklog[[CODE]:[CODE]],ProductBacklog[[Sprint]:[Sprint]]=DO$4,""),"")</f>
        <v/>
      </c>
      <c r="DC22" t="str" cm="1">
        <f t="array" ref="DC22">IF(DP$4&lt;&gt;"",_xlfn._xlws.FILTER(ProductBacklog[[CODE]:[CODE]],ProductBacklog[[Sprint]:[Sprint]]=DP$4,""),"")</f>
        <v/>
      </c>
      <c r="DD22" t="str" cm="1">
        <f t="array" ref="DD22">IF(DQ$4&lt;&gt;"",_xlfn._xlws.FILTER(ProductBacklog[[CODE]:[CODE]],ProductBacklog[[Sprint]:[Sprint]]=DQ$4,""),"")</f>
        <v/>
      </c>
      <c r="DE22" t="str" cm="1">
        <f t="array" ref="DE22">IF(DR$4&lt;&gt;"",_xlfn._xlws.FILTER(ProductBacklog[[CODE]:[CODE]],ProductBacklog[[Sprint]:[Sprint]]=DR$4,""),"")</f>
        <v/>
      </c>
      <c r="DF22" t="str" cm="1">
        <f t="array" ref="DF22">IF(DS$4&lt;&gt;"",_xlfn._xlws.FILTER(ProductBacklog[[CODE]:[CODE]],ProductBacklog[[Sprint]:[Sprint]]=DS$4,""),"")</f>
        <v/>
      </c>
      <c r="DG22" t="str" cm="1">
        <f t="array" ref="DG22">IF(DT$4&lt;&gt;"",_xlfn._xlws.FILTER(ProductBacklog[[CODE]:[CODE]],ProductBacklog[[Sprint]:[Sprint]]=DT$4,""),"")</f>
        <v/>
      </c>
      <c r="DH22" t="str" cm="1">
        <f t="array" ref="DH22">IF(DU$4&lt;&gt;"",_xlfn._xlws.FILTER(ProductBacklog[[CODE]:[CODE]],ProductBacklog[[Sprint]:[Sprint]]=DU$4,""),"")</f>
        <v/>
      </c>
      <c r="DI22" t="str" cm="1">
        <f t="array" ref="DI22">IF(DV$4&lt;&gt;"",_xlfn._xlws.FILTER(ProductBacklog[[CODE]:[CODE]],ProductBacklog[[Sprint]:[Sprint]]=DV$4,""),"")</f>
        <v/>
      </c>
      <c r="DJ22" t="str" cm="1">
        <f t="array" ref="DJ22">IF(DW$4&lt;&gt;"",_xlfn._xlws.FILTER(ProductBacklog[[CODE]:[CODE]],ProductBacklog[[Sprint]:[Sprint]]=DW$4,""),"")</f>
        <v/>
      </c>
      <c r="DK22" t="str" cm="1">
        <f t="array" ref="DK22">IF(DX$4&lt;&gt;"",_xlfn._xlws.FILTER(ProductBacklog[[CODE]:[CODE]],ProductBacklog[[Sprint]:[Sprint]]=DX$4,""),"")</f>
        <v/>
      </c>
      <c r="DL22" t="str" cm="1">
        <f t="array" ref="DL22">IF(DY$4&lt;&gt;"",_xlfn._xlws.FILTER(ProductBacklog[[CODE]:[CODE]],ProductBacklog[[Sprint]:[Sprint]]=DY$4,""),"")</f>
        <v/>
      </c>
      <c r="DM22" t="str" cm="1">
        <f t="array" ref="DM22">IF(DZ$4&lt;&gt;"",_xlfn._xlws.FILTER(ProductBacklog[[CODE]:[CODE]],ProductBacklog[[Sprint]:[Sprint]]=DZ$4,""),"")</f>
        <v/>
      </c>
      <c r="DN22" t="str" cm="1">
        <f t="array" ref="DN22">IF(EA$4&lt;&gt;"",_xlfn._xlws.FILTER(ProductBacklog[[CODE]:[CODE]],ProductBacklog[[Sprint]:[Sprint]]=EA$4,""),"")</f>
        <v/>
      </c>
      <c r="DO22" t="str" cm="1">
        <f t="array" ref="DO22">IF(EB$4&lt;&gt;"",_xlfn._xlws.FILTER(ProductBacklog[[CODE]:[CODE]],ProductBacklog[[Sprint]:[Sprint]]=EB$4,""),"")</f>
        <v/>
      </c>
      <c r="DP22" t="str" cm="1">
        <f t="array" ref="DP22">IF(EC$4&lt;&gt;"",_xlfn._xlws.FILTER(ProductBacklog[[CODE]:[CODE]],ProductBacklog[[Sprint]:[Sprint]]=EC$4,""),"")</f>
        <v/>
      </c>
      <c r="DQ22" t="str" cm="1">
        <f t="array" ref="DQ22">IF(ED$4&lt;&gt;"",_xlfn._xlws.FILTER(ProductBacklog[[CODE]:[CODE]],ProductBacklog[[Sprint]:[Sprint]]=ED$4,""),"")</f>
        <v/>
      </c>
      <c r="DR22" t="str" cm="1">
        <f t="array" ref="DR22">IF(EE$4&lt;&gt;"",_xlfn._xlws.FILTER(ProductBacklog[[CODE]:[CODE]],ProductBacklog[[Sprint]:[Sprint]]=EE$4,""),"")</f>
        <v/>
      </c>
      <c r="DS22" t="str" cm="1">
        <f t="array" ref="DS22">IF(EF$4&lt;&gt;"",_xlfn._xlws.FILTER(ProductBacklog[[CODE]:[CODE]],ProductBacklog[[Sprint]:[Sprint]]=EF$4,""),"")</f>
        <v/>
      </c>
      <c r="DT22" t="str" cm="1">
        <f t="array" ref="DT22">IF(EG$4&lt;&gt;"",_xlfn._xlws.FILTER(ProductBacklog[[CODE]:[CODE]],ProductBacklog[[Sprint]:[Sprint]]=EG$4,""),"")</f>
        <v/>
      </c>
      <c r="DU22" t="str" cm="1">
        <f t="array" ref="DU22">IF(EH$4&lt;&gt;"",_xlfn._xlws.FILTER(ProductBacklog[[CODE]:[CODE]],ProductBacklog[[Sprint]:[Sprint]]=EH$4,""),"")</f>
        <v/>
      </c>
      <c r="DV22" t="str" cm="1">
        <f t="array" ref="DV22">IF(EI$4&lt;&gt;"",_xlfn._xlws.FILTER(ProductBacklog[[CODE]:[CODE]],ProductBacklog[[Sprint]:[Sprint]]=EI$4,""),"")</f>
        <v/>
      </c>
      <c r="DW22" t="str" cm="1">
        <f t="array" ref="DW22">IF(EJ$4&lt;&gt;"",_xlfn._xlws.FILTER(ProductBacklog[[CODE]:[CODE]],ProductBacklog[[Sprint]:[Sprint]]=EJ$4,""),"")</f>
        <v/>
      </c>
      <c r="DX22" t="str" cm="1">
        <f t="array" ref="DX22">IF(EK$4&lt;&gt;"",_xlfn._xlws.FILTER(ProductBacklog[[CODE]:[CODE]],ProductBacklog[[Sprint]:[Sprint]]=EK$4,""),"")</f>
        <v/>
      </c>
      <c r="DY22" t="str" cm="1">
        <f t="array" ref="DY22">IF(EL$4&lt;&gt;"",_xlfn._xlws.FILTER(ProductBacklog[[CODE]:[CODE]],ProductBacklog[[Sprint]:[Sprint]]=EL$4,""),"")</f>
        <v/>
      </c>
      <c r="DZ22" t="str" cm="1">
        <f t="array" ref="DZ22">IF(EM$4&lt;&gt;"",_xlfn._xlws.FILTER(ProductBacklog[[CODE]:[CODE]],ProductBacklog[[Sprint]:[Sprint]]=EM$4,""),"")</f>
        <v/>
      </c>
      <c r="EA22" t="str" cm="1">
        <f t="array" ref="EA22">IF(EN$4&lt;&gt;"",_xlfn._xlws.FILTER(ProductBacklog[[CODE]:[CODE]],ProductBacklog[[Sprint]:[Sprint]]=EN$4,""),"")</f>
        <v/>
      </c>
      <c r="EB22" t="str" cm="1">
        <f t="array" ref="EB22">IF(EO$4&lt;&gt;"",_xlfn._xlws.FILTER(ProductBacklog[[CODE]:[CODE]],ProductBacklog[[Sprint]:[Sprint]]=EO$4,""),"")</f>
        <v/>
      </c>
      <c r="EC22" t="str" cm="1">
        <f t="array" ref="EC22">IF(EP$4&lt;&gt;"",_xlfn._xlws.FILTER(ProductBacklog[[CODE]:[CODE]],ProductBacklog[[Sprint]:[Sprint]]=EP$4,""),"")</f>
        <v/>
      </c>
      <c r="ED22" t="str" cm="1">
        <f t="array" ref="ED22">IF(EQ$4&lt;&gt;"",_xlfn._xlws.FILTER(ProductBacklog[[CODE]:[CODE]],ProductBacklog[[Sprint]:[Sprint]]=EQ$4,""),"")</f>
        <v/>
      </c>
      <c r="EE22" t="str" cm="1">
        <f t="array" ref="EE22">IF(ER$4&lt;&gt;"",_xlfn._xlws.FILTER(ProductBacklog[[CODE]:[CODE]],ProductBacklog[[Sprint]:[Sprint]]=ER$4,""),"")</f>
        <v/>
      </c>
      <c r="EF22" t="str" cm="1">
        <f t="array" ref="EF22">IF(ES$4&lt;&gt;"",_xlfn._xlws.FILTER(ProductBacklog[[CODE]:[CODE]],ProductBacklog[[Sprint]:[Sprint]]=ES$4,""),"")</f>
        <v/>
      </c>
      <c r="EG22" t="str" cm="1">
        <f t="array" ref="EG22">IF(ET$4&lt;&gt;"",_xlfn._xlws.FILTER(ProductBacklog[[CODE]:[CODE]],ProductBacklog[[Sprint]:[Sprint]]=ET$4,""),"")</f>
        <v/>
      </c>
      <c r="EH22" t="str" cm="1">
        <f t="array" ref="EH22">IF(EU$4&lt;&gt;"",_xlfn._xlws.FILTER(ProductBacklog[[CODE]:[CODE]],ProductBacklog[[Sprint]:[Sprint]]=EU$4,""),"")</f>
        <v/>
      </c>
      <c r="EI22" t="str" cm="1">
        <f t="array" ref="EI22">IF(EV$4&lt;&gt;"",_xlfn._xlws.FILTER(ProductBacklog[[CODE]:[CODE]],ProductBacklog[[Sprint]:[Sprint]]=EV$4,""),"")</f>
        <v/>
      </c>
      <c r="EJ22" t="str" cm="1">
        <f t="array" ref="EJ22">IF(EW$4&lt;&gt;"",_xlfn._xlws.FILTER(ProductBacklog[[CODE]:[CODE]],ProductBacklog[[Sprint]:[Sprint]]=EW$4,""),"")</f>
        <v/>
      </c>
      <c r="EK22" t="str" cm="1">
        <f t="array" ref="EK22">IF(EX$4&lt;&gt;"",_xlfn._xlws.FILTER(ProductBacklog[[CODE]:[CODE]],ProductBacklog[[Sprint]:[Sprint]]=EX$4,""),"")</f>
        <v/>
      </c>
      <c r="EL22" t="str" cm="1">
        <f t="array" ref="EL22">IF(EY$4&lt;&gt;"",_xlfn._xlws.FILTER(ProductBacklog[[CODE]:[CODE]],ProductBacklog[[Sprint]:[Sprint]]=EY$4,""),"")</f>
        <v/>
      </c>
      <c r="EM22" t="str" cm="1">
        <f t="array" ref="EM22">IF(EZ$4&lt;&gt;"",_xlfn._xlws.FILTER(ProductBacklog[[CODE]:[CODE]],ProductBacklog[[Sprint]:[Sprint]]=EZ$4,""),"")</f>
        <v/>
      </c>
      <c r="EN22" t="str" cm="1">
        <f t="array" ref="EN22">IF(FA$4&lt;&gt;"",_xlfn._xlws.FILTER(ProductBacklog[[CODE]:[CODE]],ProductBacklog[[Sprint]:[Sprint]]=FA$4,""),"")</f>
        <v/>
      </c>
      <c r="EO22" t="str" cm="1">
        <f t="array" ref="EO22">IF(FB$4&lt;&gt;"",_xlfn._xlws.FILTER(ProductBacklog[[CODE]:[CODE]],ProductBacklog[[Sprint]:[Sprint]]=FB$4,""),"")</f>
        <v/>
      </c>
      <c r="EP22" t="str" cm="1">
        <f t="array" ref="EP22">IF(FC$4&lt;&gt;"",_xlfn._xlws.FILTER(ProductBacklog[[CODE]:[CODE]],ProductBacklog[[Sprint]:[Sprint]]=FC$4,""),"")</f>
        <v/>
      </c>
      <c r="EQ22" t="str" cm="1">
        <f t="array" ref="EQ22">IF(FD$4&lt;&gt;"",_xlfn._xlws.FILTER(ProductBacklog[[CODE]:[CODE]],ProductBacklog[[Sprint]:[Sprint]]=FD$4,""),"")</f>
        <v/>
      </c>
      <c r="ER22" t="str" cm="1">
        <f t="array" ref="ER22">IF(FE$4&lt;&gt;"",_xlfn._xlws.FILTER(ProductBacklog[[CODE]:[CODE]],ProductBacklog[[Sprint]:[Sprint]]=FE$4,""),"")</f>
        <v/>
      </c>
      <c r="ES22" t="str" cm="1">
        <f t="array" ref="ES22">IF(FF$4&lt;&gt;"",_xlfn._xlws.FILTER(ProductBacklog[[CODE]:[CODE]],ProductBacklog[[Sprint]:[Sprint]]=FF$4,""),"")</f>
        <v/>
      </c>
      <c r="ET22" t="str" cm="1">
        <f t="array" ref="ET22">IF(FG$4&lt;&gt;"",_xlfn._xlws.FILTER(ProductBacklog[[CODE]:[CODE]],ProductBacklog[[Sprint]:[Sprint]]=FG$4,""),"")</f>
        <v/>
      </c>
      <c r="EU22" t="str" cm="1">
        <f t="array" ref="EU22">IF(FH$4&lt;&gt;"",_xlfn._xlws.FILTER(ProductBacklog[[CODE]:[CODE]],ProductBacklog[[Sprint]:[Sprint]]=FH$4,""),"")</f>
        <v/>
      </c>
      <c r="EV22" t="str" cm="1">
        <f t="array" ref="EV22">IF(FI$4&lt;&gt;"",_xlfn._xlws.FILTER(ProductBacklog[[CODE]:[CODE]],ProductBacklog[[Sprint]:[Sprint]]=FI$4,""),"")</f>
        <v/>
      </c>
    </row>
    <row r="23" spans="1:152" x14ac:dyDescent="0.3">
      <c r="A23" s="21"/>
      <c r="B23" s="58">
        <f ca="1">IF($B$24&lt;&gt;0,B$21/$B$24,0)</f>
        <v>0</v>
      </c>
      <c r="C23" s="58"/>
      <c r="D23" s="58">
        <f t="shared" ref="D23" ca="1" si="7">IF($B$24&lt;&gt;0,D$21/$B$24,0)</f>
        <v>0</v>
      </c>
      <c r="E23" s="58"/>
      <c r="F23" s="58">
        <f t="shared" ref="F23" ca="1" si="8">IF($B$24&lt;&gt;0,F$21/$B$24,0)</f>
        <v>0</v>
      </c>
      <c r="G23" s="58"/>
      <c r="H23" s="58">
        <f t="shared" ref="H23" ca="1" si="9">IF($B$24&lt;&gt;0,H$21/$B$24,0)</f>
        <v>0</v>
      </c>
      <c r="I23" s="58"/>
      <c r="J23" s="21"/>
      <c r="K23" s="21"/>
      <c r="L23" s="21"/>
      <c r="M23" s="21"/>
      <c r="N23" s="21"/>
      <c r="O23" s="21"/>
      <c r="P23" s="21"/>
      <c r="U23" s="10"/>
      <c r="AC23">
        <v>0</v>
      </c>
    </row>
    <row r="24" spans="1:152" x14ac:dyDescent="0.3">
      <c r="A24" s="57" t="s">
        <v>30</v>
      </c>
      <c r="B24" s="56">
        <f ca="1">SUM($B$21:$I$22)</f>
        <v>0</v>
      </c>
      <c r="C24" s="57"/>
      <c r="D24" s="57"/>
      <c r="E24" s="57"/>
      <c r="F24" s="57"/>
      <c r="G24" s="57"/>
      <c r="H24" s="57"/>
      <c r="I24" s="57"/>
      <c r="J24" s="22"/>
      <c r="K24" s="22"/>
      <c r="L24" s="22"/>
      <c r="M24" s="22"/>
      <c r="N24" s="22"/>
      <c r="O24" s="22"/>
      <c r="P24" s="22"/>
      <c r="AC24">
        <v>0</v>
      </c>
    </row>
    <row r="25" spans="1:152" x14ac:dyDescent="0.3">
      <c r="A25" s="57"/>
      <c r="B25" s="57"/>
      <c r="C25" s="57"/>
      <c r="D25" s="57"/>
      <c r="E25" s="57"/>
      <c r="F25" s="57"/>
      <c r="G25" s="57"/>
      <c r="H25" s="57"/>
      <c r="I25" s="57"/>
      <c r="J25" s="22"/>
      <c r="K25" s="22"/>
      <c r="L25" s="22"/>
      <c r="M25" s="22"/>
      <c r="N25" s="22"/>
      <c r="O25" s="22"/>
      <c r="P25" s="22"/>
    </row>
    <row r="28" spans="1:152" x14ac:dyDescent="0.3">
      <c r="A28" s="64" t="s">
        <v>32</v>
      </c>
      <c r="B28" s="55" t="str">
        <f>B$2</f>
        <v>P1</v>
      </c>
      <c r="C28" s="55"/>
      <c r="D28" s="55" t="str">
        <f>D$2</f>
        <v>P2</v>
      </c>
      <c r="E28" s="55"/>
      <c r="F28" s="55" t="str">
        <f>F$2</f>
        <v>P3</v>
      </c>
      <c r="G28" s="55"/>
      <c r="H28" s="55" t="str">
        <f>H$2</f>
        <v>P4</v>
      </c>
      <c r="I28" s="55"/>
    </row>
    <row r="29" spans="1:152" ht="14.4" customHeight="1" x14ac:dyDescent="0.3">
      <c r="A29" s="64"/>
      <c r="B29" s="55"/>
      <c r="C29" s="55"/>
      <c r="D29" s="55"/>
      <c r="E29" s="55"/>
      <c r="F29" s="55"/>
      <c r="G29" s="55"/>
      <c r="H29" s="55"/>
      <c r="I29" s="55"/>
      <c r="K29" s="50" cm="1">
        <f t="array" ref="K29">MIN(IF($K$31:$K$130="",ROW($K$31:$K$130)-ROW($K$31),1))</f>
        <v>1</v>
      </c>
    </row>
    <row r="30" spans="1:152" ht="14.4" customHeight="1" x14ac:dyDescent="0.3">
      <c r="A30" s="64"/>
      <c r="B30" s="21" t="s">
        <v>33</v>
      </c>
      <c r="C30" s="30" t="s">
        <v>27</v>
      </c>
      <c r="D30" s="21" t="s">
        <v>33</v>
      </c>
      <c r="E30" s="30" t="s">
        <v>27</v>
      </c>
      <c r="F30" s="21" t="s">
        <v>33</v>
      </c>
      <c r="G30" s="30" t="s">
        <v>27</v>
      </c>
      <c r="H30" s="21" t="s">
        <v>33</v>
      </c>
      <c r="I30" s="30" t="s">
        <v>27</v>
      </c>
      <c r="J30" s="21" t="s">
        <v>34</v>
      </c>
      <c r="K30" s="21" t="s">
        <v>35</v>
      </c>
      <c r="L30" s="40"/>
      <c r="M30" s="21" t="s">
        <v>25</v>
      </c>
      <c r="N30" s="21" t="s">
        <v>36</v>
      </c>
      <c r="O30" s="21" t="s">
        <v>37</v>
      </c>
      <c r="P30" s="21" t="s">
        <v>40</v>
      </c>
      <c r="S30" s="21"/>
      <c r="T30" s="21"/>
      <c r="U30" s="21"/>
      <c r="V30" s="21"/>
    </row>
    <row r="31" spans="1:152" ht="14.4" customHeight="1" x14ac:dyDescent="0.3">
      <c r="A31" s="45" cm="1">
        <f t="array" ref="A31">_xlfn.UNIQUE(ProductBacklog[Sprint])</f>
        <v>0</v>
      </c>
      <c r="B31" s="24" cm="1">
        <f t="array" aca="1" ref="B31" ca="1">IF($A31&lt;&gt;"",SUM(SUMIFS(PrivateSheet1[[Duration]:[Duration]],PrivateSheet1[[Task]:[Task]],INDIRECT(CONCATENATE(ADDRESS(ROW($AC$22),COLUMN($AC$22)+(ROW($B31)-ROW($B$31))),"#"))))/60,"")</f>
        <v>0</v>
      </c>
      <c r="C31" s="23">
        <f ca="1">IF($A31&lt;&gt;"",IF($J31&lt;&gt;0,B31/$J31,0),"")</f>
        <v>0</v>
      </c>
      <c r="D31" s="24" cm="1">
        <f t="array" aca="1" ref="D31" ca="1">IF($A31&lt;&gt;"",SUM(SUMIFS(PrivateSheet2[[Duration]:[Duration]],PrivateSheet2[[Task]:[Task]],INDIRECT(CONCATENATE(ADDRESS(ROW($AC$22),COLUMN($AC$22)+(ROW($B31)-ROW($B$31))),"#"))))/60,"")</f>
        <v>0</v>
      </c>
      <c r="E31" s="23">
        <f ca="1">IF($A31&lt;&gt;"",IF($J31&lt;&gt;0,D31/$J31,0),"")</f>
        <v>0</v>
      </c>
      <c r="F31" s="24" cm="1">
        <f t="array" aca="1" ref="F31" ca="1">IF($A31&lt;&gt;"",SUM(SUMIFS(PrivateSheet3[[Duration]:[Duration]],PrivateSheet3[[Task]:[Task]],INDIRECT(CONCATENATE(ADDRESS(ROW($AC$22),COLUMN($AC$22)+(ROW($B31)-ROW($B$31))),"#"))))/60,"")</f>
        <v>0</v>
      </c>
      <c r="G31" s="23">
        <f ca="1">IF($A31&lt;&gt;"",IF($J31&lt;&gt;0,F31/$J31,0),"")</f>
        <v>0</v>
      </c>
      <c r="H31" s="24" cm="1">
        <f t="array" aca="1" ref="H31" ca="1">IF($A31&lt;&gt;"",SUM(SUMIFS(PrivateSheet4[[Duration]:[Duration]],PrivateSheet4[[Task]:[Task]],INDIRECT(CONCATENATE(ADDRESS(ROW($AC$22),COLUMN($AC$22)+(ROW($B31)-ROW($B$31))),"#"))))/60,"")</f>
        <v>0</v>
      </c>
      <c r="I31" s="23">
        <f ca="1">IF($A31&lt;&gt;"",IF($J31&lt;&gt;0,H31/$J31,0),"")</f>
        <v>0</v>
      </c>
      <c r="J31" s="25">
        <f ca="1">IF($A31&lt;&gt;"",SUM(B31,D31,F31,H31),"")</f>
        <v>0</v>
      </c>
      <c r="K31" s="48">
        <v>0</v>
      </c>
      <c r="L31" s="49"/>
      <c r="M31" s="37">
        <f>IF($K31&lt;&gt;"",SUMIFS(ProductBacklog[Planned],ProductBacklog[Planned-Date], "&lt;="&amp;$K31)," ")</f>
        <v>0</v>
      </c>
      <c r="N31" s="37" cm="1">
        <f t="array" ref="N31">IF($K31&lt;&gt;"",SUM(SUMIFS(ProductBacklog[Planned],ProductBacklog[Sprint],$A$31:$A31,ProductBacklog[Real-Date],"&lt;="&amp;$K31))," ")</f>
        <v>0</v>
      </c>
      <c r="O31" s="37" cm="1">
        <f t="array" ref="O31">IF($K31&lt;&gt;"",SUM(SUMIFS(PrivateSheet1[[Duration]:[Duration]],PrivateSheet1[[Task]:[Task]],_xlfn._xlws.FILTER(ProductBacklog[CODE],(ProductBacklog[Real-Date]&lt;=$K31)*(ProductBacklog[CODE]&lt;&gt;"")*(ProductBacklog[Real-Date]&lt;&gt;""))),SUMIFS(PrivateSheet2[[Duration]:[Duration]],PrivateSheet2[[Task]:[Task]],_xlfn._xlws.FILTER(ProductBacklog[CODE],(ProductBacklog[Real-Date]&lt;=$K31)*(ProductBacklog[CODE]&lt;&gt;"")*(ProductBacklog[Real-Date]&lt;&gt;""))),SUMIFS(PrivateSheet3[[Duration]:[Duration]],PrivateSheet3[[Task]:[Task]],_xlfn._xlws.FILTER(ProductBacklog[CODE],(ProductBacklog[Real-Date]&lt;=$K31)*(ProductBacklog[CODE]&lt;&gt;"")*(ProductBacklog[Real-Date]&lt;&gt;""))),SUMIFS(PrivateSheet4[[Duration]:[Duration]],PrivateSheet4[[Task]:[Task]],_xlfn._xlws.FILTER(ProductBacklog[CODE],(ProductBacklog[Real-Date]&lt;=$K31)*(ProductBacklog[CODE]&lt;&gt;"")*(ProductBacklog[Real-Date]&lt;&gt;""))))/60," ")</f>
        <v>0</v>
      </c>
      <c r="P31" s="37">
        <f ca="1">IF($K31&lt;&gt;"",SUM($J$31:$J31)," ")</f>
        <v>0</v>
      </c>
      <c r="S31" s="37"/>
      <c r="T31" s="37"/>
      <c r="U31" s="29"/>
      <c r="V31" s="37"/>
    </row>
    <row r="32" spans="1:152" ht="14.4" customHeight="1" x14ac:dyDescent="0.3">
      <c r="A32" s="45"/>
      <c r="B32" s="51" t="str" cm="1">
        <f t="array" aca="1" ref="B32" ca="1">IF($A32&lt;&gt;"",SUM(SUMIFS(PrivateSheet1[[Duration]:[Duration]],PrivateSheet1[[Task]:[Task]],INDIRECT(CONCATENATE(ADDRESS(ROW($AC$22),COLUMN($AC$22)+(ROW($B32)-ROW($B$31))),"#"))))/60,"")</f>
        <v/>
      </c>
      <c r="C32" s="23" t="str">
        <f>IF($A32&lt;&gt;"",IF($J32&lt;&gt;0,B32/$J32,0),"")</f>
        <v/>
      </c>
      <c r="D32" s="51" t="str" cm="1">
        <f t="array" aca="1" ref="D32" ca="1">IF($A32&lt;&gt;"",SUM(SUMIFS(PrivateSheet2[[Duration]:[Duration]],PrivateSheet2[[Task]:[Task]],INDIRECT(CONCATENATE(ADDRESS(ROW($AC$22),COLUMN($AC$22)+(ROW($B32)-ROW($B$31))),"#"))))/60,"")</f>
        <v/>
      </c>
      <c r="E32" s="23" t="str">
        <f>IF($A32&lt;&gt;"",IF($J32&lt;&gt;0,D32/$J32,0),"")</f>
        <v/>
      </c>
      <c r="F32" s="51" t="str" cm="1">
        <f t="array" aca="1" ref="F32" ca="1">IF($A32&lt;&gt;"",SUM(SUMIFS(PrivateSheet3[[Duration]:[Duration]],PrivateSheet3[[Task]:[Task]],INDIRECT(CONCATENATE(ADDRESS(ROW($AC$22),COLUMN($AC$22)+(ROW($B32)-ROW($B$31))),"#"))))/60,"")</f>
        <v/>
      </c>
      <c r="G32" s="23" t="str">
        <f>IF($A32&lt;&gt;"",IF($J32&lt;&gt;0,F32/$J32,0),"")</f>
        <v/>
      </c>
      <c r="H32" s="51" t="str" cm="1">
        <f t="array" aca="1" ref="H32" ca="1">IF($A32&lt;&gt;"",SUM(SUMIFS(PrivateSheet4[[Duration]:[Duration]],PrivateSheet4[[Task]:[Task]],INDIRECT(CONCATENATE(ADDRESS(ROW($AC$22),COLUMN($AC$22)+(ROW($B32)-ROW($B$31))),"#"))))/60,"")</f>
        <v/>
      </c>
      <c r="I32" s="23" t="str">
        <f>IF($A32&lt;&gt;"",IF($J32&lt;&gt;0,H32/$J32,0),"")</f>
        <v/>
      </c>
      <c r="J32" s="52" t="str">
        <f t="shared" ref="J32:J34" si="10">IF($A32&lt;&gt;"",SUM(B32,D32,F32,H32),"")</f>
        <v/>
      </c>
      <c r="K32" s="48"/>
      <c r="L32" s="25"/>
      <c r="M32" s="37" t="str">
        <f>IF($K32&lt;&gt;"",SUMIFS(ProductBacklog[Planned],ProductBacklog[Planned-Date], "&lt;="&amp;$K32)," ")</f>
        <v xml:space="preserve"> </v>
      </c>
      <c r="N32" s="37" t="str" cm="1">
        <f t="array" ref="N32">IF($K32&lt;&gt;"",SUM(SUMIFS(ProductBacklog[Planned],ProductBacklog[Sprint],$A$31:$A32,ProductBacklog[Real-Date],"&lt;="&amp;$K32))," ")</f>
        <v xml:space="preserve"> </v>
      </c>
      <c r="O32" s="37" t="str" cm="1">
        <f t="array" ref="O32">IF($K32&lt;&gt;"",SUM(SUMIFS(PrivateSheet1[[Duration]:[Duration]],PrivateSheet1[[Task]:[Task]],_xlfn._xlws.FILTER(ProductBacklog[CODE],(ProductBacklog[Real-Date]&lt;=$K32)*(ProductBacklog[CODE]&lt;&gt;"")*(ProductBacklog[Real-Date]&lt;&gt;""))),SUMIFS(PrivateSheet2[[Duration]:[Duration]],PrivateSheet2[[Task]:[Task]],_xlfn._xlws.FILTER(ProductBacklog[CODE],(ProductBacklog[Real-Date]&lt;=$K32)*(ProductBacklog[CODE]&lt;&gt;"")*(ProductBacklog[Real-Date]&lt;&gt;""))),SUMIFS(PrivateSheet3[[Duration]:[Duration]],PrivateSheet3[[Task]:[Task]],_xlfn._xlws.FILTER(ProductBacklog[CODE],(ProductBacklog[Real-Date]&lt;=$K32)*(ProductBacklog[CODE]&lt;&gt;"")*(ProductBacklog[Real-Date]&lt;&gt;""))),SUMIFS(PrivateSheet4[[Duration]:[Duration]],PrivateSheet4[[Task]:[Task]],_xlfn._xlws.FILTER(ProductBacklog[CODE],(ProductBacklog[Real-Date]&lt;=$K32)*(ProductBacklog[CODE]&lt;&gt;"")*(ProductBacklog[Real-Date]&lt;&gt;""))))/60," ")</f>
        <v xml:space="preserve"> </v>
      </c>
      <c r="P32" s="37" t="str">
        <f>IF($K32&lt;&gt;"",SUM($J$31:$J32)," ")</f>
        <v xml:space="preserve"> </v>
      </c>
      <c r="S32" s="37"/>
      <c r="T32" s="29"/>
      <c r="U32" s="29"/>
      <c r="V32" s="29"/>
    </row>
    <row r="33" spans="1:22" ht="14.4" customHeight="1" x14ac:dyDescent="0.3">
      <c r="A33" s="45"/>
      <c r="B33" s="51" t="str" cm="1">
        <f t="array" aca="1" ref="B33" ca="1">IF($A33&lt;&gt;"",SUM(SUMIFS(PrivateSheet1[[Duration]:[Duration]],PrivateSheet1[[Task]:[Task]],INDIRECT(CONCATENATE(ADDRESS(ROW($AC$22),COLUMN($AC$22)+(ROW($B33)-ROW($B$31))),"#"))))/60,"")</f>
        <v/>
      </c>
      <c r="C33" s="23" t="str">
        <f>IF($A33&lt;&gt;"",IF($J33&lt;&gt;0,B33/$J33,0),"")</f>
        <v/>
      </c>
      <c r="D33" s="51" t="str" cm="1">
        <f t="array" aca="1" ref="D33" ca="1">IF($A33&lt;&gt;"",SUM(SUMIFS(PrivateSheet2[[Duration]:[Duration]],PrivateSheet2[[Task]:[Task]],INDIRECT(CONCATENATE(ADDRESS(ROW($AC$22),COLUMN($AC$22)+(ROW($B33)-ROW($B$31))),"#"))))/60,"")</f>
        <v/>
      </c>
      <c r="E33" s="23" t="str">
        <f>IF($A33&lt;&gt;"",IF($J33&lt;&gt;0,D33/$J33,0),"")</f>
        <v/>
      </c>
      <c r="F33" s="51" t="str" cm="1">
        <f t="array" aca="1" ref="F33" ca="1">IF($A33&lt;&gt;"",SUM(SUMIFS(PrivateSheet3[[Duration]:[Duration]],PrivateSheet3[[Task]:[Task]],INDIRECT(CONCATENATE(ADDRESS(ROW($AC$22),COLUMN($AC$22)+(ROW($B33)-ROW($B$31))),"#"))))/60,"")</f>
        <v/>
      </c>
      <c r="G33" s="23" t="str">
        <f>IF($A33&lt;&gt;"",IF($J33&lt;&gt;0,F33/$J33,0),"")</f>
        <v/>
      </c>
      <c r="H33" s="51" t="str" cm="1">
        <f t="array" aca="1" ref="H33" ca="1">IF($A33&lt;&gt;"",SUM(SUMIFS(PrivateSheet4[[Duration]:[Duration]],PrivateSheet4[[Task]:[Task]],INDIRECT(CONCATENATE(ADDRESS(ROW($AC$22),COLUMN($AC$22)+(ROW($B33)-ROW($B$31))),"#"))))/60,"")</f>
        <v/>
      </c>
      <c r="I33" s="23" t="str">
        <f>IF($A33&lt;&gt;"",IF($J33&lt;&gt;0,H33/$J33,0),"")</f>
        <v/>
      </c>
      <c r="J33" s="52" t="str">
        <f t="shared" si="10"/>
        <v/>
      </c>
      <c r="K33" s="48"/>
      <c r="L33" s="25"/>
      <c r="M33" s="37" t="str">
        <f>IF($K33&lt;&gt;"",SUMIFS(ProductBacklog[Planned],ProductBacklog[Planned-Date], "&lt;="&amp;$K33)," ")</f>
        <v xml:space="preserve"> </v>
      </c>
      <c r="N33" s="37" t="str" cm="1">
        <f t="array" ref="N33">IF($K33&lt;&gt;"",SUM(SUMIFS(ProductBacklog[Planned],ProductBacklog[Sprint],$A$31:$A33,ProductBacklog[Real-Date],"&lt;="&amp;$K33))," ")</f>
        <v xml:space="preserve"> </v>
      </c>
      <c r="O33" s="37" t="str" cm="1">
        <f t="array" ref="O33">IF($K33&lt;&gt;"",SUM(SUMIFS(PrivateSheet1[[Duration]:[Duration]],PrivateSheet1[[Task]:[Task]],_xlfn._xlws.FILTER(ProductBacklog[CODE],(ProductBacklog[Real-Date]&lt;=$K33)*(ProductBacklog[CODE]&lt;&gt;"")*(ProductBacklog[Real-Date]&lt;&gt;""))),SUMIFS(PrivateSheet2[[Duration]:[Duration]],PrivateSheet2[[Task]:[Task]],_xlfn._xlws.FILTER(ProductBacklog[CODE],(ProductBacklog[Real-Date]&lt;=$K33)*(ProductBacklog[CODE]&lt;&gt;"")*(ProductBacklog[Real-Date]&lt;&gt;""))),SUMIFS(PrivateSheet3[[Duration]:[Duration]],PrivateSheet3[[Task]:[Task]],_xlfn._xlws.FILTER(ProductBacklog[CODE],(ProductBacklog[Real-Date]&lt;=$K33)*(ProductBacklog[CODE]&lt;&gt;"")*(ProductBacklog[Real-Date]&lt;&gt;""))),SUMIFS(PrivateSheet4[[Duration]:[Duration]],PrivateSheet4[[Task]:[Task]],_xlfn._xlws.FILTER(ProductBacklog[CODE],(ProductBacklog[Real-Date]&lt;=$K33)*(ProductBacklog[CODE]&lt;&gt;"")*(ProductBacklog[Real-Date]&lt;&gt;""))))/60," ")</f>
        <v xml:space="preserve"> </v>
      </c>
      <c r="P33" s="37" t="str">
        <f>IF($K33&lt;&gt;"",SUM($J$31:$J33)," ")</f>
        <v xml:space="preserve"> </v>
      </c>
      <c r="S33" s="37"/>
      <c r="T33" s="29"/>
      <c r="U33" s="29"/>
      <c r="V33" s="29"/>
    </row>
    <row r="34" spans="1:22" ht="14.4" customHeight="1" x14ac:dyDescent="0.3">
      <c r="A34" s="45"/>
      <c r="B34" s="51" t="str" cm="1">
        <f t="array" aca="1" ref="B34" ca="1">IF($A34&lt;&gt;"",SUM(SUMIFS(PrivateSheet1[[Duration]:[Duration]],PrivateSheet1[[Task]:[Task]],INDIRECT(CONCATENATE(ADDRESS(ROW($AC$22),COLUMN($AC$22)+(ROW($B34)-ROW($B$31))),"#"))))/60,"")</f>
        <v/>
      </c>
      <c r="C34" s="23" t="str">
        <f>IF($A34&lt;&gt;"",IF($J34&lt;&gt;0,B34/$J34,0),"")</f>
        <v/>
      </c>
      <c r="D34" s="51" t="str" cm="1">
        <f t="array" aca="1" ref="D34" ca="1">IF($A34&lt;&gt;"",SUM(SUMIFS(PrivateSheet2[[Duration]:[Duration]],PrivateSheet2[[Task]:[Task]],INDIRECT(CONCATENATE(ADDRESS(ROW($AC$22),COLUMN($AC$22)+(ROW($B34)-ROW($B$31))),"#"))))/60,"")</f>
        <v/>
      </c>
      <c r="E34" s="23" t="str">
        <f>IF($A34&lt;&gt;"",IF($J34&lt;&gt;0,D34/$J34,0),"")</f>
        <v/>
      </c>
      <c r="F34" s="51" t="str" cm="1">
        <f t="array" aca="1" ref="F34" ca="1">IF($A34&lt;&gt;"",SUM(SUMIFS(PrivateSheet3[[Duration]:[Duration]],PrivateSheet3[[Task]:[Task]],INDIRECT(CONCATENATE(ADDRESS(ROW($AC$22),COLUMN($AC$22)+(ROW($B34)-ROW($B$31))),"#"))))/60,"")</f>
        <v/>
      </c>
      <c r="G34" s="23" t="str">
        <f>IF($A34&lt;&gt;"",IF($J34&lt;&gt;0,F34/$J34,0),"")</f>
        <v/>
      </c>
      <c r="H34" s="51" t="str" cm="1">
        <f t="array" aca="1" ref="H34" ca="1">IF($A34&lt;&gt;"",SUM(SUMIFS(PrivateSheet4[[Duration]:[Duration]],PrivateSheet4[[Task]:[Task]],INDIRECT(CONCATENATE(ADDRESS(ROW($AC$22),COLUMN($AC$22)+(ROW($B34)-ROW($B$31))),"#"))))/60,"")</f>
        <v/>
      </c>
      <c r="I34" s="23" t="str">
        <f>IF($A34&lt;&gt;"",IF($J34&lt;&gt;0,H34/$J34,0),"")</f>
        <v/>
      </c>
      <c r="J34" s="52" t="str">
        <f t="shared" si="10"/>
        <v/>
      </c>
      <c r="K34" s="48"/>
      <c r="L34" s="25"/>
      <c r="M34" s="37" t="str">
        <f>IF($K34&lt;&gt;"",SUMIFS(ProductBacklog[Planned],ProductBacklog[Planned-Date], "&lt;="&amp;$K34)," ")</f>
        <v xml:space="preserve"> </v>
      </c>
      <c r="N34" s="37" t="str" cm="1">
        <f t="array" ref="N34">IF($K34&lt;&gt;"",SUM(SUMIFS(ProductBacklog[Planned],ProductBacklog[Sprint],$A$31:$A34,ProductBacklog[Real-Date],"&lt;="&amp;$K34))," ")</f>
        <v xml:space="preserve"> </v>
      </c>
      <c r="O34" s="37" t="str" cm="1">
        <f t="array" ref="O34">IF($K34&lt;&gt;"",SUM(SUMIFS(PrivateSheet1[[Duration]:[Duration]],PrivateSheet1[[Task]:[Task]],_xlfn._xlws.FILTER(ProductBacklog[CODE],(ProductBacklog[Real-Date]&lt;=$K34)*(ProductBacklog[CODE]&lt;&gt;"")*(ProductBacklog[Real-Date]&lt;&gt;""))),SUMIFS(PrivateSheet2[[Duration]:[Duration]],PrivateSheet2[[Task]:[Task]],_xlfn._xlws.FILTER(ProductBacklog[CODE],(ProductBacklog[Real-Date]&lt;=$K34)*(ProductBacklog[CODE]&lt;&gt;"")*(ProductBacklog[Real-Date]&lt;&gt;""))),SUMIFS(PrivateSheet3[[Duration]:[Duration]],PrivateSheet3[[Task]:[Task]],_xlfn._xlws.FILTER(ProductBacklog[CODE],(ProductBacklog[Real-Date]&lt;=$K34)*(ProductBacklog[CODE]&lt;&gt;"")*(ProductBacklog[Real-Date]&lt;&gt;""))),SUMIFS(PrivateSheet4[[Duration]:[Duration]],PrivateSheet4[[Task]:[Task]],_xlfn._xlws.FILTER(ProductBacklog[CODE],(ProductBacklog[Real-Date]&lt;=$K34)*(ProductBacklog[CODE]&lt;&gt;"")*(ProductBacklog[Real-Date]&lt;&gt;""))))/60," ")</f>
        <v xml:space="preserve"> </v>
      </c>
      <c r="P34" s="37" t="str">
        <f>IF($K34&lt;&gt;"",SUM($J$31:$J34)," ")</f>
        <v xml:space="preserve"> </v>
      </c>
      <c r="S34" s="37"/>
      <c r="T34" s="29"/>
      <c r="U34" s="29"/>
    </row>
    <row r="35" spans="1:22" ht="14.4" customHeight="1" x14ac:dyDescent="0.3">
      <c r="A35" s="45"/>
      <c r="B35" s="51" t="str" cm="1">
        <f t="array" aca="1" ref="B35" ca="1">IF($A35&lt;&gt;"",SUM(SUMIFS(PrivateSheet1[[Duration]:[Duration]],PrivateSheet1[[Task]:[Task]],INDIRECT(CONCATENATE(ADDRESS(ROW($AC$22),COLUMN($AC$22)+(ROW($B35)-ROW($B$31))),"#"))))/60,"")</f>
        <v/>
      </c>
      <c r="C35" s="23" t="str">
        <f>IF($A35&lt;&gt;"",IF($J35&lt;&gt;0,B35/$J35,0),"")</f>
        <v/>
      </c>
      <c r="D35" s="51" t="str" cm="1">
        <f t="array" aca="1" ref="D35" ca="1">IF($A35&lt;&gt;"",SUM(SUMIFS(PrivateSheet2[[Duration]:[Duration]],PrivateSheet2[[Task]:[Task]],INDIRECT(CONCATENATE(ADDRESS(ROW($AC$22),COLUMN($AC$22)+(ROW($B35)-ROW($B$31))),"#"))))/60,"")</f>
        <v/>
      </c>
      <c r="E35" s="23" t="str">
        <f>IF($A35&lt;&gt;"",IF($J35&lt;&gt;0,D35/$J35,0),"")</f>
        <v/>
      </c>
      <c r="F35" s="51" t="str" cm="1">
        <f t="array" aca="1" ref="F35" ca="1">IF($A35&lt;&gt;"",SUM(SUMIFS(PrivateSheet3[[Duration]:[Duration]],PrivateSheet3[[Task]:[Task]],INDIRECT(CONCATENATE(ADDRESS(ROW($AC$22),COLUMN($AC$22)+(ROW($B35)-ROW($B$31))),"#"))))/60,"")</f>
        <v/>
      </c>
      <c r="G35" s="23" t="str">
        <f>IF($A35&lt;&gt;"",IF($J35&lt;&gt;0,F35/$J35,0),"")</f>
        <v/>
      </c>
      <c r="H35" s="51" t="str" cm="1">
        <f t="array" aca="1" ref="H35" ca="1">IF($A35&lt;&gt;"",SUM(SUMIFS(PrivateSheet4[[Duration]:[Duration]],PrivateSheet4[[Task]:[Task]],INDIRECT(CONCATENATE(ADDRESS(ROW($AC$22),COLUMN($AC$22)+(ROW($B35)-ROW($B$31))),"#"))))/60,"")</f>
        <v/>
      </c>
      <c r="I35" s="23" t="str">
        <f>IF($A35&lt;&gt;"",IF($J35&lt;&gt;0,H35/$J35,0),"")</f>
        <v/>
      </c>
      <c r="J35" s="25" t="str">
        <f>IF($A35&lt;&gt;"",SUM(B35,D35,F35,H35,#REF!),"")</f>
        <v/>
      </c>
      <c r="K35" s="48"/>
      <c r="L35" s="25"/>
      <c r="M35" s="37" t="str">
        <f>IF($K35&lt;&gt;"",SUMIFS(ProductBacklog[Planned],ProductBacklog[Planned-Date], "&lt;="&amp;$K35)," ")</f>
        <v xml:space="preserve"> </v>
      </c>
      <c r="N35" s="37" t="str" cm="1">
        <f t="array" ref="N35">IF($K35&lt;&gt;"",SUM(SUMIFS(ProductBacklog[Planned],ProductBacklog[Sprint],$A$31:$A35,ProductBacklog[Real-Date],"&lt;="&amp;$K35))," ")</f>
        <v xml:space="preserve"> </v>
      </c>
      <c r="O35" s="37" t="str" cm="1">
        <f t="array" ref="O35">IF($K35&lt;&gt;"",SUM(SUMIFS(PrivateSheet1[[Duration]:[Duration]],PrivateSheet1[[Task]:[Task]],_xlfn._xlws.FILTER(ProductBacklog[CODE],(ProductBacklog[Real-Date]&lt;=$K35)*(ProductBacklog[CODE]&lt;&gt;"")*(ProductBacklog[Real-Date]&lt;&gt;""))),SUMIFS(PrivateSheet2[[Duration]:[Duration]],PrivateSheet2[[Task]:[Task]],_xlfn._xlws.FILTER(ProductBacklog[CODE],(ProductBacklog[Real-Date]&lt;=$K35)*(ProductBacklog[CODE]&lt;&gt;"")*(ProductBacklog[Real-Date]&lt;&gt;""))),SUMIFS(PrivateSheet3[[Duration]:[Duration]],PrivateSheet3[[Task]:[Task]],_xlfn._xlws.FILTER(ProductBacklog[CODE],(ProductBacklog[Real-Date]&lt;=$K35)*(ProductBacklog[CODE]&lt;&gt;"")*(ProductBacklog[Real-Date]&lt;&gt;""))),SUMIFS(PrivateSheet4[[Duration]:[Duration]],PrivateSheet4[[Task]:[Task]],_xlfn._xlws.FILTER(ProductBacklog[CODE],(ProductBacklog[Real-Date]&lt;=$K35)*(ProductBacklog[CODE]&lt;&gt;"")*(ProductBacklog[Real-Date]&lt;&gt;""))))/60," ")</f>
        <v xml:space="preserve"> </v>
      </c>
      <c r="P35" s="37" t="str">
        <f>IF($K35&lt;&gt;"",SUM($J$31:$J35)," ")</f>
        <v xml:space="preserve"> </v>
      </c>
      <c r="S35" s="37"/>
      <c r="T35" s="29"/>
      <c r="U35" s="29"/>
    </row>
    <row r="36" spans="1:22" ht="14.4" customHeight="1" x14ac:dyDescent="0.3">
      <c r="A36" s="45"/>
      <c r="B36" s="51" t="str" cm="1">
        <f t="array" aca="1" ref="B36" ca="1">IF($A36&lt;&gt;"",SUM(SUMIFS(PrivateSheet1[[Duration]:[Duration]],PrivateSheet1[[Task]:[Task]],INDIRECT(CONCATENATE(ADDRESS(ROW($AC$22),COLUMN($AC$22)+(ROW($B36)-ROW($B$31))),"#"))))/60,"")</f>
        <v/>
      </c>
      <c r="C36" s="23" t="str">
        <f>IF($A36&lt;&gt;"",IF($J36&lt;&gt;0,B36/$J36,0),"")</f>
        <v/>
      </c>
      <c r="D36" s="51" t="str" cm="1">
        <f t="array" aca="1" ref="D36" ca="1">IF($A36&lt;&gt;"",SUM(SUMIFS(PrivateSheet2[[Duration]:[Duration]],PrivateSheet2[[Task]:[Task]],INDIRECT(CONCATENATE(ADDRESS(ROW($AC$22),COLUMN($AC$22)+(ROW($B36)-ROW($B$31))),"#"))))/60,"")</f>
        <v/>
      </c>
      <c r="E36" s="23" t="str">
        <f>IF($A36&lt;&gt;"",IF($J36&lt;&gt;0,D36/$J36,0),"")</f>
        <v/>
      </c>
      <c r="F36" s="51" t="str" cm="1">
        <f t="array" aca="1" ref="F36" ca="1">IF($A36&lt;&gt;"",SUM(SUMIFS(PrivateSheet3[[Duration]:[Duration]],PrivateSheet3[[Task]:[Task]],INDIRECT(CONCATENATE(ADDRESS(ROW($AC$22),COLUMN($AC$22)+(ROW($B36)-ROW($B$31))),"#"))))/60,"")</f>
        <v/>
      </c>
      <c r="G36" s="23" t="str">
        <f>IF($A36&lt;&gt;"",IF($J36&lt;&gt;0,F36/$J36,0),"")</f>
        <v/>
      </c>
      <c r="H36" s="51" t="str" cm="1">
        <f t="array" aca="1" ref="H36" ca="1">IF($A36&lt;&gt;"",SUM(SUMIFS(PrivateSheet4[[Duration]:[Duration]],PrivateSheet4[[Task]:[Task]],INDIRECT(CONCATENATE(ADDRESS(ROW($AC$22),COLUMN($AC$22)+(ROW($B36)-ROW($B$31))),"#"))))/60,"")</f>
        <v/>
      </c>
      <c r="I36" s="23" t="str">
        <f>IF($A36&lt;&gt;"",IF($J36&lt;&gt;0,H36/$J36,0),"")</f>
        <v/>
      </c>
      <c r="J36" s="25" t="str">
        <f>IF($A36&lt;&gt;"",SUM(B36,D36,F36,H36,#REF!),"")</f>
        <v/>
      </c>
      <c r="K36" s="48"/>
      <c r="L36" s="25"/>
      <c r="M36" s="37" t="str">
        <f>IF($K36&lt;&gt;"",SUMIFS(ProductBacklog[Planned],ProductBacklog[Planned-Date], "&lt;="&amp;$K36)," ")</f>
        <v xml:space="preserve"> </v>
      </c>
      <c r="N36" s="37" t="str" cm="1">
        <f t="array" ref="N36">IF($K36&lt;&gt;"",SUM(SUMIFS(ProductBacklog[Planned],ProductBacklog[Sprint],$A$31:$A36,ProductBacklog[Real-Date],"&lt;="&amp;$K36))," ")</f>
        <v xml:space="preserve"> </v>
      </c>
      <c r="O36" s="37" t="str" cm="1">
        <f t="array" ref="O36">IF($K36&lt;&gt;"",SUM(SUMIFS(PrivateSheet1[[Duration]:[Duration]],PrivateSheet1[[Task]:[Task]],_xlfn._xlws.FILTER(ProductBacklog[CODE],(ProductBacklog[Real-Date]&lt;=$K36)*(ProductBacklog[CODE]&lt;&gt;"")*(ProductBacklog[Real-Date]&lt;&gt;""))),SUMIFS(PrivateSheet2[[Duration]:[Duration]],PrivateSheet2[[Task]:[Task]],_xlfn._xlws.FILTER(ProductBacklog[CODE],(ProductBacklog[Real-Date]&lt;=$K36)*(ProductBacklog[CODE]&lt;&gt;"")*(ProductBacklog[Real-Date]&lt;&gt;""))),SUMIFS(PrivateSheet3[[Duration]:[Duration]],PrivateSheet3[[Task]:[Task]],_xlfn._xlws.FILTER(ProductBacklog[CODE],(ProductBacklog[Real-Date]&lt;=$K36)*(ProductBacklog[CODE]&lt;&gt;"")*(ProductBacklog[Real-Date]&lt;&gt;""))),SUMIFS(PrivateSheet4[[Duration]:[Duration]],PrivateSheet4[[Task]:[Task]],_xlfn._xlws.FILTER(ProductBacklog[CODE],(ProductBacklog[Real-Date]&lt;=$K36)*(ProductBacklog[CODE]&lt;&gt;"")*(ProductBacklog[Real-Date]&lt;&gt;""))))/60," ")</f>
        <v xml:space="preserve"> </v>
      </c>
      <c r="P36" s="37" t="str">
        <f>IF($K36&lt;&gt;"",SUM($J$31:$J36)," ")</f>
        <v xml:space="preserve"> </v>
      </c>
      <c r="S36" s="37"/>
      <c r="T36" s="29"/>
      <c r="U36" s="29"/>
    </row>
    <row r="37" spans="1:22" ht="14.4" customHeight="1" x14ac:dyDescent="0.3">
      <c r="A37" s="45"/>
      <c r="B37" s="51" t="str" cm="1">
        <f t="array" aca="1" ref="B37" ca="1">IF($A37&lt;&gt;"",SUM(SUMIFS(PrivateSheet1[[Duration]:[Duration]],PrivateSheet1[[Task]:[Task]],INDIRECT(CONCATENATE(ADDRESS(ROW($AC$22),COLUMN($AC$22)+(ROW($B37)-ROW($B$31))),"#"))))/60,"")</f>
        <v/>
      </c>
      <c r="C37" s="23" t="str">
        <f>IF($A37&lt;&gt;"",IF($J37&lt;&gt;0,B37/$J37,0),"")</f>
        <v/>
      </c>
      <c r="D37" s="51" t="str" cm="1">
        <f t="array" aca="1" ref="D37" ca="1">IF($A37&lt;&gt;"",SUM(SUMIFS(PrivateSheet2[[Duration]:[Duration]],PrivateSheet2[[Task]:[Task]],INDIRECT(CONCATENATE(ADDRESS(ROW($AC$22),COLUMN($AC$22)+(ROW($B37)-ROW($B$31))),"#"))))/60,"")</f>
        <v/>
      </c>
      <c r="E37" s="23" t="str">
        <f>IF($A37&lt;&gt;"",IF($J37&lt;&gt;0,D37/$J37,0),"")</f>
        <v/>
      </c>
      <c r="F37" s="51" t="str" cm="1">
        <f t="array" aca="1" ref="F37" ca="1">IF($A37&lt;&gt;"",SUM(SUMIFS(PrivateSheet3[[Duration]:[Duration]],PrivateSheet3[[Task]:[Task]],INDIRECT(CONCATENATE(ADDRESS(ROW($AC$22),COLUMN($AC$22)+(ROW($B37)-ROW($B$31))),"#"))))/60,"")</f>
        <v/>
      </c>
      <c r="G37" s="23" t="str">
        <f>IF($A37&lt;&gt;"",IF($J37&lt;&gt;0,F37/$J37,0),"")</f>
        <v/>
      </c>
      <c r="H37" s="51" t="str" cm="1">
        <f t="array" aca="1" ref="H37" ca="1">IF($A37&lt;&gt;"",SUM(SUMIFS(PrivateSheet4[[Duration]:[Duration]],PrivateSheet4[[Task]:[Task]],INDIRECT(CONCATENATE(ADDRESS(ROW($AC$22),COLUMN($AC$22)+(ROW($B37)-ROW($B$31))),"#"))))/60,"")</f>
        <v/>
      </c>
      <c r="I37" s="23" t="str">
        <f>IF($A37&lt;&gt;"",IF($J37&lt;&gt;0,H37/$J37,0),"")</f>
        <v/>
      </c>
      <c r="J37" s="25" t="str">
        <f>IF($A37&lt;&gt;"",SUM(B37,D37,F37,H37,#REF!),"")</f>
        <v/>
      </c>
      <c r="K37" s="48"/>
      <c r="L37" s="25"/>
      <c r="M37" s="37" t="str">
        <f>IF($K37&lt;&gt;"",SUMIFS(ProductBacklog[Planned],ProductBacklog[Planned-Date], "&lt;="&amp;$K37)," ")</f>
        <v xml:space="preserve"> </v>
      </c>
      <c r="N37" s="37" t="str" cm="1">
        <f t="array" ref="N37">IF($K37&lt;&gt;"",SUM(SUMIFS(ProductBacklog[Planned],ProductBacklog[Sprint],$A$31:$A37,ProductBacklog[Real-Date],"&lt;="&amp;$K37))," ")</f>
        <v xml:space="preserve"> </v>
      </c>
      <c r="O37" s="37" t="str" cm="1">
        <f t="array" ref="O37">IF($K37&lt;&gt;"",SUM(SUMIFS(PrivateSheet1[[Duration]:[Duration]],PrivateSheet1[[Task]:[Task]],_xlfn._xlws.FILTER(ProductBacklog[CODE],(ProductBacklog[Real-Date]&lt;=$K37)*(ProductBacklog[CODE]&lt;&gt;"")*(ProductBacklog[Real-Date]&lt;&gt;""))),SUMIFS(PrivateSheet2[[Duration]:[Duration]],PrivateSheet2[[Task]:[Task]],_xlfn._xlws.FILTER(ProductBacklog[CODE],(ProductBacklog[Real-Date]&lt;=$K37)*(ProductBacklog[CODE]&lt;&gt;"")*(ProductBacklog[Real-Date]&lt;&gt;""))),SUMIFS(PrivateSheet3[[Duration]:[Duration]],PrivateSheet3[[Task]:[Task]],_xlfn._xlws.FILTER(ProductBacklog[CODE],(ProductBacklog[Real-Date]&lt;=$K37)*(ProductBacklog[CODE]&lt;&gt;"")*(ProductBacklog[Real-Date]&lt;&gt;""))),SUMIFS(PrivateSheet4[[Duration]:[Duration]],PrivateSheet4[[Task]:[Task]],_xlfn._xlws.FILTER(ProductBacklog[CODE],(ProductBacklog[Real-Date]&lt;=$K37)*(ProductBacklog[CODE]&lt;&gt;"")*(ProductBacklog[Real-Date]&lt;&gt;""))))/60," ")</f>
        <v xml:space="preserve"> </v>
      </c>
      <c r="P37" s="37" t="str">
        <f>IF($K37&lt;&gt;"",SUM($J$31:$J37)," ")</f>
        <v xml:space="preserve"> </v>
      </c>
      <c r="S37" s="37"/>
      <c r="T37" s="29"/>
      <c r="U37" s="29"/>
    </row>
    <row r="38" spans="1:22" ht="14.4" customHeight="1" x14ac:dyDescent="0.3">
      <c r="A38" s="45"/>
      <c r="B38" s="51" t="str" cm="1">
        <f t="array" aca="1" ref="B38" ca="1">IF($A38&lt;&gt;"",SUM(SUMIFS(PrivateSheet1[[Duration]:[Duration]],PrivateSheet1[[Task]:[Task]],INDIRECT(CONCATENATE(ADDRESS(ROW($AC$22),COLUMN($AC$22)+(ROW($B38)-ROW($B$31))),"#"))))/60,"")</f>
        <v/>
      </c>
      <c r="C38" s="23" t="str">
        <f>IF($A38&lt;&gt;"",IF($J38&lt;&gt;0,B38/$J38,0),"")</f>
        <v/>
      </c>
      <c r="D38" s="51" t="str" cm="1">
        <f t="array" aca="1" ref="D38" ca="1">IF($A38&lt;&gt;"",SUM(SUMIFS(PrivateSheet2[[Duration]:[Duration]],PrivateSheet2[[Task]:[Task]],INDIRECT(CONCATENATE(ADDRESS(ROW($AC$22),COLUMN($AC$22)+(ROW($B38)-ROW($B$31))),"#"))))/60,"")</f>
        <v/>
      </c>
      <c r="E38" s="23" t="str">
        <f>IF($A38&lt;&gt;"",IF($J38&lt;&gt;0,D38/$J38,0),"")</f>
        <v/>
      </c>
      <c r="F38" s="51" t="str" cm="1">
        <f t="array" aca="1" ref="F38" ca="1">IF($A38&lt;&gt;"",SUM(SUMIFS(PrivateSheet3[[Duration]:[Duration]],PrivateSheet3[[Task]:[Task]],INDIRECT(CONCATENATE(ADDRESS(ROW($AC$22),COLUMN($AC$22)+(ROW($B38)-ROW($B$31))),"#"))))/60,"")</f>
        <v/>
      </c>
      <c r="G38" s="23" t="str">
        <f>IF($A38&lt;&gt;"",IF($J38&lt;&gt;0,F38/$J38,0),"")</f>
        <v/>
      </c>
      <c r="H38" s="51" t="str" cm="1">
        <f t="array" aca="1" ref="H38" ca="1">IF($A38&lt;&gt;"",SUM(SUMIFS(PrivateSheet4[[Duration]:[Duration]],PrivateSheet4[[Task]:[Task]],INDIRECT(CONCATENATE(ADDRESS(ROW($AC$22),COLUMN($AC$22)+(ROW($B38)-ROW($B$31))),"#"))))/60,"")</f>
        <v/>
      </c>
      <c r="I38" s="23" t="str">
        <f>IF($A38&lt;&gt;"",IF($J38&lt;&gt;0,H38/$J38,0),"")</f>
        <v/>
      </c>
      <c r="J38" s="25" t="str">
        <f>IF($A38&lt;&gt;"",SUM(B38,D38,F38,H38,#REF!),"")</f>
        <v/>
      </c>
      <c r="K38" s="48"/>
      <c r="L38" s="25"/>
      <c r="M38" s="37" t="str">
        <f>IF($K38&lt;&gt;"",SUMIFS(ProductBacklog[Planned],ProductBacklog[Planned-Date], "&lt;="&amp;$K38)," ")</f>
        <v xml:space="preserve"> </v>
      </c>
      <c r="N38" s="37" t="str" cm="1">
        <f t="array" ref="N38">IF($K38&lt;&gt;"",SUM(SUMIFS(ProductBacklog[Planned],ProductBacklog[Sprint],$A$31:$A38,ProductBacklog[Real-Date],"&lt;="&amp;$K38))," ")</f>
        <v xml:space="preserve"> </v>
      </c>
      <c r="O38" s="37" t="str" cm="1">
        <f t="array" ref="O38">IF($K38&lt;&gt;"",SUM(SUMIFS(PrivateSheet1[[Duration]:[Duration]],PrivateSheet1[[Task]:[Task]],_xlfn._xlws.FILTER(ProductBacklog[CODE],(ProductBacklog[Real-Date]&lt;=$K38)*(ProductBacklog[CODE]&lt;&gt;"")*(ProductBacklog[Real-Date]&lt;&gt;""))),SUMIFS(PrivateSheet2[[Duration]:[Duration]],PrivateSheet2[[Task]:[Task]],_xlfn._xlws.FILTER(ProductBacklog[CODE],(ProductBacklog[Real-Date]&lt;=$K38)*(ProductBacklog[CODE]&lt;&gt;"")*(ProductBacklog[Real-Date]&lt;&gt;""))),SUMIFS(PrivateSheet3[[Duration]:[Duration]],PrivateSheet3[[Task]:[Task]],_xlfn._xlws.FILTER(ProductBacklog[CODE],(ProductBacklog[Real-Date]&lt;=$K38)*(ProductBacklog[CODE]&lt;&gt;"")*(ProductBacklog[Real-Date]&lt;&gt;""))),SUMIFS(PrivateSheet4[[Duration]:[Duration]],PrivateSheet4[[Task]:[Task]],_xlfn._xlws.FILTER(ProductBacklog[CODE],(ProductBacklog[Real-Date]&lt;=$K38)*(ProductBacklog[CODE]&lt;&gt;"")*(ProductBacklog[Real-Date]&lt;&gt;""))))/60," ")</f>
        <v xml:space="preserve"> </v>
      </c>
      <c r="P38" s="37" t="str">
        <f>IF($K38&lt;&gt;"",SUM($J$31:$J38)," ")</f>
        <v xml:space="preserve"> </v>
      </c>
      <c r="S38" s="37"/>
      <c r="T38" s="29"/>
      <c r="U38" s="29"/>
    </row>
    <row r="39" spans="1:22" ht="14.4" customHeight="1" x14ac:dyDescent="0.3">
      <c r="A39" s="45"/>
      <c r="B39" s="51" t="str" cm="1">
        <f t="array" aca="1" ref="B39" ca="1">IF($A39&lt;&gt;"",SUM(SUMIFS(PrivateSheet1[[Duration]:[Duration]],PrivateSheet1[[Task]:[Task]],INDIRECT(CONCATENATE(ADDRESS(ROW($AC$22),COLUMN($AC$22)+(ROW($B39)-ROW($B$31))),"#"))))/60,"")</f>
        <v/>
      </c>
      <c r="C39" s="23" t="str">
        <f>IF($A39&lt;&gt;"",IF($J39&lt;&gt;0,B39/$J39,0),"")</f>
        <v/>
      </c>
      <c r="D39" s="51" t="str" cm="1">
        <f t="array" aca="1" ref="D39" ca="1">IF($A39&lt;&gt;"",SUM(SUMIFS(PrivateSheet2[[Duration]:[Duration]],PrivateSheet2[[Task]:[Task]],INDIRECT(CONCATENATE(ADDRESS(ROW($AC$22),COLUMN($AC$22)+(ROW($B39)-ROW($B$31))),"#"))))/60,"")</f>
        <v/>
      </c>
      <c r="E39" s="23" t="str">
        <f>IF($A39&lt;&gt;"",IF($J39&lt;&gt;0,D39/$J39,0),"")</f>
        <v/>
      </c>
      <c r="F39" s="51" t="str" cm="1">
        <f t="array" aca="1" ref="F39" ca="1">IF($A39&lt;&gt;"",SUM(SUMIFS(PrivateSheet3[[Duration]:[Duration]],PrivateSheet3[[Task]:[Task]],INDIRECT(CONCATENATE(ADDRESS(ROW($AC$22),COLUMN($AC$22)+(ROW($B39)-ROW($B$31))),"#"))))/60,"")</f>
        <v/>
      </c>
      <c r="G39" s="23" t="str">
        <f>IF($A39&lt;&gt;"",IF($J39&lt;&gt;0,F39/$J39,0),"")</f>
        <v/>
      </c>
      <c r="H39" s="51" t="str" cm="1">
        <f t="array" aca="1" ref="H39" ca="1">IF($A39&lt;&gt;"",SUM(SUMIFS(PrivateSheet4[[Duration]:[Duration]],PrivateSheet4[[Task]:[Task]],INDIRECT(CONCATENATE(ADDRESS(ROW($AC$22),COLUMN($AC$22)+(ROW($B39)-ROW($B$31))),"#"))))/60,"")</f>
        <v/>
      </c>
      <c r="I39" s="23" t="str">
        <f>IF($A39&lt;&gt;"",IF($J39&lt;&gt;0,H39/$J39,0),"")</f>
        <v/>
      </c>
      <c r="J39" s="25" t="str">
        <f>IF($A39&lt;&gt;"",SUM(B39,D39,F39,H39,#REF!),"")</f>
        <v/>
      </c>
      <c r="K39" s="48"/>
      <c r="L39" s="25"/>
      <c r="M39" s="37" t="str">
        <f>IF($K39&lt;&gt;"",SUMIFS(ProductBacklog[Planned],ProductBacklog[Planned-Date], "&lt;="&amp;$K39)," ")</f>
        <v xml:space="preserve"> </v>
      </c>
      <c r="N39" s="37" t="str" cm="1">
        <f t="array" ref="N39">IF($K39&lt;&gt;"",SUM(SUMIFS(ProductBacklog[Planned],ProductBacklog[Sprint],$A$31:$A39,ProductBacklog[Real-Date],"&lt;="&amp;$K39))," ")</f>
        <v xml:space="preserve"> </v>
      </c>
      <c r="O39" s="37" t="str" cm="1">
        <f t="array" ref="O39">IF($K39&lt;&gt;"",SUM(SUMIFS(PrivateSheet1[[Duration]:[Duration]],PrivateSheet1[[Task]:[Task]],_xlfn._xlws.FILTER(ProductBacklog[CODE],(ProductBacklog[Real-Date]&lt;=$K39)*(ProductBacklog[CODE]&lt;&gt;"")*(ProductBacklog[Real-Date]&lt;&gt;""))),SUMIFS(PrivateSheet2[[Duration]:[Duration]],PrivateSheet2[[Task]:[Task]],_xlfn._xlws.FILTER(ProductBacklog[CODE],(ProductBacklog[Real-Date]&lt;=$K39)*(ProductBacklog[CODE]&lt;&gt;"")*(ProductBacklog[Real-Date]&lt;&gt;""))),SUMIFS(PrivateSheet3[[Duration]:[Duration]],PrivateSheet3[[Task]:[Task]],_xlfn._xlws.FILTER(ProductBacklog[CODE],(ProductBacklog[Real-Date]&lt;=$K39)*(ProductBacklog[CODE]&lt;&gt;"")*(ProductBacklog[Real-Date]&lt;&gt;""))),SUMIFS(PrivateSheet4[[Duration]:[Duration]],PrivateSheet4[[Task]:[Task]],_xlfn._xlws.FILTER(ProductBacklog[CODE],(ProductBacklog[Real-Date]&lt;=$K39)*(ProductBacklog[CODE]&lt;&gt;"")*(ProductBacklog[Real-Date]&lt;&gt;""))))/60," ")</f>
        <v xml:space="preserve"> </v>
      </c>
      <c r="P39" s="37" t="str">
        <f>IF($K39&lt;&gt;"",SUM($J$31:$J39)," ")</f>
        <v xml:space="preserve"> </v>
      </c>
      <c r="S39" s="37"/>
      <c r="T39" s="29"/>
      <c r="U39" s="29"/>
    </row>
    <row r="40" spans="1:22" ht="14.4" customHeight="1" x14ac:dyDescent="0.3">
      <c r="A40" s="45"/>
      <c r="B40" s="51" t="str" cm="1">
        <f t="array" aca="1" ref="B40" ca="1">IF($A40&lt;&gt;"",SUM(SUMIFS(PrivateSheet1[[Duration]:[Duration]],PrivateSheet1[[Task]:[Task]],INDIRECT(CONCATENATE(ADDRESS(ROW($AC$22),COLUMN($AC$22)+(ROW($B40)-ROW($B$31))),"#"))))/60,"")</f>
        <v/>
      </c>
      <c r="C40" s="23" t="str">
        <f>IF($A40&lt;&gt;"",IF($J40&lt;&gt;0,B40/$J40,0),"")</f>
        <v/>
      </c>
      <c r="D40" s="51" t="str" cm="1">
        <f t="array" aca="1" ref="D40" ca="1">IF($A40&lt;&gt;"",SUM(SUMIFS(PrivateSheet2[[Duration]:[Duration]],PrivateSheet2[[Task]:[Task]],INDIRECT(CONCATENATE(ADDRESS(ROW($AC$22),COLUMN($AC$22)+(ROW($B40)-ROW($B$31))),"#"))))/60,"")</f>
        <v/>
      </c>
      <c r="E40" s="23" t="str">
        <f>IF($A40&lt;&gt;"",IF($J40&lt;&gt;0,D40/$J40,0),"")</f>
        <v/>
      </c>
      <c r="F40" s="51" t="str" cm="1">
        <f t="array" aca="1" ref="F40" ca="1">IF($A40&lt;&gt;"",SUM(SUMIFS(PrivateSheet3[[Duration]:[Duration]],PrivateSheet3[[Task]:[Task]],INDIRECT(CONCATENATE(ADDRESS(ROW($AC$22),COLUMN($AC$22)+(ROW($B40)-ROW($B$31))),"#"))))/60,"")</f>
        <v/>
      </c>
      <c r="G40" s="23" t="str">
        <f>IF($A40&lt;&gt;"",IF($J40&lt;&gt;0,F40/$J40,0),"")</f>
        <v/>
      </c>
      <c r="H40" s="51" t="str" cm="1">
        <f t="array" aca="1" ref="H40" ca="1">IF($A40&lt;&gt;"",SUM(SUMIFS(PrivateSheet4[[Duration]:[Duration]],PrivateSheet4[[Task]:[Task]],INDIRECT(CONCATENATE(ADDRESS(ROW($AC$22),COLUMN($AC$22)+(ROW($B40)-ROW($B$31))),"#"))))/60,"")</f>
        <v/>
      </c>
      <c r="I40" s="23" t="str">
        <f>IF($A40&lt;&gt;"",IF($J40&lt;&gt;0,H40/$J40,0),"")</f>
        <v/>
      </c>
      <c r="J40" s="25" t="str">
        <f>IF($A40&lt;&gt;"",SUM(B40,D40,F40,H40,#REF!),"")</f>
        <v/>
      </c>
      <c r="K40" s="48"/>
      <c r="L40" s="25"/>
      <c r="M40" s="37" t="str">
        <f>IF($K40&lt;&gt;"",SUMIFS(ProductBacklog[Planned],ProductBacklog[Planned-Date], "&lt;="&amp;$K40)," ")</f>
        <v xml:space="preserve"> </v>
      </c>
      <c r="N40" s="37" t="str" cm="1">
        <f t="array" ref="N40">IF($K40&lt;&gt;"",SUM(SUMIFS(ProductBacklog[Planned],ProductBacklog[Sprint],$A$31:$A40,ProductBacklog[Real-Date],"&lt;="&amp;$K40))," ")</f>
        <v xml:space="preserve"> </v>
      </c>
      <c r="O40" s="37" t="str" cm="1">
        <f t="array" ref="O40">IF($K40&lt;&gt;"",SUM(SUMIFS(PrivateSheet1[[Duration]:[Duration]],PrivateSheet1[[Task]:[Task]],_xlfn._xlws.FILTER(ProductBacklog[CODE],(ProductBacklog[Real-Date]&lt;=$K40)*(ProductBacklog[CODE]&lt;&gt;"")*(ProductBacklog[Real-Date]&lt;&gt;""))),SUMIFS(PrivateSheet2[[Duration]:[Duration]],PrivateSheet2[[Task]:[Task]],_xlfn._xlws.FILTER(ProductBacklog[CODE],(ProductBacklog[Real-Date]&lt;=$K40)*(ProductBacklog[CODE]&lt;&gt;"")*(ProductBacklog[Real-Date]&lt;&gt;""))),SUMIFS(PrivateSheet3[[Duration]:[Duration]],PrivateSheet3[[Task]:[Task]],_xlfn._xlws.FILTER(ProductBacklog[CODE],(ProductBacklog[Real-Date]&lt;=$K40)*(ProductBacklog[CODE]&lt;&gt;"")*(ProductBacklog[Real-Date]&lt;&gt;""))),SUMIFS(PrivateSheet4[[Duration]:[Duration]],PrivateSheet4[[Task]:[Task]],_xlfn._xlws.FILTER(ProductBacklog[CODE],(ProductBacklog[Real-Date]&lt;=$K40)*(ProductBacklog[CODE]&lt;&gt;"")*(ProductBacklog[Real-Date]&lt;&gt;""))))/60," ")</f>
        <v xml:space="preserve"> </v>
      </c>
      <c r="P40" s="37" t="str">
        <f>IF($K40&lt;&gt;"",SUM($J$31:$J40)," ")</f>
        <v xml:space="preserve"> </v>
      </c>
      <c r="S40" s="37"/>
      <c r="T40" s="29"/>
      <c r="U40" s="29"/>
    </row>
    <row r="41" spans="1:22" ht="14.4" customHeight="1" x14ac:dyDescent="0.3">
      <c r="A41" s="45"/>
      <c r="B41" s="51" t="str" cm="1">
        <f t="array" aca="1" ref="B41" ca="1">IF($A41&lt;&gt;"",SUM(SUMIFS(PrivateSheet1[[Duration]:[Duration]],PrivateSheet1[[Task]:[Task]],INDIRECT(CONCATENATE(ADDRESS(ROW($AC$22),COLUMN($AC$22)+(ROW($B41)-ROW($B$31))),"#"))))/60,"")</f>
        <v/>
      </c>
      <c r="C41" s="23" t="str">
        <f>IF($A41&lt;&gt;"",IF($J41&lt;&gt;0,B41/$J41,0),"")</f>
        <v/>
      </c>
      <c r="D41" s="51" t="str" cm="1">
        <f t="array" aca="1" ref="D41" ca="1">IF($A41&lt;&gt;"",SUM(SUMIFS(PrivateSheet2[[Duration]:[Duration]],PrivateSheet2[[Task]:[Task]],INDIRECT(CONCATENATE(ADDRESS(ROW($AC$22),COLUMN($AC$22)+(ROW($B41)-ROW($B$31))),"#"))))/60,"")</f>
        <v/>
      </c>
      <c r="E41" s="23" t="str">
        <f>IF($A41&lt;&gt;"",IF($J41&lt;&gt;0,D41/$J41,0),"")</f>
        <v/>
      </c>
      <c r="F41" s="51" t="str" cm="1">
        <f t="array" aca="1" ref="F41" ca="1">IF($A41&lt;&gt;"",SUM(SUMIFS(PrivateSheet3[[Duration]:[Duration]],PrivateSheet3[[Task]:[Task]],INDIRECT(CONCATENATE(ADDRESS(ROW($AC$22),COLUMN($AC$22)+(ROW($B41)-ROW($B$31))),"#"))))/60,"")</f>
        <v/>
      </c>
      <c r="G41" s="23" t="str">
        <f>IF($A41&lt;&gt;"",IF($J41&lt;&gt;0,F41/$J41,0),"")</f>
        <v/>
      </c>
      <c r="H41" s="51" t="str" cm="1">
        <f t="array" aca="1" ref="H41" ca="1">IF($A41&lt;&gt;"",SUM(SUMIFS(PrivateSheet4[[Duration]:[Duration]],PrivateSheet4[[Task]:[Task]],INDIRECT(CONCATENATE(ADDRESS(ROW($AC$22),COLUMN($AC$22)+(ROW($B41)-ROW($B$31))),"#"))))/60,"")</f>
        <v/>
      </c>
      <c r="I41" s="23" t="str">
        <f>IF($A41&lt;&gt;"",IF($J41&lt;&gt;0,H41/$J41,0),"")</f>
        <v/>
      </c>
      <c r="J41" s="25" t="str">
        <f>IF($A41&lt;&gt;"",SUM(B41,D41,F41,H41,#REF!),"")</f>
        <v/>
      </c>
      <c r="K41" s="48"/>
      <c r="L41" s="25"/>
      <c r="M41" s="37" t="str">
        <f>IF($K41&lt;&gt;"",SUMIFS(ProductBacklog[Planned],ProductBacklog[Planned-Date], "&lt;="&amp;$K41)," ")</f>
        <v xml:space="preserve"> </v>
      </c>
      <c r="N41" s="37" t="str" cm="1">
        <f t="array" ref="N41">IF($K41&lt;&gt;"",SUM(SUMIFS(ProductBacklog[Planned],ProductBacklog[Sprint],$A$31:$A41,ProductBacklog[Real-Date],"&lt;="&amp;$K41))," ")</f>
        <v xml:space="preserve"> </v>
      </c>
      <c r="O41" s="37" t="str" cm="1">
        <f t="array" ref="O41">IF($K41&lt;&gt;"",SUM(SUMIFS(PrivateSheet1[[Duration]:[Duration]],PrivateSheet1[[Task]:[Task]],_xlfn._xlws.FILTER(ProductBacklog[CODE],(ProductBacklog[Real-Date]&lt;=$K41)*(ProductBacklog[CODE]&lt;&gt;"")*(ProductBacklog[Real-Date]&lt;&gt;""))),SUMIFS(PrivateSheet2[[Duration]:[Duration]],PrivateSheet2[[Task]:[Task]],_xlfn._xlws.FILTER(ProductBacklog[CODE],(ProductBacklog[Real-Date]&lt;=$K41)*(ProductBacklog[CODE]&lt;&gt;"")*(ProductBacklog[Real-Date]&lt;&gt;""))),SUMIFS(PrivateSheet3[[Duration]:[Duration]],PrivateSheet3[[Task]:[Task]],_xlfn._xlws.FILTER(ProductBacklog[CODE],(ProductBacklog[Real-Date]&lt;=$K41)*(ProductBacklog[CODE]&lt;&gt;"")*(ProductBacklog[Real-Date]&lt;&gt;""))),SUMIFS(PrivateSheet4[[Duration]:[Duration]],PrivateSheet4[[Task]:[Task]],_xlfn._xlws.FILTER(ProductBacklog[CODE],(ProductBacklog[Real-Date]&lt;=$K41)*(ProductBacklog[CODE]&lt;&gt;"")*(ProductBacklog[Real-Date]&lt;&gt;""))))/60," ")</f>
        <v xml:space="preserve"> </v>
      </c>
      <c r="P41" s="37" t="str">
        <f>IF($K41&lt;&gt;"",SUM($J$31:$J41)," ")</f>
        <v xml:space="preserve"> </v>
      </c>
      <c r="S41" s="37"/>
      <c r="T41" s="29"/>
      <c r="U41" s="29"/>
    </row>
    <row r="42" spans="1:22" ht="14.4" customHeight="1" x14ac:dyDescent="0.3">
      <c r="A42" s="45"/>
      <c r="B42" s="51" t="str" cm="1">
        <f t="array" aca="1" ref="B42" ca="1">IF($A42&lt;&gt;"",SUM(SUMIFS(PrivateSheet1[[Duration]:[Duration]],PrivateSheet1[[Task]:[Task]],INDIRECT(CONCATENATE(ADDRESS(ROW($AC$22),COLUMN($AC$22)+(ROW($B42)-ROW($B$31))),"#"))))/60,"")</f>
        <v/>
      </c>
      <c r="C42" s="23" t="str">
        <f>IF($A42&lt;&gt;"",IF($J42&lt;&gt;0,B42/$J42,0),"")</f>
        <v/>
      </c>
      <c r="D42" s="51" t="str" cm="1">
        <f t="array" aca="1" ref="D42" ca="1">IF($A42&lt;&gt;"",SUM(SUMIFS(PrivateSheet2[[Duration]:[Duration]],PrivateSheet2[[Task]:[Task]],INDIRECT(CONCATENATE(ADDRESS(ROW($AC$22),COLUMN($AC$22)+(ROW($B42)-ROW($B$31))),"#"))))/60,"")</f>
        <v/>
      </c>
      <c r="E42" s="23" t="str">
        <f>IF($A42&lt;&gt;"",IF($J42&lt;&gt;0,D42/$J42,0),"")</f>
        <v/>
      </c>
      <c r="F42" s="51" t="str" cm="1">
        <f t="array" aca="1" ref="F42" ca="1">IF($A42&lt;&gt;"",SUM(SUMIFS(PrivateSheet3[[Duration]:[Duration]],PrivateSheet3[[Task]:[Task]],INDIRECT(CONCATENATE(ADDRESS(ROW($AC$22),COLUMN($AC$22)+(ROW($B42)-ROW($B$31))),"#"))))/60,"")</f>
        <v/>
      </c>
      <c r="G42" s="23" t="str">
        <f>IF($A42&lt;&gt;"",IF($J42&lt;&gt;0,F42/$J42,0),"")</f>
        <v/>
      </c>
      <c r="H42" s="51" t="str" cm="1">
        <f t="array" aca="1" ref="H42" ca="1">IF($A42&lt;&gt;"",SUM(SUMIFS(PrivateSheet4[[Duration]:[Duration]],PrivateSheet4[[Task]:[Task]],INDIRECT(CONCATENATE(ADDRESS(ROW($AC$22),COLUMN($AC$22)+(ROW($B42)-ROW($B$31))),"#"))))/60,"")</f>
        <v/>
      </c>
      <c r="I42" s="23" t="str">
        <f>IF($A42&lt;&gt;"",IF($J42&lt;&gt;0,H42/$J42,0),"")</f>
        <v/>
      </c>
      <c r="J42" s="25" t="str">
        <f>IF($A42&lt;&gt;"",SUM(B42,D42,F42,H42,#REF!),"")</f>
        <v/>
      </c>
      <c r="K42" s="48"/>
      <c r="L42" s="25"/>
      <c r="M42" s="37" t="str">
        <f>IF($K42&lt;&gt;"",SUMIFS(ProductBacklog[Planned],ProductBacklog[Planned-Date], "&lt;="&amp;$K42)," ")</f>
        <v xml:space="preserve"> </v>
      </c>
      <c r="N42" s="37" t="str" cm="1">
        <f t="array" ref="N42">IF($K42&lt;&gt;"",SUM(SUMIFS(ProductBacklog[Planned],ProductBacklog[Sprint],$A$31:$A42,ProductBacklog[Real-Date],"&lt;="&amp;$K42))," ")</f>
        <v xml:space="preserve"> </v>
      </c>
      <c r="O42" s="37" t="str" cm="1">
        <f t="array" ref="O42">IF($K42&lt;&gt;"",SUM(SUMIFS(PrivateSheet1[[Duration]:[Duration]],PrivateSheet1[[Task]:[Task]],_xlfn._xlws.FILTER(ProductBacklog[CODE],(ProductBacklog[Real-Date]&lt;=$K42)*(ProductBacklog[CODE]&lt;&gt;"")*(ProductBacklog[Real-Date]&lt;&gt;""))),SUMIFS(PrivateSheet2[[Duration]:[Duration]],PrivateSheet2[[Task]:[Task]],_xlfn._xlws.FILTER(ProductBacklog[CODE],(ProductBacklog[Real-Date]&lt;=$K42)*(ProductBacklog[CODE]&lt;&gt;"")*(ProductBacklog[Real-Date]&lt;&gt;""))),SUMIFS(PrivateSheet3[[Duration]:[Duration]],PrivateSheet3[[Task]:[Task]],_xlfn._xlws.FILTER(ProductBacklog[CODE],(ProductBacklog[Real-Date]&lt;=$K42)*(ProductBacklog[CODE]&lt;&gt;"")*(ProductBacklog[Real-Date]&lt;&gt;""))),SUMIFS(PrivateSheet4[[Duration]:[Duration]],PrivateSheet4[[Task]:[Task]],_xlfn._xlws.FILTER(ProductBacklog[CODE],(ProductBacklog[Real-Date]&lt;=$K42)*(ProductBacklog[CODE]&lt;&gt;"")*(ProductBacklog[Real-Date]&lt;&gt;""))))/60," ")</f>
        <v xml:space="preserve"> </v>
      </c>
      <c r="P42" s="37" t="str">
        <f>IF($K42&lt;&gt;"",SUM($J$31:$J42)," ")</f>
        <v xml:space="preserve"> </v>
      </c>
      <c r="S42" s="37"/>
      <c r="T42" s="29"/>
      <c r="U42" s="29"/>
    </row>
    <row r="43" spans="1:22" ht="14.4" customHeight="1" x14ac:dyDescent="0.3">
      <c r="A43" s="45"/>
      <c r="B43" s="51" t="str" cm="1">
        <f t="array" aca="1" ref="B43" ca="1">IF($A43&lt;&gt;"",SUM(SUMIFS(PrivateSheet1[[Duration]:[Duration]],PrivateSheet1[[Task]:[Task]],INDIRECT(CONCATENATE(ADDRESS(ROW($AC$22),COLUMN($AC$22)+(ROW($B43)-ROW($B$31))),"#"))))/60,"")</f>
        <v/>
      </c>
      <c r="C43" s="23" t="str">
        <f>IF($A43&lt;&gt;"",IF($J43&lt;&gt;0,B43/$J43,0),"")</f>
        <v/>
      </c>
      <c r="D43" s="51" t="str" cm="1">
        <f t="array" aca="1" ref="D43" ca="1">IF($A43&lt;&gt;"",SUM(SUMIFS(PrivateSheet2[[Duration]:[Duration]],PrivateSheet2[[Task]:[Task]],INDIRECT(CONCATENATE(ADDRESS(ROW($AC$22),COLUMN($AC$22)+(ROW($B43)-ROW($B$31))),"#"))))/60,"")</f>
        <v/>
      </c>
      <c r="E43" s="23" t="str">
        <f>IF($A43&lt;&gt;"",IF($J43&lt;&gt;0,D43/$J43,0),"")</f>
        <v/>
      </c>
      <c r="F43" s="51" t="str" cm="1">
        <f t="array" aca="1" ref="F43" ca="1">IF($A43&lt;&gt;"",SUM(SUMIFS(PrivateSheet3[[Duration]:[Duration]],PrivateSheet3[[Task]:[Task]],INDIRECT(CONCATENATE(ADDRESS(ROW($AC$22),COLUMN($AC$22)+(ROW($B43)-ROW($B$31))),"#"))))/60,"")</f>
        <v/>
      </c>
      <c r="G43" s="23" t="str">
        <f>IF($A43&lt;&gt;"",IF($J43&lt;&gt;0,F43/$J43,0),"")</f>
        <v/>
      </c>
      <c r="H43" s="51" t="str" cm="1">
        <f t="array" aca="1" ref="H43" ca="1">IF($A43&lt;&gt;"",SUM(SUMIFS(PrivateSheet4[[Duration]:[Duration]],PrivateSheet4[[Task]:[Task]],INDIRECT(CONCATENATE(ADDRESS(ROW($AC$22),COLUMN($AC$22)+(ROW($B43)-ROW($B$31))),"#"))))/60,"")</f>
        <v/>
      </c>
      <c r="I43" s="23" t="str">
        <f>IF($A43&lt;&gt;"",IF($J43&lt;&gt;0,H43/$J43,0),"")</f>
        <v/>
      </c>
      <c r="J43" s="25" t="str">
        <f>IF($A43&lt;&gt;"",SUM(B43,D43,F43,H43,#REF!),"")</f>
        <v/>
      </c>
      <c r="K43" s="48"/>
      <c r="L43" s="25"/>
      <c r="M43" s="37" t="str">
        <f>IF($K43&lt;&gt;"",SUMIFS(ProductBacklog[Planned],ProductBacklog[Planned-Date], "&lt;="&amp;$K43)," ")</f>
        <v xml:space="preserve"> </v>
      </c>
      <c r="N43" s="37" t="str" cm="1">
        <f t="array" ref="N43">IF($K43&lt;&gt;"",SUM(SUMIFS(ProductBacklog[Planned],ProductBacklog[Sprint],$A$31:$A43,ProductBacklog[Real-Date],"&lt;="&amp;$K43))," ")</f>
        <v xml:space="preserve"> </v>
      </c>
      <c r="O43" s="37" t="str" cm="1">
        <f t="array" ref="O43">IF($K43&lt;&gt;"",SUM(SUMIFS(PrivateSheet1[[Duration]:[Duration]],PrivateSheet1[[Task]:[Task]],_xlfn._xlws.FILTER(ProductBacklog[CODE],(ProductBacklog[Real-Date]&lt;=$K43)*(ProductBacklog[CODE]&lt;&gt;"")*(ProductBacklog[Real-Date]&lt;&gt;""))),SUMIFS(PrivateSheet2[[Duration]:[Duration]],PrivateSheet2[[Task]:[Task]],_xlfn._xlws.FILTER(ProductBacklog[CODE],(ProductBacklog[Real-Date]&lt;=$K43)*(ProductBacklog[CODE]&lt;&gt;"")*(ProductBacklog[Real-Date]&lt;&gt;""))),SUMIFS(PrivateSheet3[[Duration]:[Duration]],PrivateSheet3[[Task]:[Task]],_xlfn._xlws.FILTER(ProductBacklog[CODE],(ProductBacklog[Real-Date]&lt;=$K43)*(ProductBacklog[CODE]&lt;&gt;"")*(ProductBacklog[Real-Date]&lt;&gt;""))),SUMIFS(PrivateSheet4[[Duration]:[Duration]],PrivateSheet4[[Task]:[Task]],_xlfn._xlws.FILTER(ProductBacklog[CODE],(ProductBacklog[Real-Date]&lt;=$K43)*(ProductBacklog[CODE]&lt;&gt;"")*(ProductBacklog[Real-Date]&lt;&gt;""))))/60," ")</f>
        <v xml:space="preserve"> </v>
      </c>
      <c r="P43" s="37" t="str">
        <f>IF($K43&lt;&gt;"",SUM($J$31:$J43)," ")</f>
        <v xml:space="preserve"> </v>
      </c>
      <c r="S43" s="37"/>
      <c r="T43" s="29"/>
      <c r="U43" s="29"/>
    </row>
    <row r="44" spans="1:22" ht="14.4" customHeight="1" x14ac:dyDescent="0.3">
      <c r="A44" s="45"/>
      <c r="B44" s="51" t="str" cm="1">
        <f t="array" aca="1" ref="B44" ca="1">IF($A44&lt;&gt;"",SUM(SUMIFS(PrivateSheet1[[Duration]:[Duration]],PrivateSheet1[[Task]:[Task]],INDIRECT(CONCATENATE(ADDRESS(ROW($AC$22),COLUMN($AC$22)+(ROW($B44)-ROW($B$31))),"#"))))/60,"")</f>
        <v/>
      </c>
      <c r="C44" s="23" t="str">
        <f>IF($A44&lt;&gt;"",IF($J44&lt;&gt;0,B44/$J44,0),"")</f>
        <v/>
      </c>
      <c r="D44" s="51" t="str" cm="1">
        <f t="array" aca="1" ref="D44" ca="1">IF($A44&lt;&gt;"",SUM(SUMIFS(PrivateSheet2[[Duration]:[Duration]],PrivateSheet2[[Task]:[Task]],INDIRECT(CONCATENATE(ADDRESS(ROW($AC$22),COLUMN($AC$22)+(ROW($B44)-ROW($B$31))),"#"))))/60,"")</f>
        <v/>
      </c>
      <c r="E44" s="23" t="str">
        <f>IF($A44&lt;&gt;"",IF($J44&lt;&gt;0,D44/$J44,0),"")</f>
        <v/>
      </c>
      <c r="F44" s="51" t="str" cm="1">
        <f t="array" aca="1" ref="F44" ca="1">IF($A44&lt;&gt;"",SUM(SUMIFS(PrivateSheet3[[Duration]:[Duration]],PrivateSheet3[[Task]:[Task]],INDIRECT(CONCATENATE(ADDRESS(ROW($AC$22),COLUMN($AC$22)+(ROW($B44)-ROW($B$31))),"#"))))/60,"")</f>
        <v/>
      </c>
      <c r="G44" s="23" t="str">
        <f>IF($A44&lt;&gt;"",IF($J44&lt;&gt;0,F44/$J44,0),"")</f>
        <v/>
      </c>
      <c r="H44" s="51" t="str" cm="1">
        <f t="array" aca="1" ref="H44" ca="1">IF($A44&lt;&gt;"",SUM(SUMIFS(PrivateSheet4[[Duration]:[Duration]],PrivateSheet4[[Task]:[Task]],INDIRECT(CONCATENATE(ADDRESS(ROW($AC$22),COLUMN($AC$22)+(ROW($B44)-ROW($B$31))),"#"))))/60,"")</f>
        <v/>
      </c>
      <c r="I44" s="23" t="str">
        <f>IF($A44&lt;&gt;"",IF($J44&lt;&gt;0,H44/$J44,0),"")</f>
        <v/>
      </c>
      <c r="J44" s="25" t="str">
        <f>IF($A44&lt;&gt;"",SUM(B44,D44,F44,H44,#REF!),"")</f>
        <v/>
      </c>
      <c r="K44" s="48"/>
      <c r="L44" s="25"/>
      <c r="M44" s="37" t="str">
        <f>IF($K44&lt;&gt;"",SUMIFS(ProductBacklog[Planned],ProductBacklog[Planned-Date], "&lt;="&amp;$K44)," ")</f>
        <v xml:space="preserve"> </v>
      </c>
      <c r="N44" s="37" t="str" cm="1">
        <f t="array" ref="N44">IF($K44&lt;&gt;"",SUM(SUMIFS(ProductBacklog[Planned],ProductBacklog[Sprint],$A$31:$A44,ProductBacklog[Real-Date],"&lt;="&amp;$K44))," ")</f>
        <v xml:space="preserve"> </v>
      </c>
      <c r="O44" s="37" t="str" cm="1">
        <f t="array" ref="O44">IF($K44&lt;&gt;"",SUM(SUMIFS(PrivateSheet1[[Duration]:[Duration]],PrivateSheet1[[Task]:[Task]],_xlfn._xlws.FILTER(ProductBacklog[CODE],(ProductBacklog[Real-Date]&lt;=$K44)*(ProductBacklog[CODE]&lt;&gt;"")*(ProductBacklog[Real-Date]&lt;&gt;""))),SUMIFS(PrivateSheet2[[Duration]:[Duration]],PrivateSheet2[[Task]:[Task]],_xlfn._xlws.FILTER(ProductBacklog[CODE],(ProductBacklog[Real-Date]&lt;=$K44)*(ProductBacklog[CODE]&lt;&gt;"")*(ProductBacklog[Real-Date]&lt;&gt;""))),SUMIFS(PrivateSheet3[[Duration]:[Duration]],PrivateSheet3[[Task]:[Task]],_xlfn._xlws.FILTER(ProductBacklog[CODE],(ProductBacklog[Real-Date]&lt;=$K44)*(ProductBacklog[CODE]&lt;&gt;"")*(ProductBacklog[Real-Date]&lt;&gt;""))),SUMIFS(PrivateSheet4[[Duration]:[Duration]],PrivateSheet4[[Task]:[Task]],_xlfn._xlws.FILTER(ProductBacklog[CODE],(ProductBacklog[Real-Date]&lt;=$K44)*(ProductBacklog[CODE]&lt;&gt;"")*(ProductBacklog[Real-Date]&lt;&gt;""))))/60," ")</f>
        <v xml:space="preserve"> </v>
      </c>
      <c r="P44" s="37" t="str">
        <f>IF($K44&lt;&gt;"",SUM($J$31:$J44)," ")</f>
        <v xml:space="preserve"> </v>
      </c>
      <c r="S44" s="37"/>
      <c r="T44" s="29"/>
      <c r="U44" s="29"/>
    </row>
    <row r="45" spans="1:22" ht="14.4" customHeight="1" x14ac:dyDescent="0.3">
      <c r="A45" s="45"/>
      <c r="B45" s="51" t="str" cm="1">
        <f t="array" aca="1" ref="B45" ca="1">IF($A45&lt;&gt;"",SUM(SUMIFS(PrivateSheet1[[Duration]:[Duration]],PrivateSheet1[[Task]:[Task]],INDIRECT(CONCATENATE(ADDRESS(ROW($AC$22),COLUMN($AC$22)+(ROW($B45)-ROW($B$31))),"#"))))/60,"")</f>
        <v/>
      </c>
      <c r="C45" s="23" t="str">
        <f>IF($A45&lt;&gt;"",IF($J45&lt;&gt;0,B45/$J45,0),"")</f>
        <v/>
      </c>
      <c r="D45" s="51" t="str" cm="1">
        <f t="array" aca="1" ref="D45" ca="1">IF($A45&lt;&gt;"",SUM(SUMIFS(PrivateSheet2[[Duration]:[Duration]],PrivateSheet2[[Task]:[Task]],INDIRECT(CONCATENATE(ADDRESS(ROW($AC$22),COLUMN($AC$22)+(ROW($B45)-ROW($B$31))),"#"))))/60,"")</f>
        <v/>
      </c>
      <c r="E45" s="23" t="str">
        <f>IF($A45&lt;&gt;"",IF($J45&lt;&gt;0,D45/$J45,0),"")</f>
        <v/>
      </c>
      <c r="F45" s="51" t="str" cm="1">
        <f t="array" aca="1" ref="F45" ca="1">IF($A45&lt;&gt;"",SUM(SUMIFS(PrivateSheet3[[Duration]:[Duration]],PrivateSheet3[[Task]:[Task]],INDIRECT(CONCATENATE(ADDRESS(ROW($AC$22),COLUMN($AC$22)+(ROW($B45)-ROW($B$31))),"#"))))/60,"")</f>
        <v/>
      </c>
      <c r="G45" s="23" t="str">
        <f>IF($A45&lt;&gt;"",IF($J45&lt;&gt;0,F45/$J45,0),"")</f>
        <v/>
      </c>
      <c r="H45" s="51" t="str" cm="1">
        <f t="array" aca="1" ref="H45" ca="1">IF($A45&lt;&gt;"",SUM(SUMIFS(PrivateSheet4[[Duration]:[Duration]],PrivateSheet4[[Task]:[Task]],INDIRECT(CONCATENATE(ADDRESS(ROW($AC$22),COLUMN($AC$22)+(ROW($B45)-ROW($B$31))),"#"))))/60,"")</f>
        <v/>
      </c>
      <c r="I45" s="23" t="str">
        <f>IF($A45&lt;&gt;"",IF($J45&lt;&gt;0,H45/$J45,0),"")</f>
        <v/>
      </c>
      <c r="J45" s="25" t="str">
        <f>IF($A45&lt;&gt;"",SUM(B45,D45,F45,H45,#REF!),"")</f>
        <v/>
      </c>
      <c r="K45" s="48"/>
      <c r="L45" s="25"/>
      <c r="M45" s="37" t="str">
        <f>IF($K45&lt;&gt;"",SUMIFS(ProductBacklog[Planned],ProductBacklog[Planned-Date], "&lt;="&amp;$K45)," ")</f>
        <v xml:space="preserve"> </v>
      </c>
      <c r="N45" s="37" t="str" cm="1">
        <f t="array" ref="N45">IF($K45&lt;&gt;"",SUM(SUMIFS(ProductBacklog[Planned],ProductBacklog[Sprint],$A$31:$A45,ProductBacklog[Real-Date],"&lt;="&amp;$K45))," ")</f>
        <v xml:space="preserve"> </v>
      </c>
      <c r="O45" s="37" t="str" cm="1">
        <f t="array" ref="O45">IF($K45&lt;&gt;"",SUM(SUMIFS(PrivateSheet1[[Duration]:[Duration]],PrivateSheet1[[Task]:[Task]],_xlfn._xlws.FILTER(ProductBacklog[CODE],(ProductBacklog[Real-Date]&lt;=$K45)*(ProductBacklog[CODE]&lt;&gt;"")*(ProductBacklog[Real-Date]&lt;&gt;""))),SUMIFS(PrivateSheet2[[Duration]:[Duration]],PrivateSheet2[[Task]:[Task]],_xlfn._xlws.FILTER(ProductBacklog[CODE],(ProductBacklog[Real-Date]&lt;=$K45)*(ProductBacklog[CODE]&lt;&gt;"")*(ProductBacklog[Real-Date]&lt;&gt;""))),SUMIFS(PrivateSheet3[[Duration]:[Duration]],PrivateSheet3[[Task]:[Task]],_xlfn._xlws.FILTER(ProductBacklog[CODE],(ProductBacklog[Real-Date]&lt;=$K45)*(ProductBacklog[CODE]&lt;&gt;"")*(ProductBacklog[Real-Date]&lt;&gt;""))),SUMIFS(PrivateSheet4[[Duration]:[Duration]],PrivateSheet4[[Task]:[Task]],_xlfn._xlws.FILTER(ProductBacklog[CODE],(ProductBacklog[Real-Date]&lt;=$K45)*(ProductBacklog[CODE]&lt;&gt;"")*(ProductBacklog[Real-Date]&lt;&gt;""))))/60," ")</f>
        <v xml:space="preserve"> </v>
      </c>
      <c r="P45" s="37" t="str">
        <f>IF($K45&lt;&gt;"",SUM($J$31:$J45)," ")</f>
        <v xml:space="preserve"> </v>
      </c>
      <c r="S45" s="37"/>
      <c r="T45" s="29"/>
      <c r="U45" s="29"/>
    </row>
    <row r="46" spans="1:22" ht="14.4" customHeight="1" x14ac:dyDescent="0.3">
      <c r="A46" s="45"/>
      <c r="B46" s="51" t="str" cm="1">
        <f t="array" aca="1" ref="B46" ca="1">IF($A46&lt;&gt;"",SUM(SUMIFS(PrivateSheet1[[Duration]:[Duration]],PrivateSheet1[[Task]:[Task]],INDIRECT(CONCATENATE(ADDRESS(ROW($AC$22),COLUMN($AC$22)+(ROW($B46)-ROW($B$31))),"#"))))/60,"")</f>
        <v/>
      </c>
      <c r="C46" s="23" t="str">
        <f>IF($A46&lt;&gt;"",IF($J46&lt;&gt;0,B46/$J46,0),"")</f>
        <v/>
      </c>
      <c r="D46" s="51" t="str" cm="1">
        <f t="array" aca="1" ref="D46" ca="1">IF($A46&lt;&gt;"",SUM(SUMIFS(PrivateSheet2[[Duration]:[Duration]],PrivateSheet2[[Task]:[Task]],INDIRECT(CONCATENATE(ADDRESS(ROW($AC$22),COLUMN($AC$22)+(ROW($B46)-ROW($B$31))),"#"))))/60,"")</f>
        <v/>
      </c>
      <c r="E46" s="23" t="str">
        <f>IF($A46&lt;&gt;"",IF($J46&lt;&gt;0,D46/$J46,0),"")</f>
        <v/>
      </c>
      <c r="F46" s="51" t="str" cm="1">
        <f t="array" aca="1" ref="F46" ca="1">IF($A46&lt;&gt;"",SUM(SUMIFS(PrivateSheet3[[Duration]:[Duration]],PrivateSheet3[[Task]:[Task]],INDIRECT(CONCATENATE(ADDRESS(ROW($AC$22),COLUMN($AC$22)+(ROW($B46)-ROW($B$31))),"#"))))/60,"")</f>
        <v/>
      </c>
      <c r="G46" s="23" t="str">
        <f>IF($A46&lt;&gt;"",IF($J46&lt;&gt;0,F46/$J46,0),"")</f>
        <v/>
      </c>
      <c r="H46" s="51" t="str" cm="1">
        <f t="array" aca="1" ref="H46" ca="1">IF($A46&lt;&gt;"",SUM(SUMIFS(PrivateSheet4[[Duration]:[Duration]],PrivateSheet4[[Task]:[Task]],INDIRECT(CONCATENATE(ADDRESS(ROW($AC$22),COLUMN($AC$22)+(ROW($B46)-ROW($B$31))),"#"))))/60,"")</f>
        <v/>
      </c>
      <c r="I46" s="23" t="str">
        <f>IF($A46&lt;&gt;"",IF($J46&lt;&gt;0,H46/$J46,0),"")</f>
        <v/>
      </c>
      <c r="J46" s="25" t="str">
        <f>IF($A46&lt;&gt;"",SUM(B46,D46,F46,H46,#REF!),"")</f>
        <v/>
      </c>
      <c r="K46" s="48"/>
      <c r="L46" s="25"/>
      <c r="M46" s="37" t="str">
        <f>IF($K46&lt;&gt;"",SUMIFS(ProductBacklog[Planned],ProductBacklog[Planned-Date], "&lt;="&amp;$K46)," ")</f>
        <v xml:space="preserve"> </v>
      </c>
      <c r="N46" s="37" t="str" cm="1">
        <f t="array" ref="N46">IF($K46&lt;&gt;"",SUM(SUMIFS(ProductBacklog[Planned],ProductBacklog[Sprint],$A$31:$A46,ProductBacklog[Real-Date],"&lt;="&amp;$K46))," ")</f>
        <v xml:space="preserve"> </v>
      </c>
      <c r="O46" s="37" t="str" cm="1">
        <f t="array" ref="O46">IF($K46&lt;&gt;"",SUM(SUMIFS(PrivateSheet1[[Duration]:[Duration]],PrivateSheet1[[Task]:[Task]],_xlfn._xlws.FILTER(ProductBacklog[CODE],(ProductBacklog[Real-Date]&lt;=$K46)*(ProductBacklog[CODE]&lt;&gt;"")*(ProductBacklog[Real-Date]&lt;&gt;""))),SUMIFS(PrivateSheet2[[Duration]:[Duration]],PrivateSheet2[[Task]:[Task]],_xlfn._xlws.FILTER(ProductBacklog[CODE],(ProductBacklog[Real-Date]&lt;=$K46)*(ProductBacklog[CODE]&lt;&gt;"")*(ProductBacklog[Real-Date]&lt;&gt;""))),SUMIFS(PrivateSheet3[[Duration]:[Duration]],PrivateSheet3[[Task]:[Task]],_xlfn._xlws.FILTER(ProductBacklog[CODE],(ProductBacklog[Real-Date]&lt;=$K46)*(ProductBacklog[CODE]&lt;&gt;"")*(ProductBacklog[Real-Date]&lt;&gt;""))),SUMIFS(PrivateSheet4[[Duration]:[Duration]],PrivateSheet4[[Task]:[Task]],_xlfn._xlws.FILTER(ProductBacklog[CODE],(ProductBacklog[Real-Date]&lt;=$K46)*(ProductBacklog[CODE]&lt;&gt;"")*(ProductBacklog[Real-Date]&lt;&gt;""))))/60," ")</f>
        <v xml:space="preserve"> </v>
      </c>
      <c r="P46" s="37" t="str">
        <f>IF($K46&lt;&gt;"",SUM($J$31:$J46)," ")</f>
        <v xml:space="preserve"> </v>
      </c>
      <c r="S46" s="37"/>
      <c r="T46" s="29"/>
      <c r="U46" s="29"/>
    </row>
    <row r="47" spans="1:22" ht="14.4" customHeight="1" x14ac:dyDescent="0.3">
      <c r="A47" s="45"/>
      <c r="B47" s="51" t="str" cm="1">
        <f t="array" aca="1" ref="B47" ca="1">IF($A47&lt;&gt;"",SUM(SUMIFS(PrivateSheet1[[Duration]:[Duration]],PrivateSheet1[[Task]:[Task]],INDIRECT(CONCATENATE(ADDRESS(ROW($AC$22),COLUMN($AC$22)+(ROW($B47)-ROW($B$31))),"#"))))/60,"")</f>
        <v/>
      </c>
      <c r="C47" s="23" t="str">
        <f>IF($A47&lt;&gt;"",IF($J47&lt;&gt;0,B47/$J47,0),"")</f>
        <v/>
      </c>
      <c r="D47" s="51" t="str" cm="1">
        <f t="array" aca="1" ref="D47" ca="1">IF($A47&lt;&gt;"",SUM(SUMIFS(PrivateSheet2[[Duration]:[Duration]],PrivateSheet2[[Task]:[Task]],INDIRECT(CONCATENATE(ADDRESS(ROW($AC$22),COLUMN($AC$22)+(ROW($B47)-ROW($B$31))),"#"))))/60,"")</f>
        <v/>
      </c>
      <c r="E47" s="23" t="str">
        <f>IF($A47&lt;&gt;"",IF($J47&lt;&gt;0,D47/$J47,0),"")</f>
        <v/>
      </c>
      <c r="F47" s="51" t="str" cm="1">
        <f t="array" aca="1" ref="F47" ca="1">IF($A47&lt;&gt;"",SUM(SUMIFS(PrivateSheet3[[Duration]:[Duration]],PrivateSheet3[[Task]:[Task]],INDIRECT(CONCATENATE(ADDRESS(ROW($AC$22),COLUMN($AC$22)+(ROW($B47)-ROW($B$31))),"#"))))/60,"")</f>
        <v/>
      </c>
      <c r="G47" s="23" t="str">
        <f>IF($A47&lt;&gt;"",IF($J47&lt;&gt;0,F47/$J47,0),"")</f>
        <v/>
      </c>
      <c r="H47" s="51" t="str" cm="1">
        <f t="array" aca="1" ref="H47" ca="1">IF($A47&lt;&gt;"",SUM(SUMIFS(PrivateSheet4[[Duration]:[Duration]],PrivateSheet4[[Task]:[Task]],INDIRECT(CONCATENATE(ADDRESS(ROW($AC$22),COLUMN($AC$22)+(ROW($B47)-ROW($B$31))),"#"))))/60,"")</f>
        <v/>
      </c>
      <c r="I47" s="23" t="str">
        <f>IF($A47&lt;&gt;"",IF($J47&lt;&gt;0,H47/$J47,0),"")</f>
        <v/>
      </c>
      <c r="J47" s="25" t="str">
        <f>IF($A47&lt;&gt;"",SUM(B47,D47,F47,H47,#REF!),"")</f>
        <v/>
      </c>
      <c r="K47" s="48"/>
      <c r="L47" s="25"/>
      <c r="M47" s="37" t="str">
        <f>IF($K47&lt;&gt;"",SUMIFS(ProductBacklog[Planned],ProductBacklog[Planned-Date], "&lt;="&amp;$K47)," ")</f>
        <v xml:space="preserve"> </v>
      </c>
      <c r="N47" s="37" t="str" cm="1">
        <f t="array" ref="N47">IF($K47&lt;&gt;"",SUM(SUMIFS(ProductBacklog[Planned],ProductBacklog[Sprint],$A$31:$A47,ProductBacklog[Real-Date],"&lt;="&amp;$K47))," ")</f>
        <v xml:space="preserve"> </v>
      </c>
      <c r="O47" s="37" t="str" cm="1">
        <f t="array" ref="O47">IF($K47&lt;&gt;"",SUM(SUMIFS(PrivateSheet1[[Duration]:[Duration]],PrivateSheet1[[Task]:[Task]],_xlfn._xlws.FILTER(ProductBacklog[CODE],(ProductBacklog[Real-Date]&lt;=$K47)*(ProductBacklog[CODE]&lt;&gt;"")*(ProductBacklog[Real-Date]&lt;&gt;""))),SUMIFS(PrivateSheet2[[Duration]:[Duration]],PrivateSheet2[[Task]:[Task]],_xlfn._xlws.FILTER(ProductBacklog[CODE],(ProductBacklog[Real-Date]&lt;=$K47)*(ProductBacklog[CODE]&lt;&gt;"")*(ProductBacklog[Real-Date]&lt;&gt;""))),SUMIFS(PrivateSheet3[[Duration]:[Duration]],PrivateSheet3[[Task]:[Task]],_xlfn._xlws.FILTER(ProductBacklog[CODE],(ProductBacklog[Real-Date]&lt;=$K47)*(ProductBacklog[CODE]&lt;&gt;"")*(ProductBacklog[Real-Date]&lt;&gt;""))),SUMIFS(PrivateSheet4[[Duration]:[Duration]],PrivateSheet4[[Task]:[Task]],_xlfn._xlws.FILTER(ProductBacklog[CODE],(ProductBacklog[Real-Date]&lt;=$K47)*(ProductBacklog[CODE]&lt;&gt;"")*(ProductBacklog[Real-Date]&lt;&gt;""))))/60," ")</f>
        <v xml:space="preserve"> </v>
      </c>
      <c r="P47" s="37" t="str">
        <f>IF($K47&lt;&gt;"",SUM($J$31:$J47)," ")</f>
        <v xml:space="preserve"> </v>
      </c>
      <c r="S47" s="37"/>
      <c r="T47" s="29"/>
      <c r="U47" s="29"/>
    </row>
    <row r="48" spans="1:22" ht="14.4" customHeight="1" x14ac:dyDescent="0.3">
      <c r="A48" s="45"/>
      <c r="B48" s="51" t="str" cm="1">
        <f t="array" aca="1" ref="B48" ca="1">IF($A48&lt;&gt;"",SUM(SUMIFS(PrivateSheet1[[Duration]:[Duration]],PrivateSheet1[[Task]:[Task]],INDIRECT(CONCATENATE(ADDRESS(ROW($AC$22),COLUMN($AC$22)+(ROW($B48)-ROW($B$31))),"#"))))/60,"")</f>
        <v/>
      </c>
      <c r="C48" s="23" t="str">
        <f>IF($A48&lt;&gt;"",IF($J48&lt;&gt;0,B48/$J48,0),"")</f>
        <v/>
      </c>
      <c r="D48" s="51" t="str" cm="1">
        <f t="array" aca="1" ref="D48" ca="1">IF($A48&lt;&gt;"",SUM(SUMIFS(PrivateSheet2[[Duration]:[Duration]],PrivateSheet2[[Task]:[Task]],INDIRECT(CONCATENATE(ADDRESS(ROW($AC$22),COLUMN($AC$22)+(ROW($B48)-ROW($B$31))),"#"))))/60,"")</f>
        <v/>
      </c>
      <c r="E48" s="23" t="str">
        <f>IF($A48&lt;&gt;"",IF($J48&lt;&gt;0,D48/$J48,0),"")</f>
        <v/>
      </c>
      <c r="F48" s="51" t="str" cm="1">
        <f t="array" aca="1" ref="F48" ca="1">IF($A48&lt;&gt;"",SUM(SUMIFS(PrivateSheet3[[Duration]:[Duration]],PrivateSheet3[[Task]:[Task]],INDIRECT(CONCATENATE(ADDRESS(ROW($AC$22),COLUMN($AC$22)+(ROW($B48)-ROW($B$31))),"#"))))/60,"")</f>
        <v/>
      </c>
      <c r="G48" s="23" t="str">
        <f>IF($A48&lt;&gt;"",IF($J48&lt;&gt;0,F48/$J48,0),"")</f>
        <v/>
      </c>
      <c r="H48" s="51" t="str" cm="1">
        <f t="array" aca="1" ref="H48" ca="1">IF($A48&lt;&gt;"",SUM(SUMIFS(PrivateSheet4[[Duration]:[Duration]],PrivateSheet4[[Task]:[Task]],INDIRECT(CONCATENATE(ADDRESS(ROW($AC$22),COLUMN($AC$22)+(ROW($B48)-ROW($B$31))),"#"))))/60,"")</f>
        <v/>
      </c>
      <c r="I48" s="23" t="str">
        <f>IF($A48&lt;&gt;"",IF($J48&lt;&gt;0,H48/$J48,0),"")</f>
        <v/>
      </c>
      <c r="J48" s="25" t="str">
        <f>IF($A48&lt;&gt;"",SUM(B48,D48,F48,H48,#REF!),"")</f>
        <v/>
      </c>
      <c r="K48" s="48"/>
      <c r="L48" s="25"/>
      <c r="M48" s="37" t="str">
        <f>IF($K48&lt;&gt;"",SUMIFS(ProductBacklog[Planned],ProductBacklog[Planned-Date], "&lt;="&amp;$K48)," ")</f>
        <v xml:space="preserve"> </v>
      </c>
      <c r="N48" s="37" t="str" cm="1">
        <f t="array" ref="N48">IF($K48&lt;&gt;"",SUM(SUMIFS(ProductBacklog[Planned],ProductBacklog[Sprint],$A$31:$A48,ProductBacklog[Real-Date],"&lt;="&amp;$K48))," ")</f>
        <v xml:space="preserve"> </v>
      </c>
      <c r="O48" s="37" t="str" cm="1">
        <f t="array" ref="O48">IF($K48&lt;&gt;"",SUM(SUMIFS(PrivateSheet1[[Duration]:[Duration]],PrivateSheet1[[Task]:[Task]],_xlfn._xlws.FILTER(ProductBacklog[CODE],(ProductBacklog[Real-Date]&lt;=$K48)*(ProductBacklog[CODE]&lt;&gt;"")*(ProductBacklog[Real-Date]&lt;&gt;""))),SUMIFS(PrivateSheet2[[Duration]:[Duration]],PrivateSheet2[[Task]:[Task]],_xlfn._xlws.FILTER(ProductBacklog[CODE],(ProductBacklog[Real-Date]&lt;=$K48)*(ProductBacklog[CODE]&lt;&gt;"")*(ProductBacklog[Real-Date]&lt;&gt;""))),SUMIFS(PrivateSheet3[[Duration]:[Duration]],PrivateSheet3[[Task]:[Task]],_xlfn._xlws.FILTER(ProductBacklog[CODE],(ProductBacklog[Real-Date]&lt;=$K48)*(ProductBacklog[CODE]&lt;&gt;"")*(ProductBacklog[Real-Date]&lt;&gt;""))),SUMIFS(PrivateSheet4[[Duration]:[Duration]],PrivateSheet4[[Task]:[Task]],_xlfn._xlws.FILTER(ProductBacklog[CODE],(ProductBacklog[Real-Date]&lt;=$K48)*(ProductBacklog[CODE]&lt;&gt;"")*(ProductBacklog[Real-Date]&lt;&gt;""))))/60," ")</f>
        <v xml:space="preserve"> </v>
      </c>
      <c r="P48" s="37" t="str">
        <f>IF($K48&lt;&gt;"",SUM($J$31:$J48)," ")</f>
        <v xml:space="preserve"> </v>
      </c>
      <c r="S48" s="37"/>
      <c r="T48" s="29"/>
      <c r="U48" s="29"/>
    </row>
    <row r="49" spans="1:21" ht="14.4" customHeight="1" x14ac:dyDescent="0.3">
      <c r="A49" s="45"/>
      <c r="B49" s="51" t="str" cm="1">
        <f t="array" aca="1" ref="B49" ca="1">IF($A49&lt;&gt;"",SUM(SUMIFS(PrivateSheet1[[Duration]:[Duration]],PrivateSheet1[[Task]:[Task]],INDIRECT(CONCATENATE(ADDRESS(ROW($AC$22),COLUMN($AC$22)+(ROW($B49)-ROW($B$31))),"#"))))/60,"")</f>
        <v/>
      </c>
      <c r="C49" s="23" t="str">
        <f>IF($A49&lt;&gt;"",IF($J49&lt;&gt;0,B49/$J49,0),"")</f>
        <v/>
      </c>
      <c r="D49" s="51" t="str" cm="1">
        <f t="array" aca="1" ref="D49" ca="1">IF($A49&lt;&gt;"",SUM(SUMIFS(PrivateSheet2[[Duration]:[Duration]],PrivateSheet2[[Task]:[Task]],INDIRECT(CONCATENATE(ADDRESS(ROW($AC$22),COLUMN($AC$22)+(ROW($B49)-ROW($B$31))),"#"))))/60,"")</f>
        <v/>
      </c>
      <c r="E49" s="23" t="str">
        <f>IF($A49&lt;&gt;"",IF($J49&lt;&gt;0,D49/$J49,0),"")</f>
        <v/>
      </c>
      <c r="F49" s="51" t="str" cm="1">
        <f t="array" aca="1" ref="F49" ca="1">IF($A49&lt;&gt;"",SUM(SUMIFS(PrivateSheet3[[Duration]:[Duration]],PrivateSheet3[[Task]:[Task]],INDIRECT(CONCATENATE(ADDRESS(ROW($AC$22),COLUMN($AC$22)+(ROW($B49)-ROW($B$31))),"#"))))/60,"")</f>
        <v/>
      </c>
      <c r="G49" s="23" t="str">
        <f>IF($A49&lt;&gt;"",IF($J49&lt;&gt;0,F49/$J49,0),"")</f>
        <v/>
      </c>
      <c r="H49" s="51" t="str" cm="1">
        <f t="array" aca="1" ref="H49" ca="1">IF($A49&lt;&gt;"",SUM(SUMIFS(PrivateSheet4[[Duration]:[Duration]],PrivateSheet4[[Task]:[Task]],INDIRECT(CONCATENATE(ADDRESS(ROW($AC$22),COLUMN($AC$22)+(ROW($B49)-ROW($B$31))),"#"))))/60,"")</f>
        <v/>
      </c>
      <c r="I49" s="23" t="str">
        <f>IF($A49&lt;&gt;"",IF($J49&lt;&gt;0,H49/$J49,0),"")</f>
        <v/>
      </c>
      <c r="J49" s="25" t="str">
        <f>IF($A49&lt;&gt;"",SUM(B49,D49,F49,H49,#REF!),"")</f>
        <v/>
      </c>
      <c r="K49" s="48"/>
      <c r="L49" s="25"/>
      <c r="M49" s="37" t="str">
        <f>IF($K49&lt;&gt;"",SUMIFS(ProductBacklog[Planned],ProductBacklog[Planned-Date], "&lt;="&amp;$K49)," ")</f>
        <v xml:space="preserve"> </v>
      </c>
      <c r="N49" s="37" t="str" cm="1">
        <f t="array" ref="N49">IF($K49&lt;&gt;"",SUM(SUMIFS(ProductBacklog[Planned],ProductBacklog[Sprint],$A$31:$A49,ProductBacklog[Real-Date],"&lt;="&amp;$K49))," ")</f>
        <v xml:space="preserve"> </v>
      </c>
      <c r="O49" s="37" t="str" cm="1">
        <f t="array" ref="O49">IF($K49&lt;&gt;"",SUM(SUMIFS(PrivateSheet1[[Duration]:[Duration]],PrivateSheet1[[Task]:[Task]],_xlfn._xlws.FILTER(ProductBacklog[CODE],(ProductBacklog[Real-Date]&lt;=$K49)*(ProductBacklog[CODE]&lt;&gt;"")*(ProductBacklog[Real-Date]&lt;&gt;""))),SUMIFS(PrivateSheet2[[Duration]:[Duration]],PrivateSheet2[[Task]:[Task]],_xlfn._xlws.FILTER(ProductBacklog[CODE],(ProductBacklog[Real-Date]&lt;=$K49)*(ProductBacklog[CODE]&lt;&gt;"")*(ProductBacklog[Real-Date]&lt;&gt;""))),SUMIFS(PrivateSheet3[[Duration]:[Duration]],PrivateSheet3[[Task]:[Task]],_xlfn._xlws.FILTER(ProductBacklog[CODE],(ProductBacklog[Real-Date]&lt;=$K49)*(ProductBacklog[CODE]&lt;&gt;"")*(ProductBacklog[Real-Date]&lt;&gt;""))),SUMIFS(PrivateSheet4[[Duration]:[Duration]],PrivateSheet4[[Task]:[Task]],_xlfn._xlws.FILTER(ProductBacklog[CODE],(ProductBacklog[Real-Date]&lt;=$K49)*(ProductBacklog[CODE]&lt;&gt;"")*(ProductBacklog[Real-Date]&lt;&gt;""))))/60," ")</f>
        <v xml:space="preserve"> </v>
      </c>
      <c r="P49" s="37" t="str">
        <f>IF($K49&lt;&gt;"",SUM($J$31:$J49)," ")</f>
        <v xml:space="preserve"> </v>
      </c>
      <c r="S49" s="37"/>
      <c r="T49" s="29"/>
      <c r="U49" s="29"/>
    </row>
    <row r="50" spans="1:21" ht="14.4" customHeight="1" x14ac:dyDescent="0.3">
      <c r="A50" s="45"/>
      <c r="B50" s="51" t="str" cm="1">
        <f t="array" aca="1" ref="B50" ca="1">IF($A50&lt;&gt;"",SUM(SUMIFS(PrivateSheet1[[Duration]:[Duration]],PrivateSheet1[[Task]:[Task]],INDIRECT(CONCATENATE(ADDRESS(ROW($AC$22),COLUMN($AC$22)+(ROW($B50)-ROW($B$31))),"#"))))/60,"")</f>
        <v/>
      </c>
      <c r="C50" s="23" t="str">
        <f>IF($A50&lt;&gt;"",IF($J50&lt;&gt;0,B50/$J50,0),"")</f>
        <v/>
      </c>
      <c r="D50" s="51" t="str" cm="1">
        <f t="array" aca="1" ref="D50" ca="1">IF($A50&lt;&gt;"",SUM(SUMIFS(PrivateSheet2[[Duration]:[Duration]],PrivateSheet2[[Task]:[Task]],INDIRECT(CONCATENATE(ADDRESS(ROW($AC$22),COLUMN($AC$22)+(ROW($B50)-ROW($B$31))),"#"))))/60,"")</f>
        <v/>
      </c>
      <c r="E50" s="23" t="str">
        <f>IF($A50&lt;&gt;"",IF($J50&lt;&gt;0,D50/$J50,0),"")</f>
        <v/>
      </c>
      <c r="F50" s="51" t="str" cm="1">
        <f t="array" aca="1" ref="F50" ca="1">IF($A50&lt;&gt;"",SUM(SUMIFS(PrivateSheet3[[Duration]:[Duration]],PrivateSheet3[[Task]:[Task]],INDIRECT(CONCATENATE(ADDRESS(ROW($AC$22),COLUMN($AC$22)+(ROW($B50)-ROW($B$31))),"#"))))/60,"")</f>
        <v/>
      </c>
      <c r="G50" s="23" t="str">
        <f>IF($A50&lt;&gt;"",IF($J50&lt;&gt;0,F50/$J50,0),"")</f>
        <v/>
      </c>
      <c r="H50" s="51" t="str" cm="1">
        <f t="array" aca="1" ref="H50" ca="1">IF($A50&lt;&gt;"",SUM(SUMIFS(PrivateSheet4[[Duration]:[Duration]],PrivateSheet4[[Task]:[Task]],INDIRECT(CONCATENATE(ADDRESS(ROW($AC$22),COLUMN($AC$22)+(ROW($B50)-ROW($B$31))),"#"))))/60,"")</f>
        <v/>
      </c>
      <c r="I50" s="23" t="str">
        <f>IF($A50&lt;&gt;"",IF($J50&lt;&gt;0,H50/$J50,0),"")</f>
        <v/>
      </c>
      <c r="J50" s="25" t="str">
        <f>IF($A50&lt;&gt;"",SUM(B50,D50,F50,H50,#REF!),"")</f>
        <v/>
      </c>
      <c r="K50" s="48"/>
      <c r="L50" s="25"/>
      <c r="M50" s="37" t="str">
        <f>IF($K50&lt;&gt;"",SUMIFS(ProductBacklog[Planned],ProductBacklog[Planned-Date], "&lt;="&amp;$K50)," ")</f>
        <v xml:space="preserve"> </v>
      </c>
      <c r="N50" s="37" t="str" cm="1">
        <f t="array" ref="N50">IF($K50&lt;&gt;"",SUM(SUMIFS(ProductBacklog[Planned],ProductBacklog[Sprint],$A$31:$A50,ProductBacklog[Real-Date],"&lt;="&amp;$K50))," ")</f>
        <v xml:space="preserve"> </v>
      </c>
      <c r="O50" s="37" t="str" cm="1">
        <f t="array" ref="O50">IF($K50&lt;&gt;"",SUM(SUMIFS(PrivateSheet1[[Duration]:[Duration]],PrivateSheet1[[Task]:[Task]],_xlfn._xlws.FILTER(ProductBacklog[CODE],(ProductBacklog[Real-Date]&lt;=$K50)*(ProductBacklog[CODE]&lt;&gt;"")*(ProductBacklog[Real-Date]&lt;&gt;""))),SUMIFS(PrivateSheet2[[Duration]:[Duration]],PrivateSheet2[[Task]:[Task]],_xlfn._xlws.FILTER(ProductBacklog[CODE],(ProductBacklog[Real-Date]&lt;=$K50)*(ProductBacklog[CODE]&lt;&gt;"")*(ProductBacklog[Real-Date]&lt;&gt;""))),SUMIFS(PrivateSheet3[[Duration]:[Duration]],PrivateSheet3[[Task]:[Task]],_xlfn._xlws.FILTER(ProductBacklog[CODE],(ProductBacklog[Real-Date]&lt;=$K50)*(ProductBacklog[CODE]&lt;&gt;"")*(ProductBacklog[Real-Date]&lt;&gt;""))),SUMIFS(PrivateSheet4[[Duration]:[Duration]],PrivateSheet4[[Task]:[Task]],_xlfn._xlws.FILTER(ProductBacklog[CODE],(ProductBacklog[Real-Date]&lt;=$K50)*(ProductBacklog[CODE]&lt;&gt;"")*(ProductBacklog[Real-Date]&lt;&gt;""))))/60," ")</f>
        <v xml:space="preserve"> </v>
      </c>
      <c r="P50" s="37" t="str">
        <f>IF($K50&lt;&gt;"",SUM($J$31:$J50)," ")</f>
        <v xml:space="preserve"> </v>
      </c>
      <c r="S50" s="37"/>
      <c r="T50" s="29"/>
      <c r="U50" s="29"/>
    </row>
    <row r="51" spans="1:21" ht="14.4" customHeight="1" x14ac:dyDescent="0.3">
      <c r="A51" s="45"/>
      <c r="B51" s="51" t="str" cm="1">
        <f t="array" aca="1" ref="B51" ca="1">IF($A51&lt;&gt;"",SUM(SUMIFS(PrivateSheet1[[Duration]:[Duration]],PrivateSheet1[[Task]:[Task]],INDIRECT(CONCATENATE(ADDRESS(ROW($AC$22),COLUMN($AC$22)+(ROW($B51)-ROW($B$31))),"#"))))/60,"")</f>
        <v/>
      </c>
      <c r="C51" s="23" t="str">
        <f>IF($A51&lt;&gt;"",IF($J51&lt;&gt;0,B51/$J51,0),"")</f>
        <v/>
      </c>
      <c r="D51" s="51" t="str" cm="1">
        <f t="array" aca="1" ref="D51" ca="1">IF($A51&lt;&gt;"",SUM(SUMIFS(PrivateSheet2[[Duration]:[Duration]],PrivateSheet2[[Task]:[Task]],INDIRECT(CONCATENATE(ADDRESS(ROW($AC$22),COLUMN($AC$22)+(ROW($B51)-ROW($B$31))),"#"))))/60,"")</f>
        <v/>
      </c>
      <c r="E51" s="23" t="str">
        <f>IF($A51&lt;&gt;"",IF($J51&lt;&gt;0,D51/$J51,0),"")</f>
        <v/>
      </c>
      <c r="F51" s="51" t="str" cm="1">
        <f t="array" aca="1" ref="F51" ca="1">IF($A51&lt;&gt;"",SUM(SUMIFS(PrivateSheet3[[Duration]:[Duration]],PrivateSheet3[[Task]:[Task]],INDIRECT(CONCATENATE(ADDRESS(ROW($AC$22),COLUMN($AC$22)+(ROW($B51)-ROW($B$31))),"#"))))/60,"")</f>
        <v/>
      </c>
      <c r="G51" s="23" t="str">
        <f>IF($A51&lt;&gt;"",IF($J51&lt;&gt;0,F51/$J51,0),"")</f>
        <v/>
      </c>
      <c r="H51" s="51" t="str" cm="1">
        <f t="array" aca="1" ref="H51" ca="1">IF($A51&lt;&gt;"",SUM(SUMIFS(PrivateSheet4[[Duration]:[Duration]],PrivateSheet4[[Task]:[Task]],INDIRECT(CONCATENATE(ADDRESS(ROW($AC$22),COLUMN($AC$22)+(ROW($B51)-ROW($B$31))),"#"))))/60,"")</f>
        <v/>
      </c>
      <c r="I51" s="23" t="str">
        <f>IF($A51&lt;&gt;"",IF($J51&lt;&gt;0,H51/$J51,0),"")</f>
        <v/>
      </c>
      <c r="J51" s="25" t="str">
        <f>IF($A51&lt;&gt;"",SUM(B51,D51,F51,H51,#REF!),"")</f>
        <v/>
      </c>
      <c r="K51" s="48"/>
      <c r="L51" s="25"/>
      <c r="M51" s="37" t="str">
        <f>IF($K51&lt;&gt;"",SUMIFS(ProductBacklog[Planned],ProductBacklog[Planned-Date], "&lt;="&amp;$K51)," ")</f>
        <v xml:space="preserve"> </v>
      </c>
      <c r="N51" s="37" t="str" cm="1">
        <f t="array" ref="N51">IF($K51&lt;&gt;"",SUM(SUMIFS(ProductBacklog[Planned],ProductBacklog[Sprint],$A$31:$A51,ProductBacklog[Real-Date],"&lt;="&amp;$K51))," ")</f>
        <v xml:space="preserve"> </v>
      </c>
      <c r="O51" s="37" t="str" cm="1">
        <f t="array" ref="O51">IF($K51&lt;&gt;"",SUM(SUMIFS(PrivateSheet1[[Duration]:[Duration]],PrivateSheet1[[Task]:[Task]],_xlfn._xlws.FILTER(ProductBacklog[CODE],(ProductBacklog[Real-Date]&lt;=$K51)*(ProductBacklog[CODE]&lt;&gt;"")*(ProductBacklog[Real-Date]&lt;&gt;""))),SUMIFS(PrivateSheet2[[Duration]:[Duration]],PrivateSheet2[[Task]:[Task]],_xlfn._xlws.FILTER(ProductBacklog[CODE],(ProductBacklog[Real-Date]&lt;=$K51)*(ProductBacklog[CODE]&lt;&gt;"")*(ProductBacklog[Real-Date]&lt;&gt;""))),SUMIFS(PrivateSheet3[[Duration]:[Duration]],PrivateSheet3[[Task]:[Task]],_xlfn._xlws.FILTER(ProductBacklog[CODE],(ProductBacklog[Real-Date]&lt;=$K51)*(ProductBacklog[CODE]&lt;&gt;"")*(ProductBacklog[Real-Date]&lt;&gt;""))),SUMIFS(PrivateSheet4[[Duration]:[Duration]],PrivateSheet4[[Task]:[Task]],_xlfn._xlws.FILTER(ProductBacklog[CODE],(ProductBacklog[Real-Date]&lt;=$K51)*(ProductBacklog[CODE]&lt;&gt;"")*(ProductBacklog[Real-Date]&lt;&gt;""))))/60," ")</f>
        <v xml:space="preserve"> </v>
      </c>
      <c r="P51" s="37" t="str">
        <f>IF($K51&lt;&gt;"",SUM($J$31:$J51)," ")</f>
        <v xml:space="preserve"> </v>
      </c>
      <c r="S51" s="37"/>
      <c r="T51" s="29"/>
      <c r="U51" s="29"/>
    </row>
    <row r="52" spans="1:21" ht="14.4" customHeight="1" x14ac:dyDescent="0.3">
      <c r="A52" s="45"/>
      <c r="B52" s="51" t="str" cm="1">
        <f t="array" aca="1" ref="B52" ca="1">IF($A52&lt;&gt;"",SUM(SUMIFS(PrivateSheet1[[Duration]:[Duration]],PrivateSheet1[[Task]:[Task]],INDIRECT(CONCATENATE(ADDRESS(ROW($AC$22),COLUMN($AC$22)+(ROW($B52)-ROW($B$31))),"#"))))/60,"")</f>
        <v/>
      </c>
      <c r="C52" s="23" t="str">
        <f>IF($A52&lt;&gt;"",IF($J52&lt;&gt;0,B52/$J52,0),"")</f>
        <v/>
      </c>
      <c r="D52" s="51" t="str" cm="1">
        <f t="array" aca="1" ref="D52" ca="1">IF($A52&lt;&gt;"",SUM(SUMIFS(PrivateSheet2[[Duration]:[Duration]],PrivateSheet2[[Task]:[Task]],INDIRECT(CONCATENATE(ADDRESS(ROW($AC$22),COLUMN($AC$22)+(ROW($B52)-ROW($B$31))),"#"))))/60,"")</f>
        <v/>
      </c>
      <c r="E52" s="23" t="str">
        <f>IF($A52&lt;&gt;"",IF($J52&lt;&gt;0,D52/$J52,0),"")</f>
        <v/>
      </c>
      <c r="F52" s="51" t="str" cm="1">
        <f t="array" aca="1" ref="F52" ca="1">IF($A52&lt;&gt;"",SUM(SUMIFS(PrivateSheet3[[Duration]:[Duration]],PrivateSheet3[[Task]:[Task]],INDIRECT(CONCATENATE(ADDRESS(ROW($AC$22),COLUMN($AC$22)+(ROW($B52)-ROW($B$31))),"#"))))/60,"")</f>
        <v/>
      </c>
      <c r="G52" s="23" t="str">
        <f>IF($A52&lt;&gt;"",IF($J52&lt;&gt;0,F52/$J52,0),"")</f>
        <v/>
      </c>
      <c r="H52" s="51" t="str" cm="1">
        <f t="array" aca="1" ref="H52" ca="1">IF($A52&lt;&gt;"",SUM(SUMIFS(PrivateSheet4[[Duration]:[Duration]],PrivateSheet4[[Task]:[Task]],INDIRECT(CONCATENATE(ADDRESS(ROW($AC$22),COLUMN($AC$22)+(ROW($B52)-ROW($B$31))),"#"))))/60,"")</f>
        <v/>
      </c>
      <c r="I52" s="23" t="str">
        <f>IF($A52&lt;&gt;"",IF($J52&lt;&gt;0,H52/$J52,0),"")</f>
        <v/>
      </c>
      <c r="J52" s="25" t="str">
        <f>IF($A52&lt;&gt;"",SUM(B52,D52,F52,H52,#REF!),"")</f>
        <v/>
      </c>
      <c r="K52" s="48"/>
      <c r="L52" s="25"/>
      <c r="M52" s="37" t="str">
        <f>IF($K52&lt;&gt;"",SUMIFS(ProductBacklog[Planned],ProductBacklog[Planned-Date], "&lt;="&amp;$K52)," ")</f>
        <v xml:space="preserve"> </v>
      </c>
      <c r="N52" s="37" t="str" cm="1">
        <f t="array" ref="N52">IF($K52&lt;&gt;"",SUM(SUMIFS(ProductBacklog[Planned],ProductBacklog[Sprint],$A$31:$A52,ProductBacklog[Real-Date],"&lt;="&amp;$K52))," ")</f>
        <v xml:space="preserve"> </v>
      </c>
      <c r="O52" s="37" t="str" cm="1">
        <f t="array" ref="O52">IF($K52&lt;&gt;"",SUM(SUMIFS(PrivateSheet1[[Duration]:[Duration]],PrivateSheet1[[Task]:[Task]],_xlfn._xlws.FILTER(ProductBacklog[CODE],(ProductBacklog[Real-Date]&lt;=$K52)*(ProductBacklog[CODE]&lt;&gt;"")*(ProductBacklog[Real-Date]&lt;&gt;""))),SUMIFS(PrivateSheet2[[Duration]:[Duration]],PrivateSheet2[[Task]:[Task]],_xlfn._xlws.FILTER(ProductBacklog[CODE],(ProductBacklog[Real-Date]&lt;=$K52)*(ProductBacklog[CODE]&lt;&gt;"")*(ProductBacklog[Real-Date]&lt;&gt;""))),SUMIFS(PrivateSheet3[[Duration]:[Duration]],PrivateSheet3[[Task]:[Task]],_xlfn._xlws.FILTER(ProductBacklog[CODE],(ProductBacklog[Real-Date]&lt;=$K52)*(ProductBacklog[CODE]&lt;&gt;"")*(ProductBacklog[Real-Date]&lt;&gt;""))),SUMIFS(PrivateSheet4[[Duration]:[Duration]],PrivateSheet4[[Task]:[Task]],_xlfn._xlws.FILTER(ProductBacklog[CODE],(ProductBacklog[Real-Date]&lt;=$K52)*(ProductBacklog[CODE]&lt;&gt;"")*(ProductBacklog[Real-Date]&lt;&gt;""))))/60," ")</f>
        <v xml:space="preserve"> </v>
      </c>
      <c r="P52" s="37" t="str">
        <f>IF($K52&lt;&gt;"",SUM($J$31:$J52)," ")</f>
        <v xml:space="preserve"> </v>
      </c>
      <c r="S52" s="37"/>
      <c r="T52" s="29"/>
      <c r="U52" s="29"/>
    </row>
    <row r="53" spans="1:21" ht="14.4" customHeight="1" x14ac:dyDescent="0.3">
      <c r="A53" s="45"/>
      <c r="B53" s="51" t="str" cm="1">
        <f t="array" aca="1" ref="B53" ca="1">IF($A53&lt;&gt;"",SUM(SUMIFS(PrivateSheet1[[Duration]:[Duration]],PrivateSheet1[[Task]:[Task]],INDIRECT(CONCATENATE(ADDRESS(ROW($AC$22),COLUMN($AC$22)+(ROW($B53)-ROW($B$31))),"#"))))/60,"")</f>
        <v/>
      </c>
      <c r="C53" s="23" t="str">
        <f>IF($A53&lt;&gt;"",IF($J53&lt;&gt;0,B53/$J53,0),"")</f>
        <v/>
      </c>
      <c r="D53" s="51" t="str" cm="1">
        <f t="array" aca="1" ref="D53" ca="1">IF($A53&lt;&gt;"",SUM(SUMIFS(PrivateSheet2[[Duration]:[Duration]],PrivateSheet2[[Task]:[Task]],INDIRECT(CONCATENATE(ADDRESS(ROW($AC$22),COLUMN($AC$22)+(ROW($B53)-ROW($B$31))),"#"))))/60,"")</f>
        <v/>
      </c>
      <c r="E53" s="23" t="str">
        <f>IF($A53&lt;&gt;"",IF($J53&lt;&gt;0,D53/$J53,0),"")</f>
        <v/>
      </c>
      <c r="F53" s="51" t="str" cm="1">
        <f t="array" aca="1" ref="F53" ca="1">IF($A53&lt;&gt;"",SUM(SUMIFS(PrivateSheet3[[Duration]:[Duration]],PrivateSheet3[[Task]:[Task]],INDIRECT(CONCATENATE(ADDRESS(ROW($AC$22),COLUMN($AC$22)+(ROW($B53)-ROW($B$31))),"#"))))/60,"")</f>
        <v/>
      </c>
      <c r="G53" s="23" t="str">
        <f>IF($A53&lt;&gt;"",IF($J53&lt;&gt;0,F53/$J53,0),"")</f>
        <v/>
      </c>
      <c r="H53" s="51" t="str" cm="1">
        <f t="array" aca="1" ref="H53" ca="1">IF($A53&lt;&gt;"",SUM(SUMIFS(PrivateSheet4[[Duration]:[Duration]],PrivateSheet4[[Task]:[Task]],INDIRECT(CONCATENATE(ADDRESS(ROW($AC$22),COLUMN($AC$22)+(ROW($B53)-ROW($B$31))),"#"))))/60,"")</f>
        <v/>
      </c>
      <c r="I53" s="23" t="str">
        <f>IF($A53&lt;&gt;"",IF($J53&lt;&gt;0,H53/$J53,0),"")</f>
        <v/>
      </c>
      <c r="J53" s="25" t="str">
        <f>IF($A53&lt;&gt;"",SUM(B53,D53,F53,H53,#REF!),"")</f>
        <v/>
      </c>
      <c r="K53" s="48"/>
      <c r="L53" s="25"/>
      <c r="M53" s="37" t="str">
        <f>IF($K53&lt;&gt;"",SUMIFS(ProductBacklog[Planned],ProductBacklog[Planned-Date], "&lt;="&amp;$K53)," ")</f>
        <v xml:space="preserve"> </v>
      </c>
      <c r="N53" s="37" t="str" cm="1">
        <f t="array" ref="N53">IF($K53&lt;&gt;"",SUM(SUMIFS(ProductBacklog[Planned],ProductBacklog[Sprint],$A$31:$A53,ProductBacklog[Real-Date],"&lt;="&amp;$K53))," ")</f>
        <v xml:space="preserve"> </v>
      </c>
      <c r="O53" s="37" t="str" cm="1">
        <f t="array" ref="O53">IF($K53&lt;&gt;"",SUM(SUMIFS(PrivateSheet1[[Duration]:[Duration]],PrivateSheet1[[Task]:[Task]],_xlfn._xlws.FILTER(ProductBacklog[CODE],(ProductBacklog[Real-Date]&lt;=$K53)*(ProductBacklog[CODE]&lt;&gt;"")*(ProductBacklog[Real-Date]&lt;&gt;""))),SUMIFS(PrivateSheet2[[Duration]:[Duration]],PrivateSheet2[[Task]:[Task]],_xlfn._xlws.FILTER(ProductBacklog[CODE],(ProductBacklog[Real-Date]&lt;=$K53)*(ProductBacklog[CODE]&lt;&gt;"")*(ProductBacklog[Real-Date]&lt;&gt;""))),SUMIFS(PrivateSheet3[[Duration]:[Duration]],PrivateSheet3[[Task]:[Task]],_xlfn._xlws.FILTER(ProductBacklog[CODE],(ProductBacklog[Real-Date]&lt;=$K53)*(ProductBacklog[CODE]&lt;&gt;"")*(ProductBacklog[Real-Date]&lt;&gt;""))),SUMIFS(PrivateSheet4[[Duration]:[Duration]],PrivateSheet4[[Task]:[Task]],_xlfn._xlws.FILTER(ProductBacklog[CODE],(ProductBacklog[Real-Date]&lt;=$K53)*(ProductBacklog[CODE]&lt;&gt;"")*(ProductBacklog[Real-Date]&lt;&gt;""))))/60," ")</f>
        <v xml:space="preserve"> </v>
      </c>
      <c r="P53" s="37" t="str">
        <f>IF($K53&lt;&gt;"",SUM($J$31:$J53)," ")</f>
        <v xml:space="preserve"> </v>
      </c>
      <c r="S53" s="37"/>
      <c r="T53" s="29"/>
      <c r="U53" s="29"/>
    </row>
    <row r="54" spans="1:21" ht="14.4" customHeight="1" x14ac:dyDescent="0.3">
      <c r="A54" s="45"/>
      <c r="B54" s="51" t="str" cm="1">
        <f t="array" aca="1" ref="B54" ca="1">IF($A54&lt;&gt;"",SUM(SUMIFS(PrivateSheet1[[Duration]:[Duration]],PrivateSheet1[[Task]:[Task]],INDIRECT(CONCATENATE(ADDRESS(ROW($AC$22),COLUMN($AC$22)+(ROW($B54)-ROW($B$31))),"#"))))/60,"")</f>
        <v/>
      </c>
      <c r="C54" s="23" t="str">
        <f>IF($A54&lt;&gt;"",IF($J54&lt;&gt;0,B54/$J54,0),"")</f>
        <v/>
      </c>
      <c r="D54" s="51" t="str" cm="1">
        <f t="array" aca="1" ref="D54" ca="1">IF($A54&lt;&gt;"",SUM(SUMIFS(PrivateSheet2[[Duration]:[Duration]],PrivateSheet2[[Task]:[Task]],INDIRECT(CONCATENATE(ADDRESS(ROW($AC$22),COLUMN($AC$22)+(ROW($B54)-ROW($B$31))),"#"))))/60,"")</f>
        <v/>
      </c>
      <c r="E54" s="23" t="str">
        <f>IF($A54&lt;&gt;"",IF($J54&lt;&gt;0,D54/$J54,0),"")</f>
        <v/>
      </c>
      <c r="F54" s="51" t="str" cm="1">
        <f t="array" aca="1" ref="F54" ca="1">IF($A54&lt;&gt;"",SUM(SUMIFS(PrivateSheet3[[Duration]:[Duration]],PrivateSheet3[[Task]:[Task]],INDIRECT(CONCATENATE(ADDRESS(ROW($AC$22),COLUMN($AC$22)+(ROW($B54)-ROW($B$31))),"#"))))/60,"")</f>
        <v/>
      </c>
      <c r="G54" s="23" t="str">
        <f>IF($A54&lt;&gt;"",IF($J54&lt;&gt;0,F54/$J54,0),"")</f>
        <v/>
      </c>
      <c r="H54" s="51" t="str" cm="1">
        <f t="array" aca="1" ref="H54" ca="1">IF($A54&lt;&gt;"",SUM(SUMIFS(PrivateSheet4[[Duration]:[Duration]],PrivateSheet4[[Task]:[Task]],INDIRECT(CONCATENATE(ADDRESS(ROW($AC$22),COLUMN($AC$22)+(ROW($B54)-ROW($B$31))),"#"))))/60,"")</f>
        <v/>
      </c>
      <c r="I54" s="23" t="str">
        <f>IF($A54&lt;&gt;"",IF($J54&lt;&gt;0,H54/$J54,0),"")</f>
        <v/>
      </c>
      <c r="J54" s="25" t="str">
        <f>IF($A54&lt;&gt;"",SUM(B54,D54,F54,H54,#REF!),"")</f>
        <v/>
      </c>
      <c r="K54" s="48"/>
      <c r="L54" s="25"/>
      <c r="M54" s="37" t="str">
        <f>IF($K54&lt;&gt;"",SUMIFS(ProductBacklog[Planned],ProductBacklog[Planned-Date], "&lt;="&amp;$K54)," ")</f>
        <v xml:space="preserve"> </v>
      </c>
      <c r="N54" s="37" t="str" cm="1">
        <f t="array" ref="N54">IF($K54&lt;&gt;"",SUM(SUMIFS(ProductBacklog[Planned],ProductBacklog[Sprint],$A$31:$A54,ProductBacklog[Real-Date],"&lt;="&amp;$K54))," ")</f>
        <v xml:space="preserve"> </v>
      </c>
      <c r="O54" s="37" t="str" cm="1">
        <f t="array" ref="O54">IF($K54&lt;&gt;"",SUM(SUMIFS(PrivateSheet1[[Duration]:[Duration]],PrivateSheet1[[Task]:[Task]],_xlfn._xlws.FILTER(ProductBacklog[CODE],(ProductBacklog[Real-Date]&lt;=$K54)*(ProductBacklog[CODE]&lt;&gt;"")*(ProductBacklog[Real-Date]&lt;&gt;""))),SUMIFS(PrivateSheet2[[Duration]:[Duration]],PrivateSheet2[[Task]:[Task]],_xlfn._xlws.FILTER(ProductBacklog[CODE],(ProductBacklog[Real-Date]&lt;=$K54)*(ProductBacklog[CODE]&lt;&gt;"")*(ProductBacklog[Real-Date]&lt;&gt;""))),SUMIFS(PrivateSheet3[[Duration]:[Duration]],PrivateSheet3[[Task]:[Task]],_xlfn._xlws.FILTER(ProductBacklog[CODE],(ProductBacklog[Real-Date]&lt;=$K54)*(ProductBacklog[CODE]&lt;&gt;"")*(ProductBacklog[Real-Date]&lt;&gt;""))),SUMIFS(PrivateSheet4[[Duration]:[Duration]],PrivateSheet4[[Task]:[Task]],_xlfn._xlws.FILTER(ProductBacklog[CODE],(ProductBacklog[Real-Date]&lt;=$K54)*(ProductBacklog[CODE]&lt;&gt;"")*(ProductBacklog[Real-Date]&lt;&gt;""))))/60," ")</f>
        <v xml:space="preserve"> </v>
      </c>
      <c r="P54" s="37" t="str">
        <f>IF($K54&lt;&gt;"",SUM($J$31:$J54)," ")</f>
        <v xml:space="preserve"> </v>
      </c>
      <c r="S54" s="37"/>
      <c r="T54" s="29"/>
      <c r="U54" s="29"/>
    </row>
    <row r="55" spans="1:21" ht="14.4" customHeight="1" x14ac:dyDescent="0.3">
      <c r="A55" s="45"/>
      <c r="B55" s="51" t="str" cm="1">
        <f t="array" aca="1" ref="B55" ca="1">IF($A55&lt;&gt;"",SUM(SUMIFS(PrivateSheet1[[Duration]:[Duration]],PrivateSheet1[[Task]:[Task]],INDIRECT(CONCATENATE(ADDRESS(ROW($AC$22),COLUMN($AC$22)+(ROW($B55)-ROW($B$31))),"#"))))/60,"")</f>
        <v/>
      </c>
      <c r="C55" s="23" t="str">
        <f>IF($A55&lt;&gt;"",IF($J55&lt;&gt;0,B55/$J55,0),"")</f>
        <v/>
      </c>
      <c r="D55" s="51" t="str" cm="1">
        <f t="array" aca="1" ref="D55" ca="1">IF($A55&lt;&gt;"",SUM(SUMIFS(PrivateSheet2[[Duration]:[Duration]],PrivateSheet2[[Task]:[Task]],INDIRECT(CONCATENATE(ADDRESS(ROW($AC$22),COLUMN($AC$22)+(ROW($B55)-ROW($B$31))),"#"))))/60,"")</f>
        <v/>
      </c>
      <c r="E55" s="23" t="str">
        <f>IF($A55&lt;&gt;"",IF($J55&lt;&gt;0,D55/$J55,0),"")</f>
        <v/>
      </c>
      <c r="F55" s="51" t="str" cm="1">
        <f t="array" aca="1" ref="F55" ca="1">IF($A55&lt;&gt;"",SUM(SUMIFS(PrivateSheet3[[Duration]:[Duration]],PrivateSheet3[[Task]:[Task]],INDIRECT(CONCATENATE(ADDRESS(ROW($AC$22),COLUMN($AC$22)+(ROW($B55)-ROW($B$31))),"#"))))/60,"")</f>
        <v/>
      </c>
      <c r="G55" s="23" t="str">
        <f>IF($A55&lt;&gt;"",IF($J55&lt;&gt;0,F55/$J55,0),"")</f>
        <v/>
      </c>
      <c r="H55" s="51" t="str" cm="1">
        <f t="array" aca="1" ref="H55" ca="1">IF($A55&lt;&gt;"",SUM(SUMIFS(PrivateSheet4[[Duration]:[Duration]],PrivateSheet4[[Task]:[Task]],INDIRECT(CONCATENATE(ADDRESS(ROW($AC$22),COLUMN($AC$22)+(ROW($B55)-ROW($B$31))),"#"))))/60,"")</f>
        <v/>
      </c>
      <c r="I55" s="23" t="str">
        <f>IF($A55&lt;&gt;"",IF($J55&lt;&gt;0,H55/$J55,0),"")</f>
        <v/>
      </c>
      <c r="J55" s="25" t="str">
        <f>IF($A55&lt;&gt;"",SUM(B55,D55,F55,H55,#REF!),"")</f>
        <v/>
      </c>
      <c r="K55" s="48"/>
      <c r="L55" s="25"/>
      <c r="M55" s="37" t="str">
        <f>IF($K55&lt;&gt;"",SUMIFS(ProductBacklog[Planned],ProductBacklog[Planned-Date], "&lt;="&amp;$K55)," ")</f>
        <v xml:space="preserve"> </v>
      </c>
      <c r="N55" s="37" t="str" cm="1">
        <f t="array" ref="N55">IF($K55&lt;&gt;"",SUM(SUMIFS(ProductBacklog[Planned],ProductBacklog[Sprint],$A$31:$A55,ProductBacklog[Real-Date],"&lt;="&amp;$K55))," ")</f>
        <v xml:space="preserve"> </v>
      </c>
      <c r="O55" s="37" t="str" cm="1">
        <f t="array" ref="O55">IF($K55&lt;&gt;"",SUM(SUMIFS(PrivateSheet1[[Duration]:[Duration]],PrivateSheet1[[Task]:[Task]],_xlfn._xlws.FILTER(ProductBacklog[CODE],(ProductBacklog[Real-Date]&lt;=$K55)*(ProductBacklog[CODE]&lt;&gt;"")*(ProductBacklog[Real-Date]&lt;&gt;""))),SUMIFS(PrivateSheet2[[Duration]:[Duration]],PrivateSheet2[[Task]:[Task]],_xlfn._xlws.FILTER(ProductBacklog[CODE],(ProductBacklog[Real-Date]&lt;=$K55)*(ProductBacklog[CODE]&lt;&gt;"")*(ProductBacklog[Real-Date]&lt;&gt;""))),SUMIFS(PrivateSheet3[[Duration]:[Duration]],PrivateSheet3[[Task]:[Task]],_xlfn._xlws.FILTER(ProductBacklog[CODE],(ProductBacklog[Real-Date]&lt;=$K55)*(ProductBacklog[CODE]&lt;&gt;"")*(ProductBacklog[Real-Date]&lt;&gt;""))),SUMIFS(PrivateSheet4[[Duration]:[Duration]],PrivateSheet4[[Task]:[Task]],_xlfn._xlws.FILTER(ProductBacklog[CODE],(ProductBacklog[Real-Date]&lt;=$K55)*(ProductBacklog[CODE]&lt;&gt;"")*(ProductBacklog[Real-Date]&lt;&gt;""))))/60," ")</f>
        <v xml:space="preserve"> </v>
      </c>
      <c r="P55" s="37" t="str">
        <f>IF($K55&lt;&gt;"",SUM($J$31:$J55)," ")</f>
        <v xml:space="preserve"> </v>
      </c>
      <c r="S55" s="37"/>
      <c r="T55" s="29"/>
      <c r="U55" s="29"/>
    </row>
    <row r="56" spans="1:21" ht="14.4" customHeight="1" x14ac:dyDescent="0.3">
      <c r="A56" s="45"/>
      <c r="B56" s="51" t="str" cm="1">
        <f t="array" aca="1" ref="B56" ca="1">IF($A56&lt;&gt;"",SUM(SUMIFS(PrivateSheet1[[Duration]:[Duration]],PrivateSheet1[[Task]:[Task]],INDIRECT(CONCATENATE(ADDRESS(ROW($AC$22),COLUMN($AC$22)+(ROW($B56)-ROW($B$31))),"#"))))/60,"")</f>
        <v/>
      </c>
      <c r="C56" s="23" t="str">
        <f>IF($A56&lt;&gt;"",IF($J56&lt;&gt;0,B56/$J56,0),"")</f>
        <v/>
      </c>
      <c r="D56" s="51" t="str" cm="1">
        <f t="array" aca="1" ref="D56" ca="1">IF($A56&lt;&gt;"",SUM(SUMIFS(PrivateSheet2[[Duration]:[Duration]],PrivateSheet2[[Task]:[Task]],INDIRECT(CONCATENATE(ADDRESS(ROW($AC$22),COLUMN($AC$22)+(ROW($B56)-ROW($B$31))),"#"))))/60,"")</f>
        <v/>
      </c>
      <c r="E56" s="23" t="str">
        <f>IF($A56&lt;&gt;"",IF($J56&lt;&gt;0,D56/$J56,0),"")</f>
        <v/>
      </c>
      <c r="F56" s="51" t="str" cm="1">
        <f t="array" aca="1" ref="F56" ca="1">IF($A56&lt;&gt;"",SUM(SUMIFS(PrivateSheet3[[Duration]:[Duration]],PrivateSheet3[[Task]:[Task]],INDIRECT(CONCATENATE(ADDRESS(ROW($AC$22),COLUMN($AC$22)+(ROW($B56)-ROW($B$31))),"#"))))/60,"")</f>
        <v/>
      </c>
      <c r="G56" s="23" t="str">
        <f>IF($A56&lt;&gt;"",IF($J56&lt;&gt;0,F56/$J56,0),"")</f>
        <v/>
      </c>
      <c r="H56" s="51" t="str" cm="1">
        <f t="array" aca="1" ref="H56" ca="1">IF($A56&lt;&gt;"",SUM(SUMIFS(PrivateSheet4[[Duration]:[Duration]],PrivateSheet4[[Task]:[Task]],INDIRECT(CONCATENATE(ADDRESS(ROW($AC$22),COLUMN($AC$22)+(ROW($B56)-ROW($B$31))),"#"))))/60,"")</f>
        <v/>
      </c>
      <c r="I56" s="23" t="str">
        <f>IF($A56&lt;&gt;"",IF($J56&lt;&gt;0,H56/$J56,0),"")</f>
        <v/>
      </c>
      <c r="J56" s="25" t="str">
        <f>IF($A56&lt;&gt;"",SUM(B56,D56,F56,H56,#REF!),"")</f>
        <v/>
      </c>
      <c r="K56" s="48"/>
      <c r="L56" s="25"/>
      <c r="M56" s="37" t="str">
        <f>IF($K56&lt;&gt;"",SUMIFS(ProductBacklog[Planned],ProductBacklog[Planned-Date], "&lt;="&amp;$K56)," ")</f>
        <v xml:space="preserve"> </v>
      </c>
      <c r="N56" s="37" t="str" cm="1">
        <f t="array" ref="N56">IF($K56&lt;&gt;"",SUM(SUMIFS(ProductBacklog[Planned],ProductBacklog[Sprint],$A$31:$A56,ProductBacklog[Real-Date],"&lt;="&amp;$K56))," ")</f>
        <v xml:space="preserve"> </v>
      </c>
      <c r="O56" s="37" t="str" cm="1">
        <f t="array" ref="O56">IF($K56&lt;&gt;"",SUM(SUMIFS(PrivateSheet1[[Duration]:[Duration]],PrivateSheet1[[Task]:[Task]],_xlfn._xlws.FILTER(ProductBacklog[CODE],(ProductBacklog[Real-Date]&lt;=$K56)*(ProductBacklog[CODE]&lt;&gt;"")*(ProductBacklog[Real-Date]&lt;&gt;""))),SUMIFS(PrivateSheet2[[Duration]:[Duration]],PrivateSheet2[[Task]:[Task]],_xlfn._xlws.FILTER(ProductBacklog[CODE],(ProductBacklog[Real-Date]&lt;=$K56)*(ProductBacklog[CODE]&lt;&gt;"")*(ProductBacklog[Real-Date]&lt;&gt;""))),SUMIFS(PrivateSheet3[[Duration]:[Duration]],PrivateSheet3[[Task]:[Task]],_xlfn._xlws.FILTER(ProductBacklog[CODE],(ProductBacklog[Real-Date]&lt;=$K56)*(ProductBacklog[CODE]&lt;&gt;"")*(ProductBacklog[Real-Date]&lt;&gt;""))),SUMIFS(PrivateSheet4[[Duration]:[Duration]],PrivateSheet4[[Task]:[Task]],_xlfn._xlws.FILTER(ProductBacklog[CODE],(ProductBacklog[Real-Date]&lt;=$K56)*(ProductBacklog[CODE]&lt;&gt;"")*(ProductBacklog[Real-Date]&lt;&gt;""))))/60," ")</f>
        <v xml:space="preserve"> </v>
      </c>
      <c r="P56" s="37" t="str">
        <f>IF($K56&lt;&gt;"",SUM($J$31:$J56)," ")</f>
        <v xml:space="preserve"> </v>
      </c>
      <c r="S56" s="37"/>
      <c r="T56" s="29"/>
      <c r="U56" s="29"/>
    </row>
    <row r="57" spans="1:21" ht="14.4" customHeight="1" x14ac:dyDescent="0.3">
      <c r="A57" s="45"/>
      <c r="B57" s="51" t="str" cm="1">
        <f t="array" aca="1" ref="B57" ca="1">IF($A57&lt;&gt;"",SUM(SUMIFS(PrivateSheet1[[Duration]:[Duration]],PrivateSheet1[[Task]:[Task]],INDIRECT(CONCATENATE(ADDRESS(ROW($AC$22),COLUMN($AC$22)+(ROW($B57)-ROW($B$31))),"#"))))/60,"")</f>
        <v/>
      </c>
      <c r="C57" s="23" t="str">
        <f>IF($A57&lt;&gt;"",IF($J57&lt;&gt;0,B57/$J57,0),"")</f>
        <v/>
      </c>
      <c r="D57" s="51" t="str" cm="1">
        <f t="array" aca="1" ref="D57" ca="1">IF($A57&lt;&gt;"",SUM(SUMIFS(PrivateSheet2[[Duration]:[Duration]],PrivateSheet2[[Task]:[Task]],INDIRECT(CONCATENATE(ADDRESS(ROW($AC$22),COLUMN($AC$22)+(ROW($B57)-ROW($B$31))),"#"))))/60,"")</f>
        <v/>
      </c>
      <c r="E57" s="23" t="str">
        <f>IF($A57&lt;&gt;"",IF($J57&lt;&gt;0,D57/$J57,0),"")</f>
        <v/>
      </c>
      <c r="F57" s="51" t="str" cm="1">
        <f t="array" aca="1" ref="F57" ca="1">IF($A57&lt;&gt;"",SUM(SUMIFS(PrivateSheet3[[Duration]:[Duration]],PrivateSheet3[[Task]:[Task]],INDIRECT(CONCATENATE(ADDRESS(ROW($AC$22),COLUMN($AC$22)+(ROW($B57)-ROW($B$31))),"#"))))/60,"")</f>
        <v/>
      </c>
      <c r="G57" s="23" t="str">
        <f>IF($A57&lt;&gt;"",IF($J57&lt;&gt;0,F57/$J57,0),"")</f>
        <v/>
      </c>
      <c r="H57" s="51" t="str" cm="1">
        <f t="array" aca="1" ref="H57" ca="1">IF($A57&lt;&gt;"",SUM(SUMIFS(PrivateSheet4[[Duration]:[Duration]],PrivateSheet4[[Task]:[Task]],INDIRECT(CONCATENATE(ADDRESS(ROW($AC$22),COLUMN($AC$22)+(ROW($B57)-ROW($B$31))),"#"))))/60,"")</f>
        <v/>
      </c>
      <c r="I57" s="23" t="str">
        <f>IF($A57&lt;&gt;"",IF($J57&lt;&gt;0,H57/$J57,0),"")</f>
        <v/>
      </c>
      <c r="J57" s="25" t="str">
        <f>IF($A57&lt;&gt;"",SUM(B57,D57,F57,H57,#REF!),"")</f>
        <v/>
      </c>
      <c r="K57" s="48"/>
      <c r="L57" s="25"/>
      <c r="M57" s="37" t="str">
        <f>IF($K57&lt;&gt;"",SUMIFS(ProductBacklog[Planned],ProductBacklog[Planned-Date], "&lt;="&amp;$K57)," ")</f>
        <v xml:space="preserve"> </v>
      </c>
      <c r="N57" s="37" t="str" cm="1">
        <f t="array" ref="N57">IF($K57&lt;&gt;"",SUM(SUMIFS(ProductBacklog[Planned],ProductBacklog[Sprint],$A$31:$A57,ProductBacklog[Real-Date],"&lt;="&amp;$K57))," ")</f>
        <v xml:space="preserve"> </v>
      </c>
      <c r="O57" s="37" t="str" cm="1">
        <f t="array" ref="O57">IF($K57&lt;&gt;"",SUM(SUMIFS(PrivateSheet1[[Duration]:[Duration]],PrivateSheet1[[Task]:[Task]],_xlfn._xlws.FILTER(ProductBacklog[CODE],(ProductBacklog[Real-Date]&lt;=$K57)*(ProductBacklog[CODE]&lt;&gt;"")*(ProductBacklog[Real-Date]&lt;&gt;""))),SUMIFS(PrivateSheet2[[Duration]:[Duration]],PrivateSheet2[[Task]:[Task]],_xlfn._xlws.FILTER(ProductBacklog[CODE],(ProductBacklog[Real-Date]&lt;=$K57)*(ProductBacklog[CODE]&lt;&gt;"")*(ProductBacklog[Real-Date]&lt;&gt;""))),SUMIFS(PrivateSheet3[[Duration]:[Duration]],PrivateSheet3[[Task]:[Task]],_xlfn._xlws.FILTER(ProductBacklog[CODE],(ProductBacklog[Real-Date]&lt;=$K57)*(ProductBacklog[CODE]&lt;&gt;"")*(ProductBacklog[Real-Date]&lt;&gt;""))),SUMIFS(PrivateSheet4[[Duration]:[Duration]],PrivateSheet4[[Task]:[Task]],_xlfn._xlws.FILTER(ProductBacklog[CODE],(ProductBacklog[Real-Date]&lt;=$K57)*(ProductBacklog[CODE]&lt;&gt;"")*(ProductBacklog[Real-Date]&lt;&gt;""))))/60," ")</f>
        <v xml:space="preserve"> </v>
      </c>
      <c r="P57" s="37" t="str">
        <f>IF($K57&lt;&gt;"",SUM($J$31:$J57)," ")</f>
        <v xml:space="preserve"> </v>
      </c>
      <c r="S57" s="37"/>
      <c r="T57" s="29"/>
      <c r="U57" s="29"/>
    </row>
    <row r="58" spans="1:21" ht="14.4" customHeight="1" x14ac:dyDescent="0.3">
      <c r="A58" s="45"/>
      <c r="B58" s="51" t="str" cm="1">
        <f t="array" aca="1" ref="B58" ca="1">IF($A58&lt;&gt;"",SUM(SUMIFS(PrivateSheet1[[Duration]:[Duration]],PrivateSheet1[[Task]:[Task]],INDIRECT(CONCATENATE(ADDRESS(ROW($AC$22),COLUMN($AC$22)+(ROW($B58)-ROW($B$31))),"#"))))/60,"")</f>
        <v/>
      </c>
      <c r="C58" s="23" t="str">
        <f>IF($A58&lt;&gt;"",IF($J58&lt;&gt;0,B58/$J58,0),"")</f>
        <v/>
      </c>
      <c r="D58" s="51" t="str" cm="1">
        <f t="array" aca="1" ref="D58" ca="1">IF($A58&lt;&gt;"",SUM(SUMIFS(PrivateSheet2[[Duration]:[Duration]],PrivateSheet2[[Task]:[Task]],INDIRECT(CONCATENATE(ADDRESS(ROW($AC$22),COLUMN($AC$22)+(ROW($B58)-ROW($B$31))),"#"))))/60,"")</f>
        <v/>
      </c>
      <c r="E58" s="23" t="str">
        <f>IF($A58&lt;&gt;"",IF($J58&lt;&gt;0,D58/$J58,0),"")</f>
        <v/>
      </c>
      <c r="F58" s="51" t="str" cm="1">
        <f t="array" aca="1" ref="F58" ca="1">IF($A58&lt;&gt;"",SUM(SUMIFS(PrivateSheet3[[Duration]:[Duration]],PrivateSheet3[[Task]:[Task]],INDIRECT(CONCATENATE(ADDRESS(ROW($AC$22),COLUMN($AC$22)+(ROW($B58)-ROW($B$31))),"#"))))/60,"")</f>
        <v/>
      </c>
      <c r="G58" s="23" t="str">
        <f>IF($A58&lt;&gt;"",IF($J58&lt;&gt;0,F58/$J58,0),"")</f>
        <v/>
      </c>
      <c r="H58" s="51" t="str" cm="1">
        <f t="array" aca="1" ref="H58" ca="1">IF($A58&lt;&gt;"",SUM(SUMIFS(PrivateSheet4[[Duration]:[Duration]],PrivateSheet4[[Task]:[Task]],INDIRECT(CONCATENATE(ADDRESS(ROW($AC$22),COLUMN($AC$22)+(ROW($B58)-ROW($B$31))),"#"))))/60,"")</f>
        <v/>
      </c>
      <c r="I58" s="23" t="str">
        <f>IF($A58&lt;&gt;"",IF($J58&lt;&gt;0,H58/$J58,0),"")</f>
        <v/>
      </c>
      <c r="J58" s="25" t="str">
        <f>IF($A58&lt;&gt;"",SUM(B58,D58,F58,H58,#REF!),"")</f>
        <v/>
      </c>
      <c r="K58" s="48"/>
      <c r="L58" s="25"/>
      <c r="M58" s="37" t="str">
        <f>IF($K58&lt;&gt;"",SUMIFS(ProductBacklog[Planned],ProductBacklog[Planned-Date], "&lt;="&amp;$K58)," ")</f>
        <v xml:space="preserve"> </v>
      </c>
      <c r="N58" s="37" t="str" cm="1">
        <f t="array" ref="N58">IF($K58&lt;&gt;"",SUM(SUMIFS(ProductBacklog[Planned],ProductBacklog[Sprint],$A$31:$A58,ProductBacklog[Real-Date],"&lt;="&amp;$K58))," ")</f>
        <v xml:space="preserve"> </v>
      </c>
      <c r="O58" s="37" t="str" cm="1">
        <f t="array" ref="O58">IF($K58&lt;&gt;"",SUM(SUMIFS(PrivateSheet1[[Duration]:[Duration]],PrivateSheet1[[Task]:[Task]],_xlfn._xlws.FILTER(ProductBacklog[CODE],(ProductBacklog[Real-Date]&lt;=$K58)*(ProductBacklog[CODE]&lt;&gt;"")*(ProductBacklog[Real-Date]&lt;&gt;""))),SUMIFS(PrivateSheet2[[Duration]:[Duration]],PrivateSheet2[[Task]:[Task]],_xlfn._xlws.FILTER(ProductBacklog[CODE],(ProductBacklog[Real-Date]&lt;=$K58)*(ProductBacklog[CODE]&lt;&gt;"")*(ProductBacklog[Real-Date]&lt;&gt;""))),SUMIFS(PrivateSheet3[[Duration]:[Duration]],PrivateSheet3[[Task]:[Task]],_xlfn._xlws.FILTER(ProductBacklog[CODE],(ProductBacklog[Real-Date]&lt;=$K58)*(ProductBacklog[CODE]&lt;&gt;"")*(ProductBacklog[Real-Date]&lt;&gt;""))),SUMIFS(PrivateSheet4[[Duration]:[Duration]],PrivateSheet4[[Task]:[Task]],_xlfn._xlws.FILTER(ProductBacklog[CODE],(ProductBacklog[Real-Date]&lt;=$K58)*(ProductBacklog[CODE]&lt;&gt;"")*(ProductBacklog[Real-Date]&lt;&gt;""))))/60," ")</f>
        <v xml:space="preserve"> </v>
      </c>
      <c r="P58" s="37" t="str">
        <f>IF($K58&lt;&gt;"",SUM($J$31:$J58)," ")</f>
        <v xml:space="preserve"> </v>
      </c>
      <c r="S58" s="37"/>
      <c r="T58" s="29"/>
      <c r="U58" s="29"/>
    </row>
    <row r="59" spans="1:21" ht="14.4" customHeight="1" x14ac:dyDescent="0.3">
      <c r="A59" s="45"/>
      <c r="B59" s="51" t="str" cm="1">
        <f t="array" aca="1" ref="B59" ca="1">IF($A59&lt;&gt;"",SUM(SUMIFS(PrivateSheet1[[Duration]:[Duration]],PrivateSheet1[[Task]:[Task]],INDIRECT(CONCATENATE(ADDRESS(ROW($AC$22),COLUMN($AC$22)+(ROW($B59)-ROW($B$31))),"#"))))/60,"")</f>
        <v/>
      </c>
      <c r="C59" s="23" t="str">
        <f>IF($A59&lt;&gt;"",IF($J59&lt;&gt;0,B59/$J59,0),"")</f>
        <v/>
      </c>
      <c r="D59" s="51" t="str" cm="1">
        <f t="array" aca="1" ref="D59" ca="1">IF($A59&lt;&gt;"",SUM(SUMIFS(PrivateSheet2[[Duration]:[Duration]],PrivateSheet2[[Task]:[Task]],INDIRECT(CONCATENATE(ADDRESS(ROW($AC$22),COLUMN($AC$22)+(ROW($B59)-ROW($B$31))),"#"))))/60,"")</f>
        <v/>
      </c>
      <c r="E59" s="23" t="str">
        <f>IF($A59&lt;&gt;"",IF($J59&lt;&gt;0,D59/$J59,0),"")</f>
        <v/>
      </c>
      <c r="F59" s="51" t="str" cm="1">
        <f t="array" aca="1" ref="F59" ca="1">IF($A59&lt;&gt;"",SUM(SUMIFS(PrivateSheet3[[Duration]:[Duration]],PrivateSheet3[[Task]:[Task]],INDIRECT(CONCATENATE(ADDRESS(ROW($AC$22),COLUMN($AC$22)+(ROW($B59)-ROW($B$31))),"#"))))/60,"")</f>
        <v/>
      </c>
      <c r="G59" s="23" t="str">
        <f>IF($A59&lt;&gt;"",IF($J59&lt;&gt;0,F59/$J59,0),"")</f>
        <v/>
      </c>
      <c r="H59" s="51" t="str" cm="1">
        <f t="array" aca="1" ref="H59" ca="1">IF($A59&lt;&gt;"",SUM(SUMIFS(PrivateSheet4[[Duration]:[Duration]],PrivateSheet4[[Task]:[Task]],INDIRECT(CONCATENATE(ADDRESS(ROW($AC$22),COLUMN($AC$22)+(ROW($B59)-ROW($B$31))),"#"))))/60,"")</f>
        <v/>
      </c>
      <c r="I59" s="23" t="str">
        <f>IF($A59&lt;&gt;"",IF($J59&lt;&gt;0,H59/$J59,0),"")</f>
        <v/>
      </c>
      <c r="J59" s="25" t="str">
        <f>IF($A59&lt;&gt;"",SUM(B59,D59,F59,H59,#REF!),"")</f>
        <v/>
      </c>
      <c r="K59" s="48"/>
      <c r="L59" s="25"/>
      <c r="M59" s="37" t="str">
        <f>IF($K59&lt;&gt;"",SUMIFS(ProductBacklog[Planned],ProductBacklog[Planned-Date], "&lt;="&amp;$K59)," ")</f>
        <v xml:space="preserve"> </v>
      </c>
      <c r="N59" s="37" t="str" cm="1">
        <f t="array" ref="N59">IF($K59&lt;&gt;"",SUM(SUMIFS(ProductBacklog[Planned],ProductBacklog[Sprint],$A$31:$A59,ProductBacklog[Real-Date],"&lt;="&amp;$K59))," ")</f>
        <v xml:space="preserve"> </v>
      </c>
      <c r="O59" s="37" t="str" cm="1">
        <f t="array" ref="O59">IF($K59&lt;&gt;"",SUM(SUMIFS(PrivateSheet1[[Duration]:[Duration]],PrivateSheet1[[Task]:[Task]],_xlfn._xlws.FILTER(ProductBacklog[CODE],(ProductBacklog[Real-Date]&lt;=$K59)*(ProductBacklog[CODE]&lt;&gt;"")*(ProductBacklog[Real-Date]&lt;&gt;""))),SUMIFS(PrivateSheet2[[Duration]:[Duration]],PrivateSheet2[[Task]:[Task]],_xlfn._xlws.FILTER(ProductBacklog[CODE],(ProductBacklog[Real-Date]&lt;=$K59)*(ProductBacklog[CODE]&lt;&gt;"")*(ProductBacklog[Real-Date]&lt;&gt;""))),SUMIFS(PrivateSheet3[[Duration]:[Duration]],PrivateSheet3[[Task]:[Task]],_xlfn._xlws.FILTER(ProductBacklog[CODE],(ProductBacklog[Real-Date]&lt;=$K59)*(ProductBacklog[CODE]&lt;&gt;"")*(ProductBacklog[Real-Date]&lt;&gt;""))),SUMIFS(PrivateSheet4[[Duration]:[Duration]],PrivateSheet4[[Task]:[Task]],_xlfn._xlws.FILTER(ProductBacklog[CODE],(ProductBacklog[Real-Date]&lt;=$K59)*(ProductBacklog[CODE]&lt;&gt;"")*(ProductBacklog[Real-Date]&lt;&gt;""))))/60," ")</f>
        <v xml:space="preserve"> </v>
      </c>
      <c r="P59" s="37" t="str">
        <f>IF($K59&lt;&gt;"",SUM($J$31:$J59)," ")</f>
        <v xml:space="preserve"> </v>
      </c>
      <c r="S59" s="37"/>
      <c r="T59" s="29"/>
      <c r="U59" s="29"/>
    </row>
    <row r="60" spans="1:21" ht="14.4" customHeight="1" x14ac:dyDescent="0.3">
      <c r="A60" s="45"/>
      <c r="B60" s="51" t="str" cm="1">
        <f t="array" aca="1" ref="B60" ca="1">IF($A60&lt;&gt;"",SUM(SUMIFS(PrivateSheet1[[Duration]:[Duration]],PrivateSheet1[[Task]:[Task]],INDIRECT(CONCATENATE(ADDRESS(ROW($AC$22),COLUMN($AC$22)+(ROW($B60)-ROW($B$31))),"#"))))/60,"")</f>
        <v/>
      </c>
      <c r="C60" s="23" t="str">
        <f>IF($A60&lt;&gt;"",IF($J60&lt;&gt;0,B60/$J60,0),"")</f>
        <v/>
      </c>
      <c r="D60" s="51" t="str" cm="1">
        <f t="array" aca="1" ref="D60" ca="1">IF($A60&lt;&gt;"",SUM(SUMIFS(PrivateSheet2[[Duration]:[Duration]],PrivateSheet2[[Task]:[Task]],INDIRECT(CONCATENATE(ADDRESS(ROW($AC$22),COLUMN($AC$22)+(ROW($B60)-ROW($B$31))),"#"))))/60,"")</f>
        <v/>
      </c>
      <c r="E60" s="23" t="str">
        <f>IF($A60&lt;&gt;"",IF($J60&lt;&gt;0,D60/$J60,0),"")</f>
        <v/>
      </c>
      <c r="F60" s="51" t="str" cm="1">
        <f t="array" aca="1" ref="F60" ca="1">IF($A60&lt;&gt;"",SUM(SUMIFS(PrivateSheet3[[Duration]:[Duration]],PrivateSheet3[[Task]:[Task]],INDIRECT(CONCATENATE(ADDRESS(ROW($AC$22),COLUMN($AC$22)+(ROW($B60)-ROW($B$31))),"#"))))/60,"")</f>
        <v/>
      </c>
      <c r="G60" s="23" t="str">
        <f>IF($A60&lt;&gt;"",IF($J60&lt;&gt;0,F60/$J60,0),"")</f>
        <v/>
      </c>
      <c r="H60" s="51" t="str" cm="1">
        <f t="array" aca="1" ref="H60" ca="1">IF($A60&lt;&gt;"",SUM(SUMIFS(PrivateSheet4[[Duration]:[Duration]],PrivateSheet4[[Task]:[Task]],INDIRECT(CONCATENATE(ADDRESS(ROW($AC$22),COLUMN($AC$22)+(ROW($B60)-ROW($B$31))),"#"))))/60,"")</f>
        <v/>
      </c>
      <c r="I60" s="23" t="str">
        <f>IF($A60&lt;&gt;"",IF($J60&lt;&gt;0,H60/$J60,0),"")</f>
        <v/>
      </c>
      <c r="J60" s="25" t="str">
        <f>IF($A60&lt;&gt;"",SUM(B60,D60,F60,H60,#REF!),"")</f>
        <v/>
      </c>
      <c r="K60" s="48"/>
      <c r="L60" s="25"/>
      <c r="M60" s="37" t="str">
        <f>IF($K60&lt;&gt;"",SUMIFS(ProductBacklog[Planned],ProductBacklog[Planned-Date], "&lt;="&amp;$K60)," ")</f>
        <v xml:space="preserve"> </v>
      </c>
      <c r="N60" s="37" t="str" cm="1">
        <f t="array" ref="N60">IF($K60&lt;&gt;"",SUM(SUMIFS(ProductBacklog[Planned],ProductBacklog[Sprint],$A$31:$A60,ProductBacklog[Real-Date],"&lt;="&amp;$K60))," ")</f>
        <v xml:space="preserve"> </v>
      </c>
      <c r="O60" s="37" t="str" cm="1">
        <f t="array" ref="O60">IF($K60&lt;&gt;"",SUM(SUMIFS(PrivateSheet1[[Duration]:[Duration]],PrivateSheet1[[Task]:[Task]],_xlfn._xlws.FILTER(ProductBacklog[CODE],(ProductBacklog[Real-Date]&lt;=$K60)*(ProductBacklog[CODE]&lt;&gt;"")*(ProductBacklog[Real-Date]&lt;&gt;""))),SUMIFS(PrivateSheet2[[Duration]:[Duration]],PrivateSheet2[[Task]:[Task]],_xlfn._xlws.FILTER(ProductBacklog[CODE],(ProductBacklog[Real-Date]&lt;=$K60)*(ProductBacklog[CODE]&lt;&gt;"")*(ProductBacklog[Real-Date]&lt;&gt;""))),SUMIFS(PrivateSheet3[[Duration]:[Duration]],PrivateSheet3[[Task]:[Task]],_xlfn._xlws.FILTER(ProductBacklog[CODE],(ProductBacklog[Real-Date]&lt;=$K60)*(ProductBacklog[CODE]&lt;&gt;"")*(ProductBacklog[Real-Date]&lt;&gt;""))),SUMIFS(PrivateSheet4[[Duration]:[Duration]],PrivateSheet4[[Task]:[Task]],_xlfn._xlws.FILTER(ProductBacklog[CODE],(ProductBacklog[Real-Date]&lt;=$K60)*(ProductBacklog[CODE]&lt;&gt;"")*(ProductBacklog[Real-Date]&lt;&gt;""))))/60," ")</f>
        <v xml:space="preserve"> </v>
      </c>
      <c r="P60" s="37" t="str">
        <f>IF($K60&lt;&gt;"",SUM($J$31:$J60)," ")</f>
        <v xml:space="preserve"> </v>
      </c>
      <c r="S60" s="37"/>
      <c r="T60" s="29"/>
      <c r="U60" s="29"/>
    </row>
    <row r="61" spans="1:21" ht="14.4" customHeight="1" x14ac:dyDescent="0.3">
      <c r="A61" s="29"/>
      <c r="B61" s="51" t="str" cm="1">
        <f t="array" aca="1" ref="B61" ca="1">IF($A61&lt;&gt;"",SUM(SUMIFS(PrivateSheet1[[Duration]:[Duration]],PrivateSheet1[[Task]:[Task]],INDIRECT(CONCATENATE(ADDRESS(ROW($AC$22),COLUMN($AC$22)+(ROW($B61)-ROW($B$31))),"#"))))/60,"")</f>
        <v/>
      </c>
      <c r="C61" s="23" t="str">
        <f>IF($A61&lt;&gt;"",IF($J61&lt;&gt;0,B61/$J61,0),"")</f>
        <v/>
      </c>
      <c r="D61" s="51" t="str" cm="1">
        <f t="array" aca="1" ref="D61" ca="1">IF($A61&lt;&gt;"",SUM(SUMIFS(PrivateSheet2[[Duration]:[Duration]],PrivateSheet2[[Task]:[Task]],INDIRECT(CONCATENATE(ADDRESS(ROW($AC$22),COLUMN($AC$22)+(ROW($B61)-ROW($B$31))),"#"))))/60,"")</f>
        <v/>
      </c>
      <c r="E61" s="23" t="str">
        <f>IF($A61&lt;&gt;"",IF($J61&lt;&gt;0,D61/$J61,0),"")</f>
        <v/>
      </c>
      <c r="F61" s="51" t="str" cm="1">
        <f t="array" aca="1" ref="F61" ca="1">IF($A61&lt;&gt;"",SUM(SUMIFS(PrivateSheet3[[Duration]:[Duration]],PrivateSheet3[[Task]:[Task]],INDIRECT(CONCATENATE(ADDRESS(ROW($AC$22),COLUMN($AC$22)+(ROW($B61)-ROW($B$31))),"#"))))/60,"")</f>
        <v/>
      </c>
      <c r="G61" s="23" t="str">
        <f>IF($A61&lt;&gt;"",IF($J61&lt;&gt;0,F61/$J61,0),"")</f>
        <v/>
      </c>
      <c r="H61" s="51" t="str" cm="1">
        <f t="array" aca="1" ref="H61" ca="1">IF($A61&lt;&gt;"",SUM(SUMIFS(PrivateSheet4[[Duration]:[Duration]],PrivateSheet4[[Task]:[Task]],INDIRECT(CONCATENATE(ADDRESS(ROW($AC$22),COLUMN($AC$22)+(ROW($B61)-ROW($B$31))),"#"))))/60,"")</f>
        <v/>
      </c>
      <c r="I61" s="23" t="str">
        <f>IF($A61&lt;&gt;"",IF($J61&lt;&gt;0,H61/$J61,0),"")</f>
        <v/>
      </c>
      <c r="J61" s="25" t="str">
        <f>IF($A61&lt;&gt;"",SUM(B61,D61,F61,H61,#REF!),"")</f>
        <v/>
      </c>
      <c r="K61" s="48"/>
      <c r="L61" s="25"/>
      <c r="M61" s="37" t="str">
        <f>IF($K61&lt;&gt;"",SUMIFS(ProductBacklog[Planned],ProductBacklog[Planned-Date], "&lt;="&amp;$K61)," ")</f>
        <v xml:space="preserve"> </v>
      </c>
      <c r="N61" s="37" t="str" cm="1">
        <f t="array" ref="N61">IF($K61&lt;&gt;"",SUM(SUMIFS(ProductBacklog[Planned],ProductBacklog[Sprint],$A$31:$A61,ProductBacklog[Real-Date],"&lt;="&amp;$K61))," ")</f>
        <v xml:space="preserve"> </v>
      </c>
      <c r="O61" s="37" t="str" cm="1">
        <f t="array" ref="O61">IF($K61&lt;&gt;"",SUM(SUMIFS(PrivateSheet1[[Duration]:[Duration]],PrivateSheet1[[Task]:[Task]],_xlfn._xlws.FILTER(ProductBacklog[CODE],(ProductBacklog[Real-Date]&lt;=$K61)*(ProductBacklog[CODE]&lt;&gt;"")*(ProductBacklog[Real-Date]&lt;&gt;""))),SUMIFS(PrivateSheet2[[Duration]:[Duration]],PrivateSheet2[[Task]:[Task]],_xlfn._xlws.FILTER(ProductBacklog[CODE],(ProductBacklog[Real-Date]&lt;=$K61)*(ProductBacklog[CODE]&lt;&gt;"")*(ProductBacklog[Real-Date]&lt;&gt;""))),SUMIFS(PrivateSheet3[[Duration]:[Duration]],PrivateSheet3[[Task]:[Task]],_xlfn._xlws.FILTER(ProductBacklog[CODE],(ProductBacklog[Real-Date]&lt;=$K61)*(ProductBacklog[CODE]&lt;&gt;"")*(ProductBacklog[Real-Date]&lt;&gt;""))),SUMIFS(PrivateSheet4[[Duration]:[Duration]],PrivateSheet4[[Task]:[Task]],_xlfn._xlws.FILTER(ProductBacklog[CODE],(ProductBacklog[Real-Date]&lt;=$K61)*(ProductBacklog[CODE]&lt;&gt;"")*(ProductBacklog[Real-Date]&lt;&gt;""))))/60," ")</f>
        <v xml:space="preserve"> </v>
      </c>
      <c r="P61" s="37" t="str">
        <f>IF($K61&lt;&gt;"",SUM($J$31:$J61)," ")</f>
        <v xml:space="preserve"> </v>
      </c>
      <c r="S61" s="37"/>
      <c r="T61" s="29"/>
      <c r="U61" s="29"/>
    </row>
    <row r="62" spans="1:21" ht="14.4" customHeight="1" x14ac:dyDescent="0.3">
      <c r="A62" s="29"/>
      <c r="B62" s="51" t="str" cm="1">
        <f t="array" aca="1" ref="B62" ca="1">IF($A62&lt;&gt;"",SUM(SUMIFS(PrivateSheet1[[Duration]:[Duration]],PrivateSheet1[[Task]:[Task]],INDIRECT(CONCATENATE(ADDRESS(ROW($AC$22),COLUMN($AC$22)+(ROW($B62)-ROW($B$31))),"#"))))/60,"")</f>
        <v/>
      </c>
      <c r="C62" s="23" t="str">
        <f>IF($A62&lt;&gt;"",IF($J62&lt;&gt;0,B62/$J62,0),"")</f>
        <v/>
      </c>
      <c r="D62" s="51" t="str" cm="1">
        <f t="array" aca="1" ref="D62" ca="1">IF($A62&lt;&gt;"",SUM(SUMIFS(PrivateSheet2[[Duration]:[Duration]],PrivateSheet2[[Task]:[Task]],INDIRECT(CONCATENATE(ADDRESS(ROW($AC$22),COLUMN($AC$22)+(ROW($B62)-ROW($B$31))),"#"))))/60,"")</f>
        <v/>
      </c>
      <c r="E62" s="23" t="str">
        <f>IF($A62&lt;&gt;"",IF($J62&lt;&gt;0,D62/$J62,0),"")</f>
        <v/>
      </c>
      <c r="F62" s="51" t="str" cm="1">
        <f t="array" aca="1" ref="F62" ca="1">IF($A62&lt;&gt;"",SUM(SUMIFS(PrivateSheet3[[Duration]:[Duration]],PrivateSheet3[[Task]:[Task]],INDIRECT(CONCATENATE(ADDRESS(ROW($AC$22),COLUMN($AC$22)+(ROW($B62)-ROW($B$31))),"#"))))/60,"")</f>
        <v/>
      </c>
      <c r="G62" s="23" t="str">
        <f>IF($A62&lt;&gt;"",IF($J62&lt;&gt;0,F62/$J62,0),"")</f>
        <v/>
      </c>
      <c r="H62" s="51" t="str" cm="1">
        <f t="array" aca="1" ref="H62" ca="1">IF($A62&lt;&gt;"",SUM(SUMIFS(PrivateSheet4[[Duration]:[Duration]],PrivateSheet4[[Task]:[Task]],INDIRECT(CONCATENATE(ADDRESS(ROW($AC$22),COLUMN($AC$22)+(ROW($B62)-ROW($B$31))),"#"))))/60,"")</f>
        <v/>
      </c>
      <c r="I62" s="23" t="str">
        <f>IF($A62&lt;&gt;"",IF($J62&lt;&gt;0,H62/$J62,0),"")</f>
        <v/>
      </c>
      <c r="J62" s="25" t="str">
        <f>IF($A62&lt;&gt;"",SUM(B62,D62,F62,H62,#REF!),"")</f>
        <v/>
      </c>
      <c r="K62" s="48"/>
      <c r="L62" s="25"/>
      <c r="M62" s="37" t="str">
        <f>IF($K62&lt;&gt;"",SUMIFS(ProductBacklog[Planned],ProductBacklog[Planned-Date], "&lt;="&amp;$K62)," ")</f>
        <v xml:space="preserve"> </v>
      </c>
      <c r="N62" s="37" t="str" cm="1">
        <f t="array" ref="N62">IF($K62&lt;&gt;"",SUM(SUMIFS(ProductBacklog[Planned],ProductBacklog[Sprint],$A$31:$A62,ProductBacklog[Real-Date],"&lt;="&amp;$K62))," ")</f>
        <v xml:space="preserve"> </v>
      </c>
      <c r="O62" s="37" t="str" cm="1">
        <f t="array" ref="O62">IF($K62&lt;&gt;"",SUM(SUMIFS(PrivateSheet1[[Duration]:[Duration]],PrivateSheet1[[Task]:[Task]],_xlfn._xlws.FILTER(ProductBacklog[CODE],(ProductBacklog[Real-Date]&lt;=$K62)*(ProductBacklog[CODE]&lt;&gt;"")*(ProductBacklog[Real-Date]&lt;&gt;""))),SUMIFS(PrivateSheet2[[Duration]:[Duration]],PrivateSheet2[[Task]:[Task]],_xlfn._xlws.FILTER(ProductBacklog[CODE],(ProductBacklog[Real-Date]&lt;=$K62)*(ProductBacklog[CODE]&lt;&gt;"")*(ProductBacklog[Real-Date]&lt;&gt;""))),SUMIFS(PrivateSheet3[[Duration]:[Duration]],PrivateSheet3[[Task]:[Task]],_xlfn._xlws.FILTER(ProductBacklog[CODE],(ProductBacklog[Real-Date]&lt;=$K62)*(ProductBacklog[CODE]&lt;&gt;"")*(ProductBacklog[Real-Date]&lt;&gt;""))),SUMIFS(PrivateSheet4[[Duration]:[Duration]],PrivateSheet4[[Task]:[Task]],_xlfn._xlws.FILTER(ProductBacklog[CODE],(ProductBacklog[Real-Date]&lt;=$K62)*(ProductBacklog[CODE]&lt;&gt;"")*(ProductBacklog[Real-Date]&lt;&gt;""))))/60," ")</f>
        <v xml:space="preserve"> </v>
      </c>
      <c r="P62" s="37" t="str">
        <f>IF($K62&lt;&gt;"",SUM($J$31:$J62)," ")</f>
        <v xml:space="preserve"> </v>
      </c>
      <c r="S62" s="37"/>
      <c r="T62" s="29"/>
      <c r="U62" s="29"/>
    </row>
    <row r="63" spans="1:21" ht="14.4" customHeight="1" x14ac:dyDescent="0.3">
      <c r="A63" s="29"/>
      <c r="B63" s="51" t="str" cm="1">
        <f t="array" aca="1" ref="B63" ca="1">IF($A63&lt;&gt;"",SUM(SUMIFS(PrivateSheet1[[Duration]:[Duration]],PrivateSheet1[[Task]:[Task]],INDIRECT(CONCATENATE(ADDRESS(ROW($AC$22),COLUMN($AC$22)+(ROW($B63)-ROW($B$31))),"#"))))/60,"")</f>
        <v/>
      </c>
      <c r="C63" s="23" t="str">
        <f>IF($A63&lt;&gt;"",IF($J63&lt;&gt;0,B63/$J63,0),"")</f>
        <v/>
      </c>
      <c r="D63" s="51" t="str" cm="1">
        <f t="array" aca="1" ref="D63" ca="1">IF($A63&lt;&gt;"",SUM(SUMIFS(PrivateSheet2[[Duration]:[Duration]],PrivateSheet2[[Task]:[Task]],INDIRECT(CONCATENATE(ADDRESS(ROW($AC$22),COLUMN($AC$22)+(ROW($B63)-ROW($B$31))),"#"))))/60,"")</f>
        <v/>
      </c>
      <c r="E63" s="23" t="str">
        <f>IF($A63&lt;&gt;"",IF($J63&lt;&gt;0,D63/$J63,0),"")</f>
        <v/>
      </c>
      <c r="F63" s="51" t="str" cm="1">
        <f t="array" aca="1" ref="F63" ca="1">IF($A63&lt;&gt;"",SUM(SUMIFS(PrivateSheet3[[Duration]:[Duration]],PrivateSheet3[[Task]:[Task]],INDIRECT(CONCATENATE(ADDRESS(ROW($AC$22),COLUMN($AC$22)+(ROW($B63)-ROW($B$31))),"#"))))/60,"")</f>
        <v/>
      </c>
      <c r="G63" s="23" t="str">
        <f>IF($A63&lt;&gt;"",IF($J63&lt;&gt;0,F63/$J63,0),"")</f>
        <v/>
      </c>
      <c r="H63" s="51" t="str" cm="1">
        <f t="array" aca="1" ref="H63" ca="1">IF($A63&lt;&gt;"",SUM(SUMIFS(PrivateSheet4[[Duration]:[Duration]],PrivateSheet4[[Task]:[Task]],INDIRECT(CONCATENATE(ADDRESS(ROW($AC$22),COLUMN($AC$22)+(ROW($B63)-ROW($B$31))),"#"))))/60,"")</f>
        <v/>
      </c>
      <c r="I63" s="23" t="str">
        <f>IF($A63&lt;&gt;"",IF($J63&lt;&gt;0,H63/$J63,0),"")</f>
        <v/>
      </c>
      <c r="J63" s="25" t="str">
        <f>IF($A63&lt;&gt;"",SUM(B63,D63,F63,H63,#REF!),"")</f>
        <v/>
      </c>
      <c r="K63" s="48"/>
      <c r="L63" s="25"/>
      <c r="M63" s="37" t="str">
        <f>IF($K63&lt;&gt;"",SUMIFS(ProductBacklog[Planned],ProductBacklog[Planned-Date], "&lt;="&amp;$K63)," ")</f>
        <v xml:space="preserve"> </v>
      </c>
      <c r="N63" s="37" t="str" cm="1">
        <f t="array" ref="N63">IF($K63&lt;&gt;"",SUM(SUMIFS(ProductBacklog[Planned],ProductBacklog[Sprint],$A$31:$A63,ProductBacklog[Real-Date],"&lt;="&amp;$K63))," ")</f>
        <v xml:space="preserve"> </v>
      </c>
      <c r="O63" s="37" t="str" cm="1">
        <f t="array" ref="O63">IF($K63&lt;&gt;"",SUM(SUMIFS(PrivateSheet1[[Duration]:[Duration]],PrivateSheet1[[Task]:[Task]],_xlfn._xlws.FILTER(ProductBacklog[CODE],(ProductBacklog[Real-Date]&lt;=$K63)*(ProductBacklog[CODE]&lt;&gt;"")*(ProductBacklog[Real-Date]&lt;&gt;""))),SUMIFS(PrivateSheet2[[Duration]:[Duration]],PrivateSheet2[[Task]:[Task]],_xlfn._xlws.FILTER(ProductBacklog[CODE],(ProductBacklog[Real-Date]&lt;=$K63)*(ProductBacklog[CODE]&lt;&gt;"")*(ProductBacklog[Real-Date]&lt;&gt;""))),SUMIFS(PrivateSheet3[[Duration]:[Duration]],PrivateSheet3[[Task]:[Task]],_xlfn._xlws.FILTER(ProductBacklog[CODE],(ProductBacklog[Real-Date]&lt;=$K63)*(ProductBacklog[CODE]&lt;&gt;"")*(ProductBacklog[Real-Date]&lt;&gt;""))),SUMIFS(PrivateSheet4[[Duration]:[Duration]],PrivateSheet4[[Task]:[Task]],_xlfn._xlws.FILTER(ProductBacklog[CODE],(ProductBacklog[Real-Date]&lt;=$K63)*(ProductBacklog[CODE]&lt;&gt;"")*(ProductBacklog[Real-Date]&lt;&gt;""))))/60," ")</f>
        <v xml:space="preserve"> </v>
      </c>
      <c r="P63" s="37" t="str">
        <f>IF($K63&lt;&gt;"",SUM($J$31:$J63)," ")</f>
        <v xml:space="preserve"> </v>
      </c>
      <c r="S63" s="37"/>
      <c r="T63" s="29"/>
      <c r="U63" s="29"/>
    </row>
    <row r="64" spans="1:21" ht="14.4" customHeight="1" x14ac:dyDescent="0.3">
      <c r="A64" s="29"/>
      <c r="B64" s="51" t="str" cm="1">
        <f t="array" aca="1" ref="B64" ca="1">IF($A64&lt;&gt;"",SUM(SUMIFS(PrivateSheet1[[Duration]:[Duration]],PrivateSheet1[[Task]:[Task]],INDIRECT(CONCATENATE(ADDRESS(ROW($AC$22),COLUMN($AC$22)+(ROW($B64)-ROW($B$31))),"#"))))/60,"")</f>
        <v/>
      </c>
      <c r="C64" s="23" t="str">
        <f>IF($A64&lt;&gt;"",IF($J64&lt;&gt;0,B64/$J64,0),"")</f>
        <v/>
      </c>
      <c r="D64" s="51" t="str" cm="1">
        <f t="array" aca="1" ref="D64" ca="1">IF($A64&lt;&gt;"",SUM(SUMIFS(PrivateSheet2[[Duration]:[Duration]],PrivateSheet2[[Task]:[Task]],INDIRECT(CONCATENATE(ADDRESS(ROW($AC$22),COLUMN($AC$22)+(ROW($B64)-ROW($B$31))),"#"))))/60,"")</f>
        <v/>
      </c>
      <c r="E64" s="23" t="str">
        <f>IF($A64&lt;&gt;"",IF($J64&lt;&gt;0,D64/$J64,0),"")</f>
        <v/>
      </c>
      <c r="F64" s="51" t="str" cm="1">
        <f t="array" aca="1" ref="F64" ca="1">IF($A64&lt;&gt;"",SUM(SUMIFS(PrivateSheet3[[Duration]:[Duration]],PrivateSheet3[[Task]:[Task]],INDIRECT(CONCATENATE(ADDRESS(ROW($AC$22),COLUMN($AC$22)+(ROW($B64)-ROW($B$31))),"#"))))/60,"")</f>
        <v/>
      </c>
      <c r="G64" s="23" t="str">
        <f>IF($A64&lt;&gt;"",IF($J64&lt;&gt;0,F64/$J64,0),"")</f>
        <v/>
      </c>
      <c r="H64" s="51" t="str" cm="1">
        <f t="array" aca="1" ref="H64" ca="1">IF($A64&lt;&gt;"",SUM(SUMIFS(PrivateSheet4[[Duration]:[Duration]],PrivateSheet4[[Task]:[Task]],INDIRECT(CONCATENATE(ADDRESS(ROW($AC$22),COLUMN($AC$22)+(ROW($B64)-ROW($B$31))),"#"))))/60,"")</f>
        <v/>
      </c>
      <c r="I64" s="23" t="str">
        <f>IF($A64&lt;&gt;"",IF($J64&lt;&gt;0,H64/$J64,0),"")</f>
        <v/>
      </c>
      <c r="J64" s="25" t="str">
        <f>IF($A64&lt;&gt;"",SUM(B64,D64,F64,H64,#REF!),"")</f>
        <v/>
      </c>
      <c r="K64" s="48"/>
      <c r="L64" s="25"/>
      <c r="M64" s="37" t="str">
        <f>IF($K64&lt;&gt;"",SUMIFS(ProductBacklog[Planned],ProductBacklog[Planned-Date], "&lt;="&amp;$K64)," ")</f>
        <v xml:space="preserve"> </v>
      </c>
      <c r="N64" s="37" t="str" cm="1">
        <f t="array" ref="N64">IF($K64&lt;&gt;"",SUM(SUMIFS(ProductBacklog[Planned],ProductBacklog[Sprint],$A$31:$A64,ProductBacklog[Real-Date],"&lt;="&amp;$K64))," ")</f>
        <v xml:space="preserve"> </v>
      </c>
      <c r="O64" s="37" t="str" cm="1">
        <f t="array" ref="O64">IF($K64&lt;&gt;"",SUM(SUMIFS(PrivateSheet1[[Duration]:[Duration]],PrivateSheet1[[Task]:[Task]],_xlfn._xlws.FILTER(ProductBacklog[CODE],(ProductBacklog[Real-Date]&lt;=$K64)*(ProductBacklog[CODE]&lt;&gt;"")*(ProductBacklog[Real-Date]&lt;&gt;""))),SUMIFS(PrivateSheet2[[Duration]:[Duration]],PrivateSheet2[[Task]:[Task]],_xlfn._xlws.FILTER(ProductBacklog[CODE],(ProductBacklog[Real-Date]&lt;=$K64)*(ProductBacklog[CODE]&lt;&gt;"")*(ProductBacklog[Real-Date]&lt;&gt;""))),SUMIFS(PrivateSheet3[[Duration]:[Duration]],PrivateSheet3[[Task]:[Task]],_xlfn._xlws.FILTER(ProductBacklog[CODE],(ProductBacklog[Real-Date]&lt;=$K64)*(ProductBacklog[CODE]&lt;&gt;"")*(ProductBacklog[Real-Date]&lt;&gt;""))),SUMIFS(PrivateSheet4[[Duration]:[Duration]],PrivateSheet4[[Task]:[Task]],_xlfn._xlws.FILTER(ProductBacklog[CODE],(ProductBacklog[Real-Date]&lt;=$K64)*(ProductBacklog[CODE]&lt;&gt;"")*(ProductBacklog[Real-Date]&lt;&gt;""))))/60," ")</f>
        <v xml:space="preserve"> </v>
      </c>
      <c r="P64" s="37" t="str">
        <f>IF($K64&lt;&gt;"",SUM($J$31:$J64)," ")</f>
        <v xml:space="preserve"> </v>
      </c>
      <c r="S64" s="37"/>
      <c r="T64" s="29"/>
      <c r="U64" s="29"/>
    </row>
    <row r="65" spans="1:21" ht="14.4" customHeight="1" x14ac:dyDescent="0.3">
      <c r="A65" s="29"/>
      <c r="B65" s="51" t="str" cm="1">
        <f t="array" aca="1" ref="B65" ca="1">IF($A65&lt;&gt;"",SUM(SUMIFS(PrivateSheet1[[Duration]:[Duration]],PrivateSheet1[[Task]:[Task]],INDIRECT(CONCATENATE(ADDRESS(ROW($AC$22),COLUMN($AC$22)+(ROW($B65)-ROW($B$31))),"#"))))/60,"")</f>
        <v/>
      </c>
      <c r="C65" s="23" t="str">
        <f>IF($A65&lt;&gt;"",IF($J65&lt;&gt;0,B65/$J65,0),"")</f>
        <v/>
      </c>
      <c r="D65" s="51" t="str" cm="1">
        <f t="array" aca="1" ref="D65" ca="1">IF($A65&lt;&gt;"",SUM(SUMIFS(PrivateSheet2[[Duration]:[Duration]],PrivateSheet2[[Task]:[Task]],INDIRECT(CONCATENATE(ADDRESS(ROW($AC$22),COLUMN($AC$22)+(ROW($B65)-ROW($B$31))),"#"))))/60,"")</f>
        <v/>
      </c>
      <c r="E65" s="23" t="str">
        <f>IF($A65&lt;&gt;"",IF($J65&lt;&gt;0,D65/$J65,0),"")</f>
        <v/>
      </c>
      <c r="F65" s="51" t="str" cm="1">
        <f t="array" aca="1" ref="F65" ca="1">IF($A65&lt;&gt;"",SUM(SUMIFS(PrivateSheet3[[Duration]:[Duration]],PrivateSheet3[[Task]:[Task]],INDIRECT(CONCATENATE(ADDRESS(ROW($AC$22),COLUMN($AC$22)+(ROW($B65)-ROW($B$31))),"#"))))/60,"")</f>
        <v/>
      </c>
      <c r="G65" s="23" t="str">
        <f>IF($A65&lt;&gt;"",IF($J65&lt;&gt;0,F65/$J65,0),"")</f>
        <v/>
      </c>
      <c r="H65" s="51" t="str" cm="1">
        <f t="array" aca="1" ref="H65" ca="1">IF($A65&lt;&gt;"",SUM(SUMIFS(PrivateSheet4[[Duration]:[Duration]],PrivateSheet4[[Task]:[Task]],INDIRECT(CONCATENATE(ADDRESS(ROW($AC$22),COLUMN($AC$22)+(ROW($B65)-ROW($B$31))),"#"))))/60,"")</f>
        <v/>
      </c>
      <c r="I65" s="23" t="str">
        <f>IF($A65&lt;&gt;"",IF($J65&lt;&gt;0,H65/$J65,0),"")</f>
        <v/>
      </c>
      <c r="J65" s="25" t="str">
        <f>IF($A65&lt;&gt;"",SUM(B65,D65,F65,H65,#REF!),"")</f>
        <v/>
      </c>
      <c r="K65" s="48"/>
      <c r="L65" s="25"/>
      <c r="M65" s="37" t="str">
        <f>IF($K65&lt;&gt;"",SUMIFS(ProductBacklog[Planned],ProductBacklog[Planned-Date], "&lt;="&amp;$K65)," ")</f>
        <v xml:space="preserve"> </v>
      </c>
      <c r="N65" s="37" t="str" cm="1">
        <f t="array" ref="N65">IF($K65&lt;&gt;"",SUM(SUMIFS(ProductBacklog[Planned],ProductBacklog[Sprint],$A$31:$A65,ProductBacklog[Real-Date],"&lt;="&amp;$K65))," ")</f>
        <v xml:space="preserve"> </v>
      </c>
      <c r="O65" s="37" t="str" cm="1">
        <f t="array" ref="O65">IF($K65&lt;&gt;"",SUM(SUMIFS(PrivateSheet1[[Duration]:[Duration]],PrivateSheet1[[Task]:[Task]],_xlfn._xlws.FILTER(ProductBacklog[CODE],(ProductBacklog[Real-Date]&lt;=$K65)*(ProductBacklog[CODE]&lt;&gt;"")*(ProductBacklog[Real-Date]&lt;&gt;""))),SUMIFS(PrivateSheet2[[Duration]:[Duration]],PrivateSheet2[[Task]:[Task]],_xlfn._xlws.FILTER(ProductBacklog[CODE],(ProductBacklog[Real-Date]&lt;=$K65)*(ProductBacklog[CODE]&lt;&gt;"")*(ProductBacklog[Real-Date]&lt;&gt;""))),SUMIFS(PrivateSheet3[[Duration]:[Duration]],PrivateSheet3[[Task]:[Task]],_xlfn._xlws.FILTER(ProductBacklog[CODE],(ProductBacklog[Real-Date]&lt;=$K65)*(ProductBacklog[CODE]&lt;&gt;"")*(ProductBacklog[Real-Date]&lt;&gt;""))),SUMIFS(PrivateSheet4[[Duration]:[Duration]],PrivateSheet4[[Task]:[Task]],_xlfn._xlws.FILTER(ProductBacklog[CODE],(ProductBacklog[Real-Date]&lt;=$K65)*(ProductBacklog[CODE]&lt;&gt;"")*(ProductBacklog[Real-Date]&lt;&gt;""))))/60," ")</f>
        <v xml:space="preserve"> </v>
      </c>
      <c r="P65" s="37" t="str">
        <f>IF($K65&lt;&gt;"",SUM($J$31:$J65)," ")</f>
        <v xml:space="preserve"> </v>
      </c>
      <c r="S65" s="37"/>
      <c r="T65" s="29"/>
      <c r="U65" s="29"/>
    </row>
    <row r="66" spans="1:21" ht="14.4" customHeight="1" x14ac:dyDescent="0.3">
      <c r="A66" s="29"/>
      <c r="B66" s="51" t="str" cm="1">
        <f t="array" aca="1" ref="B66" ca="1">IF($A66&lt;&gt;"",SUM(SUMIFS(PrivateSheet1[[Duration]:[Duration]],PrivateSheet1[[Task]:[Task]],INDIRECT(CONCATENATE(ADDRESS(ROW($AC$22),COLUMN($AC$22)+(ROW($B66)-ROW($B$31))),"#"))))/60,"")</f>
        <v/>
      </c>
      <c r="C66" s="23" t="str">
        <f>IF($A66&lt;&gt;"",IF($J66&lt;&gt;0,B66/$J66,0),"")</f>
        <v/>
      </c>
      <c r="D66" s="51" t="str" cm="1">
        <f t="array" aca="1" ref="D66" ca="1">IF($A66&lt;&gt;"",SUM(SUMIFS(PrivateSheet2[[Duration]:[Duration]],PrivateSheet2[[Task]:[Task]],INDIRECT(CONCATENATE(ADDRESS(ROW($AC$22),COLUMN($AC$22)+(ROW($B66)-ROW($B$31))),"#"))))/60,"")</f>
        <v/>
      </c>
      <c r="E66" s="23" t="str">
        <f>IF($A66&lt;&gt;"",IF($J66&lt;&gt;0,D66/$J66,0),"")</f>
        <v/>
      </c>
      <c r="F66" s="51" t="str" cm="1">
        <f t="array" aca="1" ref="F66" ca="1">IF($A66&lt;&gt;"",SUM(SUMIFS(PrivateSheet3[[Duration]:[Duration]],PrivateSheet3[[Task]:[Task]],INDIRECT(CONCATENATE(ADDRESS(ROW($AC$22),COLUMN($AC$22)+(ROW($B66)-ROW($B$31))),"#"))))/60,"")</f>
        <v/>
      </c>
      <c r="G66" s="23" t="str">
        <f>IF($A66&lt;&gt;"",IF($J66&lt;&gt;0,F66/$J66,0),"")</f>
        <v/>
      </c>
      <c r="H66" s="51" t="str" cm="1">
        <f t="array" aca="1" ref="H66" ca="1">IF($A66&lt;&gt;"",SUM(SUMIFS(PrivateSheet4[[Duration]:[Duration]],PrivateSheet4[[Task]:[Task]],INDIRECT(CONCATENATE(ADDRESS(ROW($AC$22),COLUMN($AC$22)+(ROW($B66)-ROW($B$31))),"#"))))/60,"")</f>
        <v/>
      </c>
      <c r="I66" s="23" t="str">
        <f>IF($A66&lt;&gt;"",IF($J66&lt;&gt;0,H66/$J66,0),"")</f>
        <v/>
      </c>
      <c r="J66" s="25" t="str">
        <f>IF($A66&lt;&gt;"",SUM(B66,D66,F66,H66,#REF!),"")</f>
        <v/>
      </c>
      <c r="K66" s="48"/>
      <c r="L66" s="25"/>
      <c r="M66" s="37" t="str">
        <f>IF($K66&lt;&gt;"",SUMIFS(ProductBacklog[Planned],ProductBacklog[Planned-Date], "&lt;="&amp;$K66)," ")</f>
        <v xml:space="preserve"> </v>
      </c>
      <c r="N66" s="37" t="str" cm="1">
        <f t="array" ref="N66">IF($K66&lt;&gt;"",SUM(SUMIFS(ProductBacklog[Planned],ProductBacklog[Sprint],$A$31:$A66,ProductBacklog[Real-Date],"&lt;="&amp;$K66))," ")</f>
        <v xml:space="preserve"> </v>
      </c>
      <c r="O66" s="37" t="str" cm="1">
        <f t="array" ref="O66">IF($K66&lt;&gt;"",SUM(SUMIFS(PrivateSheet1[[Duration]:[Duration]],PrivateSheet1[[Task]:[Task]],_xlfn._xlws.FILTER(ProductBacklog[CODE],(ProductBacklog[Real-Date]&lt;=$K66)*(ProductBacklog[CODE]&lt;&gt;"")*(ProductBacklog[Real-Date]&lt;&gt;""))),SUMIFS(PrivateSheet2[[Duration]:[Duration]],PrivateSheet2[[Task]:[Task]],_xlfn._xlws.FILTER(ProductBacklog[CODE],(ProductBacklog[Real-Date]&lt;=$K66)*(ProductBacklog[CODE]&lt;&gt;"")*(ProductBacklog[Real-Date]&lt;&gt;""))),SUMIFS(PrivateSheet3[[Duration]:[Duration]],PrivateSheet3[[Task]:[Task]],_xlfn._xlws.FILTER(ProductBacklog[CODE],(ProductBacklog[Real-Date]&lt;=$K66)*(ProductBacklog[CODE]&lt;&gt;"")*(ProductBacklog[Real-Date]&lt;&gt;""))),SUMIFS(PrivateSheet4[[Duration]:[Duration]],PrivateSheet4[[Task]:[Task]],_xlfn._xlws.FILTER(ProductBacklog[CODE],(ProductBacklog[Real-Date]&lt;=$K66)*(ProductBacklog[CODE]&lt;&gt;"")*(ProductBacklog[Real-Date]&lt;&gt;""))))/60," ")</f>
        <v xml:space="preserve"> </v>
      </c>
      <c r="P66" s="37" t="str">
        <f>IF($K66&lt;&gt;"",SUM($J$31:$J66)," ")</f>
        <v xml:space="preserve"> </v>
      </c>
      <c r="S66" s="37"/>
      <c r="T66" s="29"/>
      <c r="U66" s="29"/>
    </row>
    <row r="67" spans="1:21" ht="14.4" customHeight="1" x14ac:dyDescent="0.3">
      <c r="A67" s="29"/>
      <c r="B67" s="51" t="str" cm="1">
        <f t="array" aca="1" ref="B67" ca="1">IF($A67&lt;&gt;"",SUM(SUMIFS(PrivateSheet1[[Duration]:[Duration]],PrivateSheet1[[Task]:[Task]],INDIRECT(CONCATENATE(ADDRESS(ROW($AC$22),COLUMN($AC$22)+(ROW($B67)-ROW($B$31))),"#"))))/60,"")</f>
        <v/>
      </c>
      <c r="C67" s="23" t="str">
        <f>IF($A67&lt;&gt;"",IF($J67&lt;&gt;0,B67/$J67,0),"")</f>
        <v/>
      </c>
      <c r="D67" s="51" t="str" cm="1">
        <f t="array" aca="1" ref="D67" ca="1">IF($A67&lt;&gt;"",SUM(SUMIFS(PrivateSheet2[[Duration]:[Duration]],PrivateSheet2[[Task]:[Task]],INDIRECT(CONCATENATE(ADDRESS(ROW($AC$22),COLUMN($AC$22)+(ROW($B67)-ROW($B$31))),"#"))))/60,"")</f>
        <v/>
      </c>
      <c r="E67" s="23" t="str">
        <f>IF($A67&lt;&gt;"",IF($J67&lt;&gt;0,D67/$J67,0),"")</f>
        <v/>
      </c>
      <c r="F67" s="51" t="str" cm="1">
        <f t="array" aca="1" ref="F67" ca="1">IF($A67&lt;&gt;"",SUM(SUMIFS(PrivateSheet3[[Duration]:[Duration]],PrivateSheet3[[Task]:[Task]],INDIRECT(CONCATENATE(ADDRESS(ROW($AC$22),COLUMN($AC$22)+(ROW($B67)-ROW($B$31))),"#"))))/60,"")</f>
        <v/>
      </c>
      <c r="G67" s="23" t="str">
        <f>IF($A67&lt;&gt;"",IF($J67&lt;&gt;0,F67/$J67,0),"")</f>
        <v/>
      </c>
      <c r="H67" s="51" t="str" cm="1">
        <f t="array" aca="1" ref="H67" ca="1">IF($A67&lt;&gt;"",SUM(SUMIFS(PrivateSheet4[[Duration]:[Duration]],PrivateSheet4[[Task]:[Task]],INDIRECT(CONCATENATE(ADDRESS(ROW($AC$22),COLUMN($AC$22)+(ROW($B67)-ROW($B$31))),"#"))))/60,"")</f>
        <v/>
      </c>
      <c r="I67" s="23" t="str">
        <f>IF($A67&lt;&gt;"",IF($J67&lt;&gt;0,H67/$J67,0),"")</f>
        <v/>
      </c>
      <c r="J67" s="25" t="str">
        <f>IF($A67&lt;&gt;"",SUM(B67,D67,F67,H67,#REF!),"")</f>
        <v/>
      </c>
      <c r="K67" s="48"/>
      <c r="L67" s="25"/>
      <c r="M67" s="37" t="str">
        <f>IF($K67&lt;&gt;"",SUMIFS(ProductBacklog[Planned],ProductBacklog[Planned-Date], "&lt;="&amp;$K67)," ")</f>
        <v xml:space="preserve"> </v>
      </c>
      <c r="N67" s="37" t="str" cm="1">
        <f t="array" ref="N67">IF($K67&lt;&gt;"",SUM(SUMIFS(ProductBacklog[Planned],ProductBacklog[Sprint],$A$31:$A67,ProductBacklog[Real-Date],"&lt;="&amp;$K67))," ")</f>
        <v xml:space="preserve"> </v>
      </c>
      <c r="O67" s="37" t="str" cm="1">
        <f t="array" ref="O67">IF($K67&lt;&gt;"",SUM(SUMIFS(PrivateSheet1[[Duration]:[Duration]],PrivateSheet1[[Task]:[Task]],_xlfn._xlws.FILTER(ProductBacklog[CODE],(ProductBacklog[Real-Date]&lt;=$K67)*(ProductBacklog[CODE]&lt;&gt;"")*(ProductBacklog[Real-Date]&lt;&gt;""))),SUMIFS(PrivateSheet2[[Duration]:[Duration]],PrivateSheet2[[Task]:[Task]],_xlfn._xlws.FILTER(ProductBacklog[CODE],(ProductBacklog[Real-Date]&lt;=$K67)*(ProductBacklog[CODE]&lt;&gt;"")*(ProductBacklog[Real-Date]&lt;&gt;""))),SUMIFS(PrivateSheet3[[Duration]:[Duration]],PrivateSheet3[[Task]:[Task]],_xlfn._xlws.FILTER(ProductBacklog[CODE],(ProductBacklog[Real-Date]&lt;=$K67)*(ProductBacklog[CODE]&lt;&gt;"")*(ProductBacklog[Real-Date]&lt;&gt;""))),SUMIFS(PrivateSheet4[[Duration]:[Duration]],PrivateSheet4[[Task]:[Task]],_xlfn._xlws.FILTER(ProductBacklog[CODE],(ProductBacklog[Real-Date]&lt;=$K67)*(ProductBacklog[CODE]&lt;&gt;"")*(ProductBacklog[Real-Date]&lt;&gt;""))))/60," ")</f>
        <v xml:space="preserve"> </v>
      </c>
      <c r="P67" s="37" t="str">
        <f>IF($K67&lt;&gt;"",SUM($J$31:$J67)," ")</f>
        <v xml:space="preserve"> </v>
      </c>
      <c r="S67" s="37"/>
      <c r="T67" s="29"/>
      <c r="U67" s="29"/>
    </row>
    <row r="68" spans="1:21" ht="14.4" customHeight="1" x14ac:dyDescent="0.3">
      <c r="A68" s="29"/>
      <c r="B68" s="51" t="str" cm="1">
        <f t="array" aca="1" ref="B68" ca="1">IF($A68&lt;&gt;"",SUM(SUMIFS(PrivateSheet1[[Duration]:[Duration]],PrivateSheet1[[Task]:[Task]],INDIRECT(CONCATENATE(ADDRESS(ROW($AC$22),COLUMN($AC$22)+(ROW($B68)-ROW($B$31))),"#"))))/60,"")</f>
        <v/>
      </c>
      <c r="C68" s="23" t="str">
        <f>IF($A68&lt;&gt;"",IF($J68&lt;&gt;0,B68/$J68,0),"")</f>
        <v/>
      </c>
      <c r="D68" s="51" t="str" cm="1">
        <f t="array" aca="1" ref="D68" ca="1">IF($A68&lt;&gt;"",SUM(SUMIFS(PrivateSheet2[[Duration]:[Duration]],PrivateSheet2[[Task]:[Task]],INDIRECT(CONCATENATE(ADDRESS(ROW($AC$22),COLUMN($AC$22)+(ROW($B68)-ROW($B$31))),"#"))))/60,"")</f>
        <v/>
      </c>
      <c r="E68" s="23" t="str">
        <f>IF($A68&lt;&gt;"",IF($J68&lt;&gt;0,D68/$J68,0),"")</f>
        <v/>
      </c>
      <c r="F68" s="51" t="str" cm="1">
        <f t="array" aca="1" ref="F68" ca="1">IF($A68&lt;&gt;"",SUM(SUMIFS(PrivateSheet3[[Duration]:[Duration]],PrivateSheet3[[Task]:[Task]],INDIRECT(CONCATENATE(ADDRESS(ROW($AC$22),COLUMN($AC$22)+(ROW($B68)-ROW($B$31))),"#"))))/60,"")</f>
        <v/>
      </c>
      <c r="G68" s="23" t="str">
        <f>IF($A68&lt;&gt;"",IF($J68&lt;&gt;0,F68/$J68,0),"")</f>
        <v/>
      </c>
      <c r="H68" s="51" t="str" cm="1">
        <f t="array" aca="1" ref="H68" ca="1">IF($A68&lt;&gt;"",SUM(SUMIFS(PrivateSheet4[[Duration]:[Duration]],PrivateSheet4[[Task]:[Task]],INDIRECT(CONCATENATE(ADDRESS(ROW($AC$22),COLUMN($AC$22)+(ROW($B68)-ROW($B$31))),"#"))))/60,"")</f>
        <v/>
      </c>
      <c r="I68" s="23" t="str">
        <f>IF($A68&lt;&gt;"",IF($J68&lt;&gt;0,H68/$J68,0),"")</f>
        <v/>
      </c>
      <c r="J68" s="25" t="str">
        <f>IF($A68&lt;&gt;"",SUM(B68,D68,F68,H68,#REF!),"")</f>
        <v/>
      </c>
      <c r="K68" s="48"/>
      <c r="L68" s="25"/>
      <c r="M68" s="37" t="str">
        <f>IF($K68&lt;&gt;"",SUMIFS(ProductBacklog[Planned],ProductBacklog[Planned-Date], "&lt;="&amp;$K68)," ")</f>
        <v xml:space="preserve"> </v>
      </c>
      <c r="N68" s="37" t="str" cm="1">
        <f t="array" ref="N68">IF($K68&lt;&gt;"",SUM(SUMIFS(ProductBacklog[Planned],ProductBacklog[Sprint],$A$31:$A68,ProductBacklog[Real-Date],"&lt;="&amp;$K68))," ")</f>
        <v xml:space="preserve"> </v>
      </c>
      <c r="O68" s="37" t="str" cm="1">
        <f t="array" ref="O68">IF($K68&lt;&gt;"",SUM(SUMIFS(PrivateSheet1[[Duration]:[Duration]],PrivateSheet1[[Task]:[Task]],_xlfn._xlws.FILTER(ProductBacklog[CODE],(ProductBacklog[Real-Date]&lt;=$K68)*(ProductBacklog[CODE]&lt;&gt;"")*(ProductBacklog[Real-Date]&lt;&gt;""))),SUMIFS(PrivateSheet2[[Duration]:[Duration]],PrivateSheet2[[Task]:[Task]],_xlfn._xlws.FILTER(ProductBacklog[CODE],(ProductBacklog[Real-Date]&lt;=$K68)*(ProductBacklog[CODE]&lt;&gt;"")*(ProductBacklog[Real-Date]&lt;&gt;""))),SUMIFS(PrivateSheet3[[Duration]:[Duration]],PrivateSheet3[[Task]:[Task]],_xlfn._xlws.FILTER(ProductBacklog[CODE],(ProductBacklog[Real-Date]&lt;=$K68)*(ProductBacklog[CODE]&lt;&gt;"")*(ProductBacklog[Real-Date]&lt;&gt;""))),SUMIFS(PrivateSheet4[[Duration]:[Duration]],PrivateSheet4[[Task]:[Task]],_xlfn._xlws.FILTER(ProductBacklog[CODE],(ProductBacklog[Real-Date]&lt;=$K68)*(ProductBacklog[CODE]&lt;&gt;"")*(ProductBacklog[Real-Date]&lt;&gt;""))))/60," ")</f>
        <v xml:space="preserve"> </v>
      </c>
      <c r="P68" s="37" t="str">
        <f>IF($K68&lt;&gt;"",SUM($J$31:$J68)," ")</f>
        <v xml:space="preserve"> </v>
      </c>
      <c r="S68" s="37"/>
      <c r="T68" s="29"/>
      <c r="U68" s="29"/>
    </row>
    <row r="69" spans="1:21" ht="14.4" customHeight="1" x14ac:dyDescent="0.3">
      <c r="A69" s="29"/>
      <c r="B69" s="51" t="str" cm="1">
        <f t="array" aca="1" ref="B69" ca="1">IF($A69&lt;&gt;"",SUM(SUMIFS(PrivateSheet1[[Duration]:[Duration]],PrivateSheet1[[Task]:[Task]],INDIRECT(CONCATENATE(ADDRESS(ROW($AC$22),COLUMN($AC$22)+(ROW($B69)-ROW($B$31))),"#"))))/60,"")</f>
        <v/>
      </c>
      <c r="C69" s="23" t="str">
        <f>IF($A69&lt;&gt;"",IF($J69&lt;&gt;0,B69/$J69,0),"")</f>
        <v/>
      </c>
      <c r="D69" s="51" t="str" cm="1">
        <f t="array" aca="1" ref="D69" ca="1">IF($A69&lt;&gt;"",SUM(SUMIFS(PrivateSheet2[[Duration]:[Duration]],PrivateSheet2[[Task]:[Task]],INDIRECT(CONCATENATE(ADDRESS(ROW($AC$22),COLUMN($AC$22)+(ROW($B69)-ROW($B$31))),"#"))))/60,"")</f>
        <v/>
      </c>
      <c r="E69" s="23" t="str">
        <f>IF($A69&lt;&gt;"",IF($J69&lt;&gt;0,D69/$J69,0),"")</f>
        <v/>
      </c>
      <c r="F69" s="51" t="str" cm="1">
        <f t="array" aca="1" ref="F69" ca="1">IF($A69&lt;&gt;"",SUM(SUMIFS(PrivateSheet3[[Duration]:[Duration]],PrivateSheet3[[Task]:[Task]],INDIRECT(CONCATENATE(ADDRESS(ROW($AC$22),COLUMN($AC$22)+(ROW($B69)-ROW($B$31))),"#"))))/60,"")</f>
        <v/>
      </c>
      <c r="G69" s="23" t="str">
        <f>IF($A69&lt;&gt;"",IF($J69&lt;&gt;0,F69/$J69,0),"")</f>
        <v/>
      </c>
      <c r="H69" s="51" t="str" cm="1">
        <f t="array" aca="1" ref="H69" ca="1">IF($A69&lt;&gt;"",SUM(SUMIFS(PrivateSheet4[[Duration]:[Duration]],PrivateSheet4[[Task]:[Task]],INDIRECT(CONCATENATE(ADDRESS(ROW($AC$22),COLUMN($AC$22)+(ROW($B69)-ROW($B$31))),"#"))))/60,"")</f>
        <v/>
      </c>
      <c r="I69" s="23" t="str">
        <f>IF($A69&lt;&gt;"",IF($J69&lt;&gt;0,H69/$J69,0),"")</f>
        <v/>
      </c>
      <c r="J69" s="25" t="str">
        <f>IF($A69&lt;&gt;"",SUM(B69,D69,F69,H69,#REF!),"")</f>
        <v/>
      </c>
      <c r="K69" s="48"/>
      <c r="L69" s="25"/>
      <c r="M69" s="37" t="str">
        <f>IF($K69&lt;&gt;"",SUMIFS(ProductBacklog[Planned],ProductBacklog[Planned-Date], "&lt;="&amp;$K69)," ")</f>
        <v xml:space="preserve"> </v>
      </c>
      <c r="N69" s="37" t="str" cm="1">
        <f t="array" ref="N69">IF($K69&lt;&gt;"",SUM(SUMIFS(ProductBacklog[Planned],ProductBacklog[Sprint],$A$31:$A69,ProductBacklog[Real-Date],"&lt;="&amp;$K69))," ")</f>
        <v xml:space="preserve"> </v>
      </c>
      <c r="O69" s="37" t="str" cm="1">
        <f t="array" ref="O69">IF($K69&lt;&gt;"",SUM(SUMIFS(PrivateSheet1[[Duration]:[Duration]],PrivateSheet1[[Task]:[Task]],_xlfn._xlws.FILTER(ProductBacklog[CODE],(ProductBacklog[Real-Date]&lt;=$K69)*(ProductBacklog[CODE]&lt;&gt;"")*(ProductBacklog[Real-Date]&lt;&gt;""))),SUMIFS(PrivateSheet2[[Duration]:[Duration]],PrivateSheet2[[Task]:[Task]],_xlfn._xlws.FILTER(ProductBacklog[CODE],(ProductBacklog[Real-Date]&lt;=$K69)*(ProductBacklog[CODE]&lt;&gt;"")*(ProductBacklog[Real-Date]&lt;&gt;""))),SUMIFS(PrivateSheet3[[Duration]:[Duration]],PrivateSheet3[[Task]:[Task]],_xlfn._xlws.FILTER(ProductBacklog[CODE],(ProductBacklog[Real-Date]&lt;=$K69)*(ProductBacklog[CODE]&lt;&gt;"")*(ProductBacklog[Real-Date]&lt;&gt;""))),SUMIFS(PrivateSheet4[[Duration]:[Duration]],PrivateSheet4[[Task]:[Task]],_xlfn._xlws.FILTER(ProductBacklog[CODE],(ProductBacklog[Real-Date]&lt;=$K69)*(ProductBacklog[CODE]&lt;&gt;"")*(ProductBacklog[Real-Date]&lt;&gt;""))))/60," ")</f>
        <v xml:space="preserve"> </v>
      </c>
      <c r="P69" s="37" t="str">
        <f>IF($K69&lt;&gt;"",SUM($J$31:$J69)," ")</f>
        <v xml:space="preserve"> </v>
      </c>
      <c r="S69" s="37"/>
      <c r="T69" s="29"/>
      <c r="U69" s="29"/>
    </row>
    <row r="70" spans="1:21" ht="14.4" customHeight="1" x14ac:dyDescent="0.3">
      <c r="A70" s="29"/>
      <c r="B70" s="51" t="str" cm="1">
        <f t="array" aca="1" ref="B70" ca="1">IF($A70&lt;&gt;"",SUM(SUMIFS(PrivateSheet1[[Duration]:[Duration]],PrivateSheet1[[Task]:[Task]],INDIRECT(CONCATENATE(ADDRESS(ROW($AC$22),COLUMN($AC$22)+(ROW($B70)-ROW($B$31))),"#"))))/60,"")</f>
        <v/>
      </c>
      <c r="C70" s="23" t="str">
        <f>IF($A70&lt;&gt;"",IF($J70&lt;&gt;0,B70/$J70,0),"")</f>
        <v/>
      </c>
      <c r="D70" s="51" t="str" cm="1">
        <f t="array" aca="1" ref="D70" ca="1">IF($A70&lt;&gt;"",SUM(SUMIFS(PrivateSheet2[[Duration]:[Duration]],PrivateSheet2[[Task]:[Task]],INDIRECT(CONCATENATE(ADDRESS(ROW($AC$22),COLUMN($AC$22)+(ROW($B70)-ROW($B$31))),"#"))))/60,"")</f>
        <v/>
      </c>
      <c r="E70" s="23" t="str">
        <f>IF($A70&lt;&gt;"",IF($J70&lt;&gt;0,D70/$J70,0),"")</f>
        <v/>
      </c>
      <c r="F70" s="51" t="str" cm="1">
        <f t="array" aca="1" ref="F70" ca="1">IF($A70&lt;&gt;"",SUM(SUMIFS(PrivateSheet3[[Duration]:[Duration]],PrivateSheet3[[Task]:[Task]],INDIRECT(CONCATENATE(ADDRESS(ROW($AC$22),COLUMN($AC$22)+(ROW($B70)-ROW($B$31))),"#"))))/60,"")</f>
        <v/>
      </c>
      <c r="G70" s="23" t="str">
        <f>IF($A70&lt;&gt;"",IF($J70&lt;&gt;0,F70/$J70,0),"")</f>
        <v/>
      </c>
      <c r="H70" s="51" t="str" cm="1">
        <f t="array" aca="1" ref="H70" ca="1">IF($A70&lt;&gt;"",SUM(SUMIFS(PrivateSheet4[[Duration]:[Duration]],PrivateSheet4[[Task]:[Task]],INDIRECT(CONCATENATE(ADDRESS(ROW($AC$22),COLUMN($AC$22)+(ROW($B70)-ROW($B$31))),"#"))))/60,"")</f>
        <v/>
      </c>
      <c r="I70" s="23" t="str">
        <f>IF($A70&lt;&gt;"",IF($J70&lt;&gt;0,H70/$J70,0),"")</f>
        <v/>
      </c>
      <c r="J70" s="25" t="str">
        <f>IF($A70&lt;&gt;"",SUM(B70,D70,F70,H70,#REF!),"")</f>
        <v/>
      </c>
      <c r="K70" s="48"/>
      <c r="L70" s="25"/>
      <c r="M70" s="37" t="str">
        <f>IF($K70&lt;&gt;"",SUMIFS(ProductBacklog[Planned],ProductBacklog[Planned-Date], "&lt;="&amp;$K70)," ")</f>
        <v xml:space="preserve"> </v>
      </c>
      <c r="N70" s="37" t="str" cm="1">
        <f t="array" ref="N70">IF($K70&lt;&gt;"",SUM(SUMIFS(ProductBacklog[Planned],ProductBacklog[Sprint],$A$31:$A70,ProductBacklog[Real-Date],"&lt;="&amp;$K70))," ")</f>
        <v xml:space="preserve"> </v>
      </c>
      <c r="O70" s="37" t="str" cm="1">
        <f t="array" ref="O70">IF($K70&lt;&gt;"",SUM(SUMIFS(PrivateSheet1[[Duration]:[Duration]],PrivateSheet1[[Task]:[Task]],_xlfn._xlws.FILTER(ProductBacklog[CODE],(ProductBacklog[Real-Date]&lt;=$K70)*(ProductBacklog[CODE]&lt;&gt;"")*(ProductBacklog[Real-Date]&lt;&gt;""))),SUMIFS(PrivateSheet2[[Duration]:[Duration]],PrivateSheet2[[Task]:[Task]],_xlfn._xlws.FILTER(ProductBacklog[CODE],(ProductBacklog[Real-Date]&lt;=$K70)*(ProductBacklog[CODE]&lt;&gt;"")*(ProductBacklog[Real-Date]&lt;&gt;""))),SUMIFS(PrivateSheet3[[Duration]:[Duration]],PrivateSheet3[[Task]:[Task]],_xlfn._xlws.FILTER(ProductBacklog[CODE],(ProductBacklog[Real-Date]&lt;=$K70)*(ProductBacklog[CODE]&lt;&gt;"")*(ProductBacklog[Real-Date]&lt;&gt;""))),SUMIFS(PrivateSheet4[[Duration]:[Duration]],PrivateSheet4[[Task]:[Task]],_xlfn._xlws.FILTER(ProductBacklog[CODE],(ProductBacklog[Real-Date]&lt;=$K70)*(ProductBacklog[CODE]&lt;&gt;"")*(ProductBacklog[Real-Date]&lt;&gt;""))))/60," ")</f>
        <v xml:space="preserve"> </v>
      </c>
      <c r="P70" s="37" t="str">
        <f>IF($K70&lt;&gt;"",SUM($J$31:$J70)," ")</f>
        <v xml:space="preserve"> </v>
      </c>
      <c r="S70" s="37"/>
      <c r="T70" s="29"/>
      <c r="U70" s="29"/>
    </row>
    <row r="71" spans="1:21" ht="14.4" customHeight="1" x14ac:dyDescent="0.3">
      <c r="A71" s="29"/>
      <c r="B71" s="51" t="str" cm="1">
        <f t="array" aca="1" ref="B71" ca="1">IF($A71&lt;&gt;"",SUM(SUMIFS(PrivateSheet1[[Duration]:[Duration]],PrivateSheet1[[Task]:[Task]],INDIRECT(CONCATENATE(ADDRESS(ROW($AC$22),COLUMN($AC$22)+(ROW($B71)-ROW($B$31))),"#"))))/60,"")</f>
        <v/>
      </c>
      <c r="C71" s="23" t="str">
        <f>IF($A71&lt;&gt;"",IF($J71&lt;&gt;0,B71/$J71,0),"")</f>
        <v/>
      </c>
      <c r="D71" s="51" t="str" cm="1">
        <f t="array" aca="1" ref="D71" ca="1">IF($A71&lt;&gt;"",SUM(SUMIFS(PrivateSheet2[[Duration]:[Duration]],PrivateSheet2[[Task]:[Task]],INDIRECT(CONCATENATE(ADDRESS(ROW($AC$22),COLUMN($AC$22)+(ROW($B71)-ROW($B$31))),"#"))))/60,"")</f>
        <v/>
      </c>
      <c r="E71" s="23" t="str">
        <f>IF($A71&lt;&gt;"",IF($J71&lt;&gt;0,D71/$J71,0),"")</f>
        <v/>
      </c>
      <c r="F71" s="51" t="str" cm="1">
        <f t="array" aca="1" ref="F71" ca="1">IF($A71&lt;&gt;"",SUM(SUMIFS(PrivateSheet3[[Duration]:[Duration]],PrivateSheet3[[Task]:[Task]],INDIRECT(CONCATENATE(ADDRESS(ROW($AC$22),COLUMN($AC$22)+(ROW($B71)-ROW($B$31))),"#"))))/60,"")</f>
        <v/>
      </c>
      <c r="G71" s="23" t="str">
        <f>IF($A71&lt;&gt;"",IF($J71&lt;&gt;0,F71/$J71,0),"")</f>
        <v/>
      </c>
      <c r="H71" s="51" t="str" cm="1">
        <f t="array" aca="1" ref="H71" ca="1">IF($A71&lt;&gt;"",SUM(SUMIFS(PrivateSheet4[[Duration]:[Duration]],PrivateSheet4[[Task]:[Task]],INDIRECT(CONCATENATE(ADDRESS(ROW($AC$22),COLUMN($AC$22)+(ROW($B71)-ROW($B$31))),"#"))))/60,"")</f>
        <v/>
      </c>
      <c r="I71" s="23" t="str">
        <f>IF($A71&lt;&gt;"",IF($J71&lt;&gt;0,H71/$J71,0),"")</f>
        <v/>
      </c>
      <c r="J71" s="25" t="str">
        <f>IF($A71&lt;&gt;"",SUM(B71,D71,F71,H71,#REF!),"")</f>
        <v/>
      </c>
      <c r="K71" s="48"/>
      <c r="L71" s="25"/>
      <c r="M71" s="37" t="str">
        <f>IF($K71&lt;&gt;"",SUMIFS(ProductBacklog[Planned],ProductBacklog[Planned-Date], "&lt;="&amp;$K71)," ")</f>
        <v xml:space="preserve"> </v>
      </c>
      <c r="N71" s="37" t="str" cm="1">
        <f t="array" ref="N71">IF($K71&lt;&gt;"",SUM(SUMIFS(ProductBacklog[Planned],ProductBacklog[Sprint],$A$31:$A71,ProductBacklog[Real-Date],"&lt;="&amp;$K71))," ")</f>
        <v xml:space="preserve"> </v>
      </c>
      <c r="O71" s="37" t="str" cm="1">
        <f t="array" ref="O71">IF($K71&lt;&gt;"",SUM(SUMIFS(PrivateSheet1[[Duration]:[Duration]],PrivateSheet1[[Task]:[Task]],_xlfn._xlws.FILTER(ProductBacklog[CODE],(ProductBacklog[Real-Date]&lt;=$K71)*(ProductBacklog[CODE]&lt;&gt;"")*(ProductBacklog[Real-Date]&lt;&gt;""))),SUMIFS(PrivateSheet2[[Duration]:[Duration]],PrivateSheet2[[Task]:[Task]],_xlfn._xlws.FILTER(ProductBacklog[CODE],(ProductBacklog[Real-Date]&lt;=$K71)*(ProductBacklog[CODE]&lt;&gt;"")*(ProductBacklog[Real-Date]&lt;&gt;""))),SUMIFS(PrivateSheet3[[Duration]:[Duration]],PrivateSheet3[[Task]:[Task]],_xlfn._xlws.FILTER(ProductBacklog[CODE],(ProductBacklog[Real-Date]&lt;=$K71)*(ProductBacklog[CODE]&lt;&gt;"")*(ProductBacklog[Real-Date]&lt;&gt;""))),SUMIFS(PrivateSheet4[[Duration]:[Duration]],PrivateSheet4[[Task]:[Task]],_xlfn._xlws.FILTER(ProductBacklog[CODE],(ProductBacklog[Real-Date]&lt;=$K71)*(ProductBacklog[CODE]&lt;&gt;"")*(ProductBacklog[Real-Date]&lt;&gt;""))))/60," ")</f>
        <v xml:space="preserve"> </v>
      </c>
      <c r="P71" s="37" t="str">
        <f>IF($K71&lt;&gt;"",SUM($J$31:$J71)," ")</f>
        <v xml:space="preserve"> </v>
      </c>
      <c r="S71" s="37"/>
      <c r="T71" s="29"/>
      <c r="U71" s="29"/>
    </row>
    <row r="72" spans="1:21" ht="14.4" customHeight="1" x14ac:dyDescent="0.3">
      <c r="A72" s="29"/>
      <c r="B72" s="51" t="str" cm="1">
        <f t="array" aca="1" ref="B72" ca="1">IF($A72&lt;&gt;"",SUM(SUMIFS(PrivateSheet1[[Duration]:[Duration]],PrivateSheet1[[Task]:[Task]],INDIRECT(CONCATENATE(ADDRESS(ROW($AC$22),COLUMN($AC$22)+(ROW($B72)-ROW($B$31))),"#"))))/60,"")</f>
        <v/>
      </c>
      <c r="C72" s="23" t="str">
        <f>IF($A72&lt;&gt;"",IF($J72&lt;&gt;0,B72/$J72,0),"")</f>
        <v/>
      </c>
      <c r="D72" s="51" t="str" cm="1">
        <f t="array" aca="1" ref="D72" ca="1">IF($A72&lt;&gt;"",SUM(SUMIFS(PrivateSheet2[[Duration]:[Duration]],PrivateSheet2[[Task]:[Task]],INDIRECT(CONCATENATE(ADDRESS(ROW($AC$22),COLUMN($AC$22)+(ROW($B72)-ROW($B$31))),"#"))))/60,"")</f>
        <v/>
      </c>
      <c r="E72" s="23" t="str">
        <f>IF($A72&lt;&gt;"",IF($J72&lt;&gt;0,D72/$J72,0),"")</f>
        <v/>
      </c>
      <c r="F72" s="51" t="str" cm="1">
        <f t="array" aca="1" ref="F72" ca="1">IF($A72&lt;&gt;"",SUM(SUMIFS(PrivateSheet3[[Duration]:[Duration]],PrivateSheet3[[Task]:[Task]],INDIRECT(CONCATENATE(ADDRESS(ROW($AC$22),COLUMN($AC$22)+(ROW($B72)-ROW($B$31))),"#"))))/60,"")</f>
        <v/>
      </c>
      <c r="G72" s="23" t="str">
        <f>IF($A72&lt;&gt;"",IF($J72&lt;&gt;0,F72/$J72,0),"")</f>
        <v/>
      </c>
      <c r="H72" s="51" t="str" cm="1">
        <f t="array" aca="1" ref="H72" ca="1">IF($A72&lt;&gt;"",SUM(SUMIFS(PrivateSheet4[[Duration]:[Duration]],PrivateSheet4[[Task]:[Task]],INDIRECT(CONCATENATE(ADDRESS(ROW($AC$22),COLUMN($AC$22)+(ROW($B72)-ROW($B$31))),"#"))))/60,"")</f>
        <v/>
      </c>
      <c r="I72" s="23" t="str">
        <f>IF($A72&lt;&gt;"",IF($J72&lt;&gt;0,H72/$J72,0),"")</f>
        <v/>
      </c>
      <c r="J72" s="25" t="str">
        <f>IF($A72&lt;&gt;"",SUM(B72,D72,F72,H72,#REF!),"")</f>
        <v/>
      </c>
      <c r="K72" s="48"/>
      <c r="L72" s="25"/>
      <c r="M72" s="37" t="str">
        <f>IF($K72&lt;&gt;"",SUMIFS(ProductBacklog[Planned],ProductBacklog[Planned-Date], "&lt;="&amp;$K72)," ")</f>
        <v xml:space="preserve"> </v>
      </c>
      <c r="N72" s="37" t="str" cm="1">
        <f t="array" ref="N72">IF($K72&lt;&gt;"",SUM(SUMIFS(ProductBacklog[Planned],ProductBacklog[Sprint],$A$31:$A72,ProductBacklog[Real-Date],"&lt;="&amp;$K72))," ")</f>
        <v xml:space="preserve"> </v>
      </c>
      <c r="O72" s="37" t="str" cm="1">
        <f t="array" ref="O72">IF($K72&lt;&gt;"",SUM(SUMIFS(PrivateSheet1[[Duration]:[Duration]],PrivateSheet1[[Task]:[Task]],_xlfn._xlws.FILTER(ProductBacklog[CODE],(ProductBacklog[Real-Date]&lt;=$K72)*(ProductBacklog[CODE]&lt;&gt;"")*(ProductBacklog[Real-Date]&lt;&gt;""))),SUMIFS(PrivateSheet2[[Duration]:[Duration]],PrivateSheet2[[Task]:[Task]],_xlfn._xlws.FILTER(ProductBacklog[CODE],(ProductBacklog[Real-Date]&lt;=$K72)*(ProductBacklog[CODE]&lt;&gt;"")*(ProductBacklog[Real-Date]&lt;&gt;""))),SUMIFS(PrivateSheet3[[Duration]:[Duration]],PrivateSheet3[[Task]:[Task]],_xlfn._xlws.FILTER(ProductBacklog[CODE],(ProductBacklog[Real-Date]&lt;=$K72)*(ProductBacklog[CODE]&lt;&gt;"")*(ProductBacklog[Real-Date]&lt;&gt;""))),SUMIFS(PrivateSheet4[[Duration]:[Duration]],PrivateSheet4[[Task]:[Task]],_xlfn._xlws.FILTER(ProductBacklog[CODE],(ProductBacklog[Real-Date]&lt;=$K72)*(ProductBacklog[CODE]&lt;&gt;"")*(ProductBacklog[Real-Date]&lt;&gt;""))))/60," ")</f>
        <v xml:space="preserve"> </v>
      </c>
      <c r="P72" s="37" t="str">
        <f>IF($K72&lt;&gt;"",SUM($J$31:$J72)," ")</f>
        <v xml:space="preserve"> </v>
      </c>
      <c r="S72" s="37"/>
      <c r="T72" s="29"/>
      <c r="U72" s="29"/>
    </row>
    <row r="73" spans="1:21" ht="14.4" customHeight="1" x14ac:dyDescent="0.3">
      <c r="A73" s="29"/>
      <c r="B73" s="51" t="str" cm="1">
        <f t="array" aca="1" ref="B73" ca="1">IF($A73&lt;&gt;"",SUM(SUMIFS(PrivateSheet1[[Duration]:[Duration]],PrivateSheet1[[Task]:[Task]],INDIRECT(CONCATENATE(ADDRESS(ROW($AC$22),COLUMN($AC$22)+(ROW($B73)-ROW($B$31))),"#"))))/60,"")</f>
        <v/>
      </c>
      <c r="C73" s="23" t="str">
        <f>IF($A73&lt;&gt;"",IF($J73&lt;&gt;0,B73/$J73,0),"")</f>
        <v/>
      </c>
      <c r="D73" s="51" t="str" cm="1">
        <f t="array" aca="1" ref="D73" ca="1">IF($A73&lt;&gt;"",SUM(SUMIFS(PrivateSheet2[[Duration]:[Duration]],PrivateSheet2[[Task]:[Task]],INDIRECT(CONCATENATE(ADDRESS(ROW($AC$22),COLUMN($AC$22)+(ROW($B73)-ROW($B$31))),"#"))))/60,"")</f>
        <v/>
      </c>
      <c r="E73" s="23" t="str">
        <f>IF($A73&lt;&gt;"",IF($J73&lt;&gt;0,D73/$J73,0),"")</f>
        <v/>
      </c>
      <c r="F73" s="51" t="str" cm="1">
        <f t="array" aca="1" ref="F73" ca="1">IF($A73&lt;&gt;"",SUM(SUMIFS(PrivateSheet3[[Duration]:[Duration]],PrivateSheet3[[Task]:[Task]],INDIRECT(CONCATENATE(ADDRESS(ROW($AC$22),COLUMN($AC$22)+(ROW($B73)-ROW($B$31))),"#"))))/60,"")</f>
        <v/>
      </c>
      <c r="G73" s="23" t="str">
        <f>IF($A73&lt;&gt;"",IF($J73&lt;&gt;0,F73/$J73,0),"")</f>
        <v/>
      </c>
      <c r="H73" s="51" t="str" cm="1">
        <f t="array" aca="1" ref="H73" ca="1">IF($A73&lt;&gt;"",SUM(SUMIFS(PrivateSheet4[[Duration]:[Duration]],PrivateSheet4[[Task]:[Task]],INDIRECT(CONCATENATE(ADDRESS(ROW($AC$22),COLUMN($AC$22)+(ROW($B73)-ROW($B$31))),"#"))))/60,"")</f>
        <v/>
      </c>
      <c r="I73" s="23" t="str">
        <f>IF($A73&lt;&gt;"",IF($J73&lt;&gt;0,H73/$J73,0),"")</f>
        <v/>
      </c>
      <c r="J73" s="25" t="str">
        <f>IF($A73&lt;&gt;"",SUM(B73,D73,F73,H73,#REF!),"")</f>
        <v/>
      </c>
      <c r="K73" s="48"/>
      <c r="L73" s="25"/>
      <c r="M73" s="37" t="str">
        <f>IF($K73&lt;&gt;"",SUMIFS(ProductBacklog[Planned],ProductBacklog[Planned-Date], "&lt;="&amp;$K73)," ")</f>
        <v xml:space="preserve"> </v>
      </c>
      <c r="N73" s="37" t="str" cm="1">
        <f t="array" ref="N73">IF($K73&lt;&gt;"",SUM(SUMIFS(ProductBacklog[Planned],ProductBacklog[Sprint],$A$31:$A73,ProductBacklog[Real-Date],"&lt;="&amp;$K73))," ")</f>
        <v xml:space="preserve"> </v>
      </c>
      <c r="O73" s="37" t="str" cm="1">
        <f t="array" ref="O73">IF($K73&lt;&gt;"",SUM(SUMIFS(PrivateSheet1[[Duration]:[Duration]],PrivateSheet1[[Task]:[Task]],_xlfn._xlws.FILTER(ProductBacklog[CODE],(ProductBacklog[Real-Date]&lt;=$K73)*(ProductBacklog[CODE]&lt;&gt;"")*(ProductBacklog[Real-Date]&lt;&gt;""))),SUMIFS(PrivateSheet2[[Duration]:[Duration]],PrivateSheet2[[Task]:[Task]],_xlfn._xlws.FILTER(ProductBacklog[CODE],(ProductBacklog[Real-Date]&lt;=$K73)*(ProductBacklog[CODE]&lt;&gt;"")*(ProductBacklog[Real-Date]&lt;&gt;""))),SUMIFS(PrivateSheet3[[Duration]:[Duration]],PrivateSheet3[[Task]:[Task]],_xlfn._xlws.FILTER(ProductBacklog[CODE],(ProductBacklog[Real-Date]&lt;=$K73)*(ProductBacklog[CODE]&lt;&gt;"")*(ProductBacklog[Real-Date]&lt;&gt;""))),SUMIFS(PrivateSheet4[[Duration]:[Duration]],PrivateSheet4[[Task]:[Task]],_xlfn._xlws.FILTER(ProductBacklog[CODE],(ProductBacklog[Real-Date]&lt;=$K73)*(ProductBacklog[CODE]&lt;&gt;"")*(ProductBacklog[Real-Date]&lt;&gt;""))))/60," ")</f>
        <v xml:space="preserve"> </v>
      </c>
      <c r="P73" s="37" t="str">
        <f>IF($K73&lt;&gt;"",SUM($J$31:$J73)," ")</f>
        <v xml:space="preserve"> </v>
      </c>
      <c r="S73" s="37"/>
      <c r="T73" s="29"/>
      <c r="U73" s="29"/>
    </row>
    <row r="74" spans="1:21" ht="14.4" customHeight="1" x14ac:dyDescent="0.3">
      <c r="A74" s="29"/>
      <c r="B74" s="51" t="str" cm="1">
        <f t="array" aca="1" ref="B74" ca="1">IF($A74&lt;&gt;"",SUM(SUMIFS(PrivateSheet1[[Duration]:[Duration]],PrivateSheet1[[Task]:[Task]],INDIRECT(CONCATENATE(ADDRESS(ROW($AC$22),COLUMN($AC$22)+(ROW($B74)-ROW($B$31))),"#"))))/60,"")</f>
        <v/>
      </c>
      <c r="C74" s="23" t="str">
        <f>IF($A74&lt;&gt;"",IF($J74&lt;&gt;0,B74/$J74,0),"")</f>
        <v/>
      </c>
      <c r="D74" s="51" t="str" cm="1">
        <f t="array" aca="1" ref="D74" ca="1">IF($A74&lt;&gt;"",SUM(SUMIFS(PrivateSheet2[[Duration]:[Duration]],PrivateSheet2[[Task]:[Task]],INDIRECT(CONCATENATE(ADDRESS(ROW($AC$22),COLUMN($AC$22)+(ROW($B74)-ROW($B$31))),"#"))))/60,"")</f>
        <v/>
      </c>
      <c r="E74" s="23" t="str">
        <f>IF($A74&lt;&gt;"",IF($J74&lt;&gt;0,D74/$J74,0),"")</f>
        <v/>
      </c>
      <c r="F74" s="51" t="str" cm="1">
        <f t="array" aca="1" ref="F74" ca="1">IF($A74&lt;&gt;"",SUM(SUMIFS(PrivateSheet3[[Duration]:[Duration]],PrivateSheet3[[Task]:[Task]],INDIRECT(CONCATENATE(ADDRESS(ROW($AC$22),COLUMN($AC$22)+(ROW($B74)-ROW($B$31))),"#"))))/60,"")</f>
        <v/>
      </c>
      <c r="G74" s="23" t="str">
        <f>IF($A74&lt;&gt;"",IF($J74&lt;&gt;0,F74/$J74,0),"")</f>
        <v/>
      </c>
      <c r="H74" s="51" t="str" cm="1">
        <f t="array" aca="1" ref="H74" ca="1">IF($A74&lt;&gt;"",SUM(SUMIFS(PrivateSheet4[[Duration]:[Duration]],PrivateSheet4[[Task]:[Task]],INDIRECT(CONCATENATE(ADDRESS(ROW($AC$22),COLUMN($AC$22)+(ROW($B74)-ROW($B$31))),"#"))))/60,"")</f>
        <v/>
      </c>
      <c r="I74" s="23" t="str">
        <f>IF($A74&lt;&gt;"",IF($J74&lt;&gt;0,H74/$J74,0),"")</f>
        <v/>
      </c>
      <c r="J74" s="25" t="str">
        <f>IF($A74&lt;&gt;"",SUM(B74,D74,F74,H74,#REF!),"")</f>
        <v/>
      </c>
      <c r="K74" s="48"/>
      <c r="L74" s="25"/>
      <c r="M74" s="37" t="str">
        <f>IF($K74&lt;&gt;"",SUMIFS(ProductBacklog[Planned],ProductBacklog[Planned-Date], "&lt;="&amp;$K74)," ")</f>
        <v xml:space="preserve"> </v>
      </c>
      <c r="N74" s="37" t="str" cm="1">
        <f t="array" ref="N74">IF($K74&lt;&gt;"",SUM(SUMIFS(ProductBacklog[Planned],ProductBacklog[Sprint],$A$31:$A74,ProductBacklog[Real-Date],"&lt;="&amp;$K74))," ")</f>
        <v xml:space="preserve"> </v>
      </c>
      <c r="O74" s="37" t="str" cm="1">
        <f t="array" ref="O74">IF($K74&lt;&gt;"",SUM(SUMIFS(PrivateSheet1[[Duration]:[Duration]],PrivateSheet1[[Task]:[Task]],_xlfn._xlws.FILTER(ProductBacklog[CODE],(ProductBacklog[Real-Date]&lt;=$K74)*(ProductBacklog[CODE]&lt;&gt;"")*(ProductBacklog[Real-Date]&lt;&gt;""))),SUMIFS(PrivateSheet2[[Duration]:[Duration]],PrivateSheet2[[Task]:[Task]],_xlfn._xlws.FILTER(ProductBacklog[CODE],(ProductBacklog[Real-Date]&lt;=$K74)*(ProductBacklog[CODE]&lt;&gt;"")*(ProductBacklog[Real-Date]&lt;&gt;""))),SUMIFS(PrivateSheet3[[Duration]:[Duration]],PrivateSheet3[[Task]:[Task]],_xlfn._xlws.FILTER(ProductBacklog[CODE],(ProductBacklog[Real-Date]&lt;=$K74)*(ProductBacklog[CODE]&lt;&gt;"")*(ProductBacklog[Real-Date]&lt;&gt;""))),SUMIFS(PrivateSheet4[[Duration]:[Duration]],PrivateSheet4[[Task]:[Task]],_xlfn._xlws.FILTER(ProductBacklog[CODE],(ProductBacklog[Real-Date]&lt;=$K74)*(ProductBacklog[CODE]&lt;&gt;"")*(ProductBacklog[Real-Date]&lt;&gt;""))))/60," ")</f>
        <v xml:space="preserve"> </v>
      </c>
      <c r="P74" s="37" t="str">
        <f>IF($K74&lt;&gt;"",SUM($J$31:$J74)," ")</f>
        <v xml:space="preserve"> </v>
      </c>
      <c r="S74" s="37"/>
      <c r="T74" s="29"/>
      <c r="U74" s="29"/>
    </row>
    <row r="75" spans="1:21" ht="14.4" customHeight="1" x14ac:dyDescent="0.3">
      <c r="A75" s="29"/>
      <c r="B75" s="51" t="str" cm="1">
        <f t="array" aca="1" ref="B75" ca="1">IF($A75&lt;&gt;"",SUM(SUMIFS(PrivateSheet1[[Duration]:[Duration]],PrivateSheet1[[Task]:[Task]],INDIRECT(CONCATENATE(ADDRESS(ROW($AC$22),COLUMN($AC$22)+(ROW($B75)-ROW($B$31))),"#"))))/60,"")</f>
        <v/>
      </c>
      <c r="C75" s="23" t="str">
        <f>IF($A75&lt;&gt;"",IF($J75&lt;&gt;0,B75/$J75,0),"")</f>
        <v/>
      </c>
      <c r="D75" s="51" t="str" cm="1">
        <f t="array" aca="1" ref="D75" ca="1">IF($A75&lt;&gt;"",SUM(SUMIFS(PrivateSheet2[[Duration]:[Duration]],PrivateSheet2[[Task]:[Task]],INDIRECT(CONCATENATE(ADDRESS(ROW($AC$22),COLUMN($AC$22)+(ROW($B75)-ROW($B$31))),"#"))))/60,"")</f>
        <v/>
      </c>
      <c r="E75" s="23" t="str">
        <f>IF($A75&lt;&gt;"",IF($J75&lt;&gt;0,D75/$J75,0),"")</f>
        <v/>
      </c>
      <c r="F75" s="51" t="str" cm="1">
        <f t="array" aca="1" ref="F75" ca="1">IF($A75&lt;&gt;"",SUM(SUMIFS(PrivateSheet3[[Duration]:[Duration]],PrivateSheet3[[Task]:[Task]],INDIRECT(CONCATENATE(ADDRESS(ROW($AC$22),COLUMN($AC$22)+(ROW($B75)-ROW($B$31))),"#"))))/60,"")</f>
        <v/>
      </c>
      <c r="G75" s="23" t="str">
        <f>IF($A75&lt;&gt;"",IF($J75&lt;&gt;0,F75/$J75,0),"")</f>
        <v/>
      </c>
      <c r="H75" s="51" t="str" cm="1">
        <f t="array" aca="1" ref="H75" ca="1">IF($A75&lt;&gt;"",SUM(SUMIFS(PrivateSheet4[[Duration]:[Duration]],PrivateSheet4[[Task]:[Task]],INDIRECT(CONCATENATE(ADDRESS(ROW($AC$22),COLUMN($AC$22)+(ROW($B75)-ROW($B$31))),"#"))))/60,"")</f>
        <v/>
      </c>
      <c r="I75" s="23" t="str">
        <f>IF($A75&lt;&gt;"",IF($J75&lt;&gt;0,H75/$J75,0),"")</f>
        <v/>
      </c>
      <c r="J75" s="25" t="str">
        <f>IF($A75&lt;&gt;"",SUM(B75,D75,F75,H75,#REF!),"")</f>
        <v/>
      </c>
      <c r="K75" s="48"/>
      <c r="L75" s="25"/>
      <c r="M75" s="37" t="str">
        <f>IF($K75&lt;&gt;"",SUMIFS(ProductBacklog[Planned],ProductBacklog[Planned-Date], "&lt;="&amp;$K75)," ")</f>
        <v xml:space="preserve"> </v>
      </c>
      <c r="N75" s="37" t="str" cm="1">
        <f t="array" ref="N75">IF($K75&lt;&gt;"",SUM(SUMIFS(ProductBacklog[Planned],ProductBacklog[Sprint],$A$31:$A75,ProductBacklog[Real-Date],"&lt;="&amp;$K75))," ")</f>
        <v xml:space="preserve"> </v>
      </c>
      <c r="O75" s="37" t="str" cm="1">
        <f t="array" ref="O75">IF($K75&lt;&gt;"",SUM(SUMIFS(PrivateSheet1[[Duration]:[Duration]],PrivateSheet1[[Task]:[Task]],_xlfn._xlws.FILTER(ProductBacklog[CODE],(ProductBacklog[Real-Date]&lt;=$K75)*(ProductBacklog[CODE]&lt;&gt;"")*(ProductBacklog[Real-Date]&lt;&gt;""))),SUMIFS(PrivateSheet2[[Duration]:[Duration]],PrivateSheet2[[Task]:[Task]],_xlfn._xlws.FILTER(ProductBacklog[CODE],(ProductBacklog[Real-Date]&lt;=$K75)*(ProductBacklog[CODE]&lt;&gt;"")*(ProductBacklog[Real-Date]&lt;&gt;""))),SUMIFS(PrivateSheet3[[Duration]:[Duration]],PrivateSheet3[[Task]:[Task]],_xlfn._xlws.FILTER(ProductBacklog[CODE],(ProductBacklog[Real-Date]&lt;=$K75)*(ProductBacklog[CODE]&lt;&gt;"")*(ProductBacklog[Real-Date]&lt;&gt;""))),SUMIFS(PrivateSheet4[[Duration]:[Duration]],PrivateSheet4[[Task]:[Task]],_xlfn._xlws.FILTER(ProductBacklog[CODE],(ProductBacklog[Real-Date]&lt;=$K75)*(ProductBacklog[CODE]&lt;&gt;"")*(ProductBacklog[Real-Date]&lt;&gt;""))))/60," ")</f>
        <v xml:space="preserve"> </v>
      </c>
      <c r="P75" s="37" t="str">
        <f>IF($K75&lt;&gt;"",SUM($J$31:$J75)," ")</f>
        <v xml:space="preserve"> </v>
      </c>
      <c r="S75" s="37"/>
      <c r="T75" s="29"/>
      <c r="U75" s="29"/>
    </row>
    <row r="76" spans="1:21" ht="14.4" customHeight="1" x14ac:dyDescent="0.3">
      <c r="A76" s="29"/>
      <c r="B76" s="51" t="str" cm="1">
        <f t="array" aca="1" ref="B76" ca="1">IF($A76&lt;&gt;"",SUM(SUMIFS(PrivateSheet1[[Duration]:[Duration]],PrivateSheet1[[Task]:[Task]],INDIRECT(CONCATENATE(ADDRESS(ROW($AC$22),COLUMN($AC$22)+(ROW($B76)-ROW($B$31))),"#"))))/60,"")</f>
        <v/>
      </c>
      <c r="C76" s="23" t="str">
        <f>IF($A76&lt;&gt;"",IF($J76&lt;&gt;0,B76/$J76,0),"")</f>
        <v/>
      </c>
      <c r="D76" s="51" t="str" cm="1">
        <f t="array" aca="1" ref="D76" ca="1">IF($A76&lt;&gt;"",SUM(SUMIFS(PrivateSheet2[[Duration]:[Duration]],PrivateSheet2[[Task]:[Task]],INDIRECT(CONCATENATE(ADDRESS(ROW($AC$22),COLUMN($AC$22)+(ROW($B76)-ROW($B$31))),"#"))))/60,"")</f>
        <v/>
      </c>
      <c r="E76" s="23" t="str">
        <f>IF($A76&lt;&gt;"",IF($J76&lt;&gt;0,D76/$J76,0),"")</f>
        <v/>
      </c>
      <c r="F76" s="51" t="str" cm="1">
        <f t="array" aca="1" ref="F76" ca="1">IF($A76&lt;&gt;"",SUM(SUMIFS(PrivateSheet3[[Duration]:[Duration]],PrivateSheet3[[Task]:[Task]],INDIRECT(CONCATENATE(ADDRESS(ROW($AC$22),COLUMN($AC$22)+(ROW($B76)-ROW($B$31))),"#"))))/60,"")</f>
        <v/>
      </c>
      <c r="G76" s="23" t="str">
        <f>IF($A76&lt;&gt;"",IF($J76&lt;&gt;0,F76/$J76,0),"")</f>
        <v/>
      </c>
      <c r="H76" s="51" t="str" cm="1">
        <f t="array" aca="1" ref="H76" ca="1">IF($A76&lt;&gt;"",SUM(SUMIFS(PrivateSheet4[[Duration]:[Duration]],PrivateSheet4[[Task]:[Task]],INDIRECT(CONCATENATE(ADDRESS(ROW($AC$22),COLUMN($AC$22)+(ROW($B76)-ROW($B$31))),"#"))))/60,"")</f>
        <v/>
      </c>
      <c r="I76" s="23" t="str">
        <f>IF($A76&lt;&gt;"",IF($J76&lt;&gt;0,H76/$J76,0),"")</f>
        <v/>
      </c>
      <c r="J76" s="25" t="str">
        <f>IF($A76&lt;&gt;"",SUM(B76,D76,F76,H76,#REF!),"")</f>
        <v/>
      </c>
      <c r="K76" s="48"/>
      <c r="L76" s="25"/>
      <c r="M76" s="37" t="str">
        <f>IF($K76&lt;&gt;"",SUMIFS(ProductBacklog[Planned],ProductBacklog[Planned-Date], "&lt;="&amp;$K76)," ")</f>
        <v xml:space="preserve"> </v>
      </c>
      <c r="N76" s="37" t="str" cm="1">
        <f t="array" ref="N76">IF($K76&lt;&gt;"",SUM(SUMIFS(ProductBacklog[Planned],ProductBacklog[Sprint],$A$31:$A76,ProductBacklog[Real-Date],"&lt;="&amp;$K76))," ")</f>
        <v xml:space="preserve"> </v>
      </c>
      <c r="O76" s="37" t="str" cm="1">
        <f t="array" ref="O76">IF($K76&lt;&gt;"",SUM(SUMIFS(PrivateSheet1[[Duration]:[Duration]],PrivateSheet1[[Task]:[Task]],_xlfn._xlws.FILTER(ProductBacklog[CODE],(ProductBacklog[Real-Date]&lt;=$K76)*(ProductBacklog[CODE]&lt;&gt;"")*(ProductBacklog[Real-Date]&lt;&gt;""))),SUMIFS(PrivateSheet2[[Duration]:[Duration]],PrivateSheet2[[Task]:[Task]],_xlfn._xlws.FILTER(ProductBacklog[CODE],(ProductBacklog[Real-Date]&lt;=$K76)*(ProductBacklog[CODE]&lt;&gt;"")*(ProductBacklog[Real-Date]&lt;&gt;""))),SUMIFS(PrivateSheet3[[Duration]:[Duration]],PrivateSheet3[[Task]:[Task]],_xlfn._xlws.FILTER(ProductBacklog[CODE],(ProductBacklog[Real-Date]&lt;=$K76)*(ProductBacklog[CODE]&lt;&gt;"")*(ProductBacklog[Real-Date]&lt;&gt;""))),SUMIFS(PrivateSheet4[[Duration]:[Duration]],PrivateSheet4[[Task]:[Task]],_xlfn._xlws.FILTER(ProductBacklog[CODE],(ProductBacklog[Real-Date]&lt;=$K76)*(ProductBacklog[CODE]&lt;&gt;"")*(ProductBacklog[Real-Date]&lt;&gt;""))))/60," ")</f>
        <v xml:space="preserve"> </v>
      </c>
      <c r="P76" s="37" t="str">
        <f>IF($K76&lt;&gt;"",SUM($J$31:$J76)," ")</f>
        <v xml:space="preserve"> </v>
      </c>
      <c r="S76" s="37"/>
      <c r="T76" s="29"/>
      <c r="U76" s="29"/>
    </row>
    <row r="77" spans="1:21" ht="14.4" customHeight="1" x14ac:dyDescent="0.3">
      <c r="A77" s="29"/>
      <c r="B77" s="51" t="str" cm="1">
        <f t="array" aca="1" ref="B77" ca="1">IF($A77&lt;&gt;"",SUM(SUMIFS(PrivateSheet1[[Duration]:[Duration]],PrivateSheet1[[Task]:[Task]],INDIRECT(CONCATENATE(ADDRESS(ROW($AC$22),COLUMN($AC$22)+(ROW($B77)-ROW($B$31))),"#"))))/60,"")</f>
        <v/>
      </c>
      <c r="C77" s="23" t="str">
        <f>IF($A77&lt;&gt;"",IF($J77&lt;&gt;0,B77/$J77,0),"")</f>
        <v/>
      </c>
      <c r="D77" s="51" t="str" cm="1">
        <f t="array" aca="1" ref="D77" ca="1">IF($A77&lt;&gt;"",SUM(SUMIFS(PrivateSheet2[[Duration]:[Duration]],PrivateSheet2[[Task]:[Task]],INDIRECT(CONCATENATE(ADDRESS(ROW($AC$22),COLUMN($AC$22)+(ROW($B77)-ROW($B$31))),"#"))))/60,"")</f>
        <v/>
      </c>
      <c r="E77" s="23" t="str">
        <f>IF($A77&lt;&gt;"",IF($J77&lt;&gt;0,D77/$J77,0),"")</f>
        <v/>
      </c>
      <c r="F77" s="51" t="str" cm="1">
        <f t="array" aca="1" ref="F77" ca="1">IF($A77&lt;&gt;"",SUM(SUMIFS(PrivateSheet3[[Duration]:[Duration]],PrivateSheet3[[Task]:[Task]],INDIRECT(CONCATENATE(ADDRESS(ROW($AC$22),COLUMN($AC$22)+(ROW($B77)-ROW($B$31))),"#"))))/60,"")</f>
        <v/>
      </c>
      <c r="G77" s="23" t="str">
        <f>IF($A77&lt;&gt;"",IF($J77&lt;&gt;0,F77/$J77,0),"")</f>
        <v/>
      </c>
      <c r="H77" s="51" t="str" cm="1">
        <f t="array" aca="1" ref="H77" ca="1">IF($A77&lt;&gt;"",SUM(SUMIFS(PrivateSheet4[[Duration]:[Duration]],PrivateSheet4[[Task]:[Task]],INDIRECT(CONCATENATE(ADDRESS(ROW($AC$22),COLUMN($AC$22)+(ROW($B77)-ROW($B$31))),"#"))))/60,"")</f>
        <v/>
      </c>
      <c r="I77" s="23" t="str">
        <f>IF($A77&lt;&gt;"",IF($J77&lt;&gt;0,H77/$J77,0),"")</f>
        <v/>
      </c>
      <c r="J77" s="25" t="str">
        <f>IF($A77&lt;&gt;"",SUM(B77,D77,F77,H77,#REF!),"")</f>
        <v/>
      </c>
      <c r="K77" s="48"/>
      <c r="L77" s="25"/>
      <c r="M77" s="37" t="str">
        <f>IF($K77&lt;&gt;"",SUMIFS(ProductBacklog[Planned],ProductBacklog[Planned-Date], "&lt;="&amp;$K77)," ")</f>
        <v xml:space="preserve"> </v>
      </c>
      <c r="N77" s="37" t="str" cm="1">
        <f t="array" ref="N77">IF($K77&lt;&gt;"",SUM(SUMIFS(ProductBacklog[Planned],ProductBacklog[Sprint],$A$31:$A77,ProductBacklog[Real-Date],"&lt;="&amp;$K77))," ")</f>
        <v xml:space="preserve"> </v>
      </c>
      <c r="O77" s="37" t="str" cm="1">
        <f t="array" ref="O77">IF($K77&lt;&gt;"",SUM(SUMIFS(PrivateSheet1[[Duration]:[Duration]],PrivateSheet1[[Task]:[Task]],_xlfn._xlws.FILTER(ProductBacklog[CODE],(ProductBacklog[Real-Date]&lt;=$K77)*(ProductBacklog[CODE]&lt;&gt;"")*(ProductBacklog[Real-Date]&lt;&gt;""))),SUMIFS(PrivateSheet2[[Duration]:[Duration]],PrivateSheet2[[Task]:[Task]],_xlfn._xlws.FILTER(ProductBacklog[CODE],(ProductBacklog[Real-Date]&lt;=$K77)*(ProductBacklog[CODE]&lt;&gt;"")*(ProductBacklog[Real-Date]&lt;&gt;""))),SUMIFS(PrivateSheet3[[Duration]:[Duration]],PrivateSheet3[[Task]:[Task]],_xlfn._xlws.FILTER(ProductBacklog[CODE],(ProductBacklog[Real-Date]&lt;=$K77)*(ProductBacklog[CODE]&lt;&gt;"")*(ProductBacklog[Real-Date]&lt;&gt;""))),SUMIFS(PrivateSheet4[[Duration]:[Duration]],PrivateSheet4[[Task]:[Task]],_xlfn._xlws.FILTER(ProductBacklog[CODE],(ProductBacklog[Real-Date]&lt;=$K77)*(ProductBacklog[CODE]&lt;&gt;"")*(ProductBacklog[Real-Date]&lt;&gt;""))))/60," ")</f>
        <v xml:space="preserve"> </v>
      </c>
      <c r="P77" s="37" t="str">
        <f>IF($K77&lt;&gt;"",SUM($J$31:$J77)," ")</f>
        <v xml:space="preserve"> </v>
      </c>
      <c r="S77" s="37"/>
      <c r="T77" s="29"/>
      <c r="U77" s="29"/>
    </row>
    <row r="78" spans="1:21" ht="14.4" customHeight="1" x14ac:dyDescent="0.3">
      <c r="A78" s="29"/>
      <c r="B78" s="51" t="str" cm="1">
        <f t="array" aca="1" ref="B78" ca="1">IF($A78&lt;&gt;"",SUM(SUMIFS(PrivateSheet1[[Duration]:[Duration]],PrivateSheet1[[Task]:[Task]],INDIRECT(CONCATENATE(ADDRESS(ROW($AC$22),COLUMN($AC$22)+(ROW($B78)-ROW($B$31))),"#"))))/60,"")</f>
        <v/>
      </c>
      <c r="C78" s="23" t="str">
        <f>IF($A78&lt;&gt;"",IF($J78&lt;&gt;0,B78/$J78,0),"")</f>
        <v/>
      </c>
      <c r="D78" s="51" t="str" cm="1">
        <f t="array" aca="1" ref="D78" ca="1">IF($A78&lt;&gt;"",SUM(SUMIFS(PrivateSheet2[[Duration]:[Duration]],PrivateSheet2[[Task]:[Task]],INDIRECT(CONCATENATE(ADDRESS(ROW($AC$22),COLUMN($AC$22)+(ROW($B78)-ROW($B$31))),"#"))))/60,"")</f>
        <v/>
      </c>
      <c r="E78" s="23" t="str">
        <f>IF($A78&lt;&gt;"",IF($J78&lt;&gt;0,D78/$J78,0),"")</f>
        <v/>
      </c>
      <c r="F78" s="51" t="str" cm="1">
        <f t="array" aca="1" ref="F78" ca="1">IF($A78&lt;&gt;"",SUM(SUMIFS(PrivateSheet3[[Duration]:[Duration]],PrivateSheet3[[Task]:[Task]],INDIRECT(CONCATENATE(ADDRESS(ROW($AC$22),COLUMN($AC$22)+(ROW($B78)-ROW($B$31))),"#"))))/60,"")</f>
        <v/>
      </c>
      <c r="G78" s="23" t="str">
        <f>IF($A78&lt;&gt;"",IF($J78&lt;&gt;0,F78/$J78,0),"")</f>
        <v/>
      </c>
      <c r="H78" s="51" t="str" cm="1">
        <f t="array" aca="1" ref="H78" ca="1">IF($A78&lt;&gt;"",SUM(SUMIFS(PrivateSheet4[[Duration]:[Duration]],PrivateSheet4[[Task]:[Task]],INDIRECT(CONCATENATE(ADDRESS(ROW($AC$22),COLUMN($AC$22)+(ROW($B78)-ROW($B$31))),"#"))))/60,"")</f>
        <v/>
      </c>
      <c r="I78" s="23" t="str">
        <f>IF($A78&lt;&gt;"",IF($J78&lt;&gt;0,H78/$J78,0),"")</f>
        <v/>
      </c>
      <c r="J78" s="25" t="str">
        <f>IF($A78&lt;&gt;"",SUM(B78,D78,F78,H78,#REF!),"")</f>
        <v/>
      </c>
      <c r="K78" s="48"/>
      <c r="L78" s="25"/>
      <c r="M78" s="37" t="str">
        <f>IF($K78&lt;&gt;"",SUMIFS(ProductBacklog[Planned],ProductBacklog[Planned-Date], "&lt;="&amp;$K78)," ")</f>
        <v xml:space="preserve"> </v>
      </c>
      <c r="N78" s="37" t="str" cm="1">
        <f t="array" ref="N78">IF($K78&lt;&gt;"",SUM(SUMIFS(ProductBacklog[Planned],ProductBacklog[Sprint],$A$31:$A78,ProductBacklog[Real-Date],"&lt;="&amp;$K78))," ")</f>
        <v xml:space="preserve"> </v>
      </c>
      <c r="O78" s="37" t="str" cm="1">
        <f t="array" ref="O78">IF($K78&lt;&gt;"",SUM(SUMIFS(PrivateSheet1[[Duration]:[Duration]],PrivateSheet1[[Task]:[Task]],_xlfn._xlws.FILTER(ProductBacklog[CODE],(ProductBacklog[Real-Date]&lt;=$K78)*(ProductBacklog[CODE]&lt;&gt;"")*(ProductBacklog[Real-Date]&lt;&gt;""))),SUMIFS(PrivateSheet2[[Duration]:[Duration]],PrivateSheet2[[Task]:[Task]],_xlfn._xlws.FILTER(ProductBacklog[CODE],(ProductBacklog[Real-Date]&lt;=$K78)*(ProductBacklog[CODE]&lt;&gt;"")*(ProductBacklog[Real-Date]&lt;&gt;""))),SUMIFS(PrivateSheet3[[Duration]:[Duration]],PrivateSheet3[[Task]:[Task]],_xlfn._xlws.FILTER(ProductBacklog[CODE],(ProductBacklog[Real-Date]&lt;=$K78)*(ProductBacklog[CODE]&lt;&gt;"")*(ProductBacklog[Real-Date]&lt;&gt;""))),SUMIFS(PrivateSheet4[[Duration]:[Duration]],PrivateSheet4[[Task]:[Task]],_xlfn._xlws.FILTER(ProductBacklog[CODE],(ProductBacklog[Real-Date]&lt;=$K78)*(ProductBacklog[CODE]&lt;&gt;"")*(ProductBacklog[Real-Date]&lt;&gt;""))))/60," ")</f>
        <v xml:space="preserve"> </v>
      </c>
      <c r="P78" s="37" t="str">
        <f>IF($K78&lt;&gt;"",SUM($J$31:$J78)," ")</f>
        <v xml:space="preserve"> </v>
      </c>
      <c r="S78" s="37"/>
      <c r="T78" s="29"/>
      <c r="U78" s="29"/>
    </row>
    <row r="79" spans="1:21" ht="14.4" customHeight="1" x14ac:dyDescent="0.3">
      <c r="A79" s="29"/>
      <c r="B79" s="51" t="str" cm="1">
        <f t="array" aca="1" ref="B79" ca="1">IF($A79&lt;&gt;"",SUM(SUMIFS(PrivateSheet1[[Duration]:[Duration]],PrivateSheet1[[Task]:[Task]],INDIRECT(CONCATENATE(ADDRESS(ROW($AC$22),COLUMN($AC$22)+(ROW($B79)-ROW($B$31))),"#"))))/60,"")</f>
        <v/>
      </c>
      <c r="C79" s="23" t="str">
        <f>IF($A79&lt;&gt;"",IF($J79&lt;&gt;0,B79/$J79,0),"")</f>
        <v/>
      </c>
      <c r="D79" s="51" t="str" cm="1">
        <f t="array" aca="1" ref="D79" ca="1">IF($A79&lt;&gt;"",SUM(SUMIFS(PrivateSheet2[[Duration]:[Duration]],PrivateSheet2[[Task]:[Task]],INDIRECT(CONCATENATE(ADDRESS(ROW($AC$22),COLUMN($AC$22)+(ROW($B79)-ROW($B$31))),"#"))))/60,"")</f>
        <v/>
      </c>
      <c r="E79" s="23" t="str">
        <f>IF($A79&lt;&gt;"",IF($J79&lt;&gt;0,D79/$J79,0),"")</f>
        <v/>
      </c>
      <c r="F79" s="51" t="str" cm="1">
        <f t="array" aca="1" ref="F79" ca="1">IF($A79&lt;&gt;"",SUM(SUMIFS(PrivateSheet3[[Duration]:[Duration]],PrivateSheet3[[Task]:[Task]],INDIRECT(CONCATENATE(ADDRESS(ROW($AC$22),COLUMN($AC$22)+(ROW($B79)-ROW($B$31))),"#"))))/60,"")</f>
        <v/>
      </c>
      <c r="G79" s="23" t="str">
        <f>IF($A79&lt;&gt;"",IF($J79&lt;&gt;0,F79/$J79,0),"")</f>
        <v/>
      </c>
      <c r="H79" s="51" t="str" cm="1">
        <f t="array" aca="1" ref="H79" ca="1">IF($A79&lt;&gt;"",SUM(SUMIFS(PrivateSheet4[[Duration]:[Duration]],PrivateSheet4[[Task]:[Task]],INDIRECT(CONCATENATE(ADDRESS(ROW($AC$22),COLUMN($AC$22)+(ROW($B79)-ROW($B$31))),"#"))))/60,"")</f>
        <v/>
      </c>
      <c r="I79" s="23" t="str">
        <f>IF($A79&lt;&gt;"",IF($J79&lt;&gt;0,H79/$J79,0),"")</f>
        <v/>
      </c>
      <c r="J79" s="25" t="str">
        <f>IF($A79&lt;&gt;"",SUM(B79,D79,F79,H79,#REF!),"")</f>
        <v/>
      </c>
      <c r="K79" s="48"/>
      <c r="L79" s="25"/>
      <c r="M79" s="37" t="str">
        <f>IF($K79&lt;&gt;"",SUMIFS(ProductBacklog[Planned],ProductBacklog[Planned-Date], "&lt;="&amp;$K79)," ")</f>
        <v xml:space="preserve"> </v>
      </c>
      <c r="N79" s="37" t="str" cm="1">
        <f t="array" ref="N79">IF($K79&lt;&gt;"",SUM(SUMIFS(ProductBacklog[Planned],ProductBacklog[Sprint],$A$31:$A79,ProductBacklog[Real-Date],"&lt;="&amp;$K79))," ")</f>
        <v xml:space="preserve"> </v>
      </c>
      <c r="O79" s="37" t="str" cm="1">
        <f t="array" ref="O79">IF($K79&lt;&gt;"",SUM(SUMIFS(PrivateSheet1[[Duration]:[Duration]],PrivateSheet1[[Task]:[Task]],_xlfn._xlws.FILTER(ProductBacklog[CODE],(ProductBacklog[Real-Date]&lt;=$K79)*(ProductBacklog[CODE]&lt;&gt;"")*(ProductBacklog[Real-Date]&lt;&gt;""))),SUMIFS(PrivateSheet2[[Duration]:[Duration]],PrivateSheet2[[Task]:[Task]],_xlfn._xlws.FILTER(ProductBacklog[CODE],(ProductBacklog[Real-Date]&lt;=$K79)*(ProductBacklog[CODE]&lt;&gt;"")*(ProductBacklog[Real-Date]&lt;&gt;""))),SUMIFS(PrivateSheet3[[Duration]:[Duration]],PrivateSheet3[[Task]:[Task]],_xlfn._xlws.FILTER(ProductBacklog[CODE],(ProductBacklog[Real-Date]&lt;=$K79)*(ProductBacklog[CODE]&lt;&gt;"")*(ProductBacklog[Real-Date]&lt;&gt;""))),SUMIFS(PrivateSheet4[[Duration]:[Duration]],PrivateSheet4[[Task]:[Task]],_xlfn._xlws.FILTER(ProductBacklog[CODE],(ProductBacklog[Real-Date]&lt;=$K79)*(ProductBacklog[CODE]&lt;&gt;"")*(ProductBacklog[Real-Date]&lt;&gt;""))))/60," ")</f>
        <v xml:space="preserve"> </v>
      </c>
      <c r="P79" s="37" t="str">
        <f>IF($K79&lt;&gt;"",SUM($J$31:$J79)," ")</f>
        <v xml:space="preserve"> </v>
      </c>
      <c r="S79" s="37"/>
      <c r="T79" s="29"/>
      <c r="U79" s="29"/>
    </row>
    <row r="80" spans="1:21" ht="14.4" customHeight="1" x14ac:dyDescent="0.3">
      <c r="A80" s="29"/>
      <c r="B80" s="51" t="str" cm="1">
        <f t="array" aca="1" ref="B80" ca="1">IF($A80&lt;&gt;"",SUM(SUMIFS(PrivateSheet1[[Duration]:[Duration]],PrivateSheet1[[Task]:[Task]],INDIRECT(CONCATENATE(ADDRESS(ROW($AC$22),COLUMN($AC$22)+(ROW($B80)-ROW($B$31))),"#"))))/60,"")</f>
        <v/>
      </c>
      <c r="C80" s="23" t="str">
        <f>IF($A80&lt;&gt;"",IF($J80&lt;&gt;0,B80/$J80,0),"")</f>
        <v/>
      </c>
      <c r="D80" s="51" t="str" cm="1">
        <f t="array" aca="1" ref="D80" ca="1">IF($A80&lt;&gt;"",SUM(SUMIFS(PrivateSheet2[[Duration]:[Duration]],PrivateSheet2[[Task]:[Task]],INDIRECT(CONCATENATE(ADDRESS(ROW($AC$22),COLUMN($AC$22)+(ROW($B80)-ROW($B$31))),"#"))))/60,"")</f>
        <v/>
      </c>
      <c r="E80" s="23" t="str">
        <f>IF($A80&lt;&gt;"",IF($J80&lt;&gt;0,D80/$J80,0),"")</f>
        <v/>
      </c>
      <c r="F80" s="51" t="str" cm="1">
        <f t="array" aca="1" ref="F80" ca="1">IF($A80&lt;&gt;"",SUM(SUMIFS(PrivateSheet3[[Duration]:[Duration]],PrivateSheet3[[Task]:[Task]],INDIRECT(CONCATENATE(ADDRESS(ROW($AC$22),COLUMN($AC$22)+(ROW($B80)-ROW($B$31))),"#"))))/60,"")</f>
        <v/>
      </c>
      <c r="G80" s="23" t="str">
        <f>IF($A80&lt;&gt;"",IF($J80&lt;&gt;0,F80/$J80,0),"")</f>
        <v/>
      </c>
      <c r="H80" s="51" t="str" cm="1">
        <f t="array" aca="1" ref="H80" ca="1">IF($A80&lt;&gt;"",SUM(SUMIFS(PrivateSheet4[[Duration]:[Duration]],PrivateSheet4[[Task]:[Task]],INDIRECT(CONCATENATE(ADDRESS(ROW($AC$22),COLUMN($AC$22)+(ROW($B80)-ROW($B$31))),"#"))))/60,"")</f>
        <v/>
      </c>
      <c r="I80" s="23" t="str">
        <f>IF($A80&lt;&gt;"",IF($J80&lt;&gt;0,H80/$J80,0),"")</f>
        <v/>
      </c>
      <c r="J80" s="25" t="str">
        <f>IF($A80&lt;&gt;"",SUM(B80,D80,F80,H80,#REF!),"")</f>
        <v/>
      </c>
      <c r="K80" s="48"/>
      <c r="L80" s="25"/>
      <c r="M80" s="37" t="str">
        <f>IF($K80&lt;&gt;"",SUMIFS(ProductBacklog[Planned],ProductBacklog[Planned-Date], "&lt;="&amp;$K80)," ")</f>
        <v xml:space="preserve"> </v>
      </c>
      <c r="N80" s="37" t="str" cm="1">
        <f t="array" ref="N80">IF($K80&lt;&gt;"",SUM(SUMIFS(ProductBacklog[Planned],ProductBacklog[Sprint],$A$31:$A80,ProductBacklog[Real-Date],"&lt;="&amp;$K80))," ")</f>
        <v xml:space="preserve"> </v>
      </c>
      <c r="O80" s="37" t="str" cm="1">
        <f t="array" ref="O80">IF($K80&lt;&gt;"",SUM(SUMIFS(PrivateSheet1[[Duration]:[Duration]],PrivateSheet1[[Task]:[Task]],_xlfn._xlws.FILTER(ProductBacklog[CODE],(ProductBacklog[Real-Date]&lt;=$K80)*(ProductBacklog[CODE]&lt;&gt;"")*(ProductBacklog[Real-Date]&lt;&gt;""))),SUMIFS(PrivateSheet2[[Duration]:[Duration]],PrivateSheet2[[Task]:[Task]],_xlfn._xlws.FILTER(ProductBacklog[CODE],(ProductBacklog[Real-Date]&lt;=$K80)*(ProductBacklog[CODE]&lt;&gt;"")*(ProductBacklog[Real-Date]&lt;&gt;""))),SUMIFS(PrivateSheet3[[Duration]:[Duration]],PrivateSheet3[[Task]:[Task]],_xlfn._xlws.FILTER(ProductBacklog[CODE],(ProductBacklog[Real-Date]&lt;=$K80)*(ProductBacklog[CODE]&lt;&gt;"")*(ProductBacklog[Real-Date]&lt;&gt;""))),SUMIFS(PrivateSheet4[[Duration]:[Duration]],PrivateSheet4[[Task]:[Task]],_xlfn._xlws.FILTER(ProductBacklog[CODE],(ProductBacklog[Real-Date]&lt;=$K80)*(ProductBacklog[CODE]&lt;&gt;"")*(ProductBacklog[Real-Date]&lt;&gt;""))))/60," ")</f>
        <v xml:space="preserve"> </v>
      </c>
      <c r="P80" s="37" t="str">
        <f>IF($K80&lt;&gt;"",SUM($J$31:$J80)," ")</f>
        <v xml:space="preserve"> </v>
      </c>
      <c r="S80" s="37"/>
      <c r="T80" s="29"/>
      <c r="U80" s="29"/>
    </row>
    <row r="81" spans="1:21" ht="14.4" customHeight="1" x14ac:dyDescent="0.3">
      <c r="A81" s="29"/>
      <c r="B81" s="51" t="str" cm="1">
        <f t="array" aca="1" ref="B81" ca="1">IF($A81&lt;&gt;"",SUM(SUMIFS(PrivateSheet1[[Duration]:[Duration]],PrivateSheet1[[Task]:[Task]],INDIRECT(CONCATENATE(ADDRESS(ROW($AC$22),COLUMN($AC$22)+(ROW($B81)-ROW($B$31))),"#"))))/60,"")</f>
        <v/>
      </c>
      <c r="C81" s="23" t="str">
        <f>IF($A81&lt;&gt;"",IF($J81&lt;&gt;0,B81/$J81,0),"")</f>
        <v/>
      </c>
      <c r="D81" s="51" t="str" cm="1">
        <f t="array" aca="1" ref="D81" ca="1">IF($A81&lt;&gt;"",SUM(SUMIFS(PrivateSheet2[[Duration]:[Duration]],PrivateSheet2[[Task]:[Task]],INDIRECT(CONCATENATE(ADDRESS(ROW($AC$22),COLUMN($AC$22)+(ROW($B81)-ROW($B$31))),"#"))))/60,"")</f>
        <v/>
      </c>
      <c r="E81" s="23" t="str">
        <f>IF($A81&lt;&gt;"",IF($J81&lt;&gt;0,D81/$J81,0),"")</f>
        <v/>
      </c>
      <c r="F81" s="51" t="str" cm="1">
        <f t="array" aca="1" ref="F81" ca="1">IF($A81&lt;&gt;"",SUM(SUMIFS(PrivateSheet3[[Duration]:[Duration]],PrivateSheet3[[Task]:[Task]],INDIRECT(CONCATENATE(ADDRESS(ROW($AC$22),COLUMN($AC$22)+(ROW($B81)-ROW($B$31))),"#"))))/60,"")</f>
        <v/>
      </c>
      <c r="G81" s="23" t="str">
        <f>IF($A81&lt;&gt;"",IF($J81&lt;&gt;0,F81/$J81,0),"")</f>
        <v/>
      </c>
      <c r="H81" s="51" t="str" cm="1">
        <f t="array" aca="1" ref="H81" ca="1">IF($A81&lt;&gt;"",SUM(SUMIFS(PrivateSheet4[[Duration]:[Duration]],PrivateSheet4[[Task]:[Task]],INDIRECT(CONCATENATE(ADDRESS(ROW($AC$22),COLUMN($AC$22)+(ROW($B81)-ROW($B$31))),"#"))))/60,"")</f>
        <v/>
      </c>
      <c r="I81" s="23" t="str">
        <f>IF($A81&lt;&gt;"",IF($J81&lt;&gt;0,H81/$J81,0),"")</f>
        <v/>
      </c>
      <c r="J81" s="25" t="str">
        <f>IF($A81&lt;&gt;"",SUM(B81,D81,F81,H81,#REF!),"")</f>
        <v/>
      </c>
      <c r="K81" s="48"/>
      <c r="L81" s="25"/>
      <c r="M81" s="37" t="str">
        <f>IF($K81&lt;&gt;"",SUMIFS(ProductBacklog[Planned],ProductBacklog[Planned-Date], "&lt;="&amp;$K81)," ")</f>
        <v xml:space="preserve"> </v>
      </c>
      <c r="N81" s="37" t="str" cm="1">
        <f t="array" ref="N81">IF($K81&lt;&gt;"",SUM(SUMIFS(ProductBacklog[Planned],ProductBacklog[Sprint],$A$31:$A81,ProductBacklog[Real-Date],"&lt;="&amp;$K81))," ")</f>
        <v xml:space="preserve"> </v>
      </c>
      <c r="O81" s="37" t="str" cm="1">
        <f t="array" ref="O81">IF($K81&lt;&gt;"",SUM(SUMIFS(PrivateSheet1[[Duration]:[Duration]],PrivateSheet1[[Task]:[Task]],_xlfn._xlws.FILTER(ProductBacklog[CODE],(ProductBacklog[Real-Date]&lt;=$K81)*(ProductBacklog[CODE]&lt;&gt;"")*(ProductBacklog[Real-Date]&lt;&gt;""))),SUMIFS(PrivateSheet2[[Duration]:[Duration]],PrivateSheet2[[Task]:[Task]],_xlfn._xlws.FILTER(ProductBacklog[CODE],(ProductBacklog[Real-Date]&lt;=$K81)*(ProductBacklog[CODE]&lt;&gt;"")*(ProductBacklog[Real-Date]&lt;&gt;""))),SUMIFS(PrivateSheet3[[Duration]:[Duration]],PrivateSheet3[[Task]:[Task]],_xlfn._xlws.FILTER(ProductBacklog[CODE],(ProductBacklog[Real-Date]&lt;=$K81)*(ProductBacklog[CODE]&lt;&gt;"")*(ProductBacklog[Real-Date]&lt;&gt;""))),SUMIFS(PrivateSheet4[[Duration]:[Duration]],PrivateSheet4[[Task]:[Task]],_xlfn._xlws.FILTER(ProductBacklog[CODE],(ProductBacklog[Real-Date]&lt;=$K81)*(ProductBacklog[CODE]&lt;&gt;"")*(ProductBacklog[Real-Date]&lt;&gt;""))))/60," ")</f>
        <v xml:space="preserve"> </v>
      </c>
      <c r="P81" s="37" t="str">
        <f>IF($K81&lt;&gt;"",SUM($J$31:$J81)," ")</f>
        <v xml:space="preserve"> </v>
      </c>
      <c r="S81" s="37"/>
      <c r="T81" s="29"/>
      <c r="U81" s="29"/>
    </row>
    <row r="82" spans="1:21" ht="14.4" customHeight="1" x14ac:dyDescent="0.3">
      <c r="A82" s="29"/>
      <c r="B82" s="51" t="str" cm="1">
        <f t="array" aca="1" ref="B82" ca="1">IF($A82&lt;&gt;"",SUM(SUMIFS(PrivateSheet1[[Duration]:[Duration]],PrivateSheet1[[Task]:[Task]],INDIRECT(CONCATENATE(ADDRESS(ROW($AC$22),COLUMN($AC$22)+(ROW($B82)-ROW($B$31))),"#"))))/60,"")</f>
        <v/>
      </c>
      <c r="C82" s="23" t="str">
        <f>IF($A82&lt;&gt;"",IF($J82&lt;&gt;0,B82/$J82,0),"")</f>
        <v/>
      </c>
      <c r="D82" s="51" t="str" cm="1">
        <f t="array" aca="1" ref="D82" ca="1">IF($A82&lt;&gt;"",SUM(SUMIFS(PrivateSheet2[[Duration]:[Duration]],PrivateSheet2[[Task]:[Task]],INDIRECT(CONCATENATE(ADDRESS(ROW($AC$22),COLUMN($AC$22)+(ROW($B82)-ROW($B$31))),"#"))))/60,"")</f>
        <v/>
      </c>
      <c r="E82" s="23" t="str">
        <f>IF($A82&lt;&gt;"",IF($J82&lt;&gt;0,D82/$J82,0),"")</f>
        <v/>
      </c>
      <c r="F82" s="51" t="str" cm="1">
        <f t="array" aca="1" ref="F82" ca="1">IF($A82&lt;&gt;"",SUM(SUMIFS(PrivateSheet3[[Duration]:[Duration]],PrivateSheet3[[Task]:[Task]],INDIRECT(CONCATENATE(ADDRESS(ROW($AC$22),COLUMN($AC$22)+(ROW($B82)-ROW($B$31))),"#"))))/60,"")</f>
        <v/>
      </c>
      <c r="G82" s="23" t="str">
        <f>IF($A82&lt;&gt;"",IF($J82&lt;&gt;0,F82/$J82,0),"")</f>
        <v/>
      </c>
      <c r="H82" s="51" t="str" cm="1">
        <f t="array" aca="1" ref="H82" ca="1">IF($A82&lt;&gt;"",SUM(SUMIFS(PrivateSheet4[[Duration]:[Duration]],PrivateSheet4[[Task]:[Task]],INDIRECT(CONCATENATE(ADDRESS(ROW($AC$22),COLUMN($AC$22)+(ROW($B82)-ROW($B$31))),"#"))))/60,"")</f>
        <v/>
      </c>
      <c r="I82" s="23" t="str">
        <f>IF($A82&lt;&gt;"",IF($J82&lt;&gt;0,H82/$J82,0),"")</f>
        <v/>
      </c>
      <c r="J82" s="25" t="str">
        <f>IF($A82&lt;&gt;"",SUM(B82,D82,F82,H82,#REF!),"")</f>
        <v/>
      </c>
      <c r="K82" s="48"/>
      <c r="L82" s="25"/>
      <c r="M82" s="37" t="str">
        <f>IF($K82&lt;&gt;"",SUMIFS(ProductBacklog[Planned],ProductBacklog[Planned-Date], "&lt;="&amp;$K82)," ")</f>
        <v xml:space="preserve"> </v>
      </c>
      <c r="N82" s="37" t="str" cm="1">
        <f t="array" ref="N82">IF($K82&lt;&gt;"",SUM(SUMIFS(ProductBacklog[Planned],ProductBacklog[Sprint],$A$31:$A82,ProductBacklog[Real-Date],"&lt;="&amp;$K82))," ")</f>
        <v xml:space="preserve"> </v>
      </c>
      <c r="O82" s="37" t="str" cm="1">
        <f t="array" ref="O82">IF($K82&lt;&gt;"",SUM(SUMIFS(PrivateSheet1[[Duration]:[Duration]],PrivateSheet1[[Task]:[Task]],_xlfn._xlws.FILTER(ProductBacklog[CODE],(ProductBacklog[Real-Date]&lt;=$K82)*(ProductBacklog[CODE]&lt;&gt;"")*(ProductBacklog[Real-Date]&lt;&gt;""))),SUMIFS(PrivateSheet2[[Duration]:[Duration]],PrivateSheet2[[Task]:[Task]],_xlfn._xlws.FILTER(ProductBacklog[CODE],(ProductBacklog[Real-Date]&lt;=$K82)*(ProductBacklog[CODE]&lt;&gt;"")*(ProductBacklog[Real-Date]&lt;&gt;""))),SUMIFS(PrivateSheet3[[Duration]:[Duration]],PrivateSheet3[[Task]:[Task]],_xlfn._xlws.FILTER(ProductBacklog[CODE],(ProductBacklog[Real-Date]&lt;=$K82)*(ProductBacklog[CODE]&lt;&gt;"")*(ProductBacklog[Real-Date]&lt;&gt;""))),SUMIFS(PrivateSheet4[[Duration]:[Duration]],PrivateSheet4[[Task]:[Task]],_xlfn._xlws.FILTER(ProductBacklog[CODE],(ProductBacklog[Real-Date]&lt;=$K82)*(ProductBacklog[CODE]&lt;&gt;"")*(ProductBacklog[Real-Date]&lt;&gt;""))))/60," ")</f>
        <v xml:space="preserve"> </v>
      </c>
      <c r="P82" s="37" t="str">
        <f>IF($K82&lt;&gt;"",SUM($J$31:$J82)," ")</f>
        <v xml:space="preserve"> </v>
      </c>
      <c r="S82" s="37"/>
      <c r="T82" s="29"/>
      <c r="U82" s="29"/>
    </row>
    <row r="83" spans="1:21" ht="14.4" customHeight="1" x14ac:dyDescent="0.3">
      <c r="A83" s="29"/>
      <c r="B83" s="51" t="str" cm="1">
        <f t="array" aca="1" ref="B83" ca="1">IF($A83&lt;&gt;"",SUM(SUMIFS(PrivateSheet1[[Duration]:[Duration]],PrivateSheet1[[Task]:[Task]],INDIRECT(CONCATENATE(ADDRESS(ROW($AC$22),COLUMN($AC$22)+(ROW($B83)-ROW($B$31))),"#"))))/60,"")</f>
        <v/>
      </c>
      <c r="C83" s="23" t="str">
        <f>IF($A83&lt;&gt;"",IF($J83&lt;&gt;0,B83/$J83,0),"")</f>
        <v/>
      </c>
      <c r="D83" s="51" t="str" cm="1">
        <f t="array" aca="1" ref="D83" ca="1">IF($A83&lt;&gt;"",SUM(SUMIFS(PrivateSheet2[[Duration]:[Duration]],PrivateSheet2[[Task]:[Task]],INDIRECT(CONCATENATE(ADDRESS(ROW($AC$22),COLUMN($AC$22)+(ROW($B83)-ROW($B$31))),"#"))))/60,"")</f>
        <v/>
      </c>
      <c r="E83" s="23" t="str">
        <f>IF($A83&lt;&gt;"",IF($J83&lt;&gt;0,D83/$J83,0),"")</f>
        <v/>
      </c>
      <c r="F83" s="51" t="str" cm="1">
        <f t="array" aca="1" ref="F83" ca="1">IF($A83&lt;&gt;"",SUM(SUMIFS(PrivateSheet3[[Duration]:[Duration]],PrivateSheet3[[Task]:[Task]],INDIRECT(CONCATENATE(ADDRESS(ROW($AC$22),COLUMN($AC$22)+(ROW($B83)-ROW($B$31))),"#"))))/60,"")</f>
        <v/>
      </c>
      <c r="G83" s="23" t="str">
        <f>IF($A83&lt;&gt;"",IF($J83&lt;&gt;0,F83/$J83,0),"")</f>
        <v/>
      </c>
      <c r="H83" s="51" t="str" cm="1">
        <f t="array" aca="1" ref="H83" ca="1">IF($A83&lt;&gt;"",SUM(SUMIFS(PrivateSheet4[[Duration]:[Duration]],PrivateSheet4[[Task]:[Task]],INDIRECT(CONCATENATE(ADDRESS(ROW($AC$22),COLUMN($AC$22)+(ROW($B83)-ROW($B$31))),"#"))))/60,"")</f>
        <v/>
      </c>
      <c r="I83" s="23" t="str">
        <f>IF($A83&lt;&gt;"",IF($J83&lt;&gt;0,H83/$J83,0),"")</f>
        <v/>
      </c>
      <c r="J83" s="25" t="str">
        <f>IF($A83&lt;&gt;"",SUM(B83,D83,F83,H83,#REF!),"")</f>
        <v/>
      </c>
      <c r="K83" s="48"/>
      <c r="L83" s="25"/>
      <c r="M83" s="37" t="str">
        <f>IF($K83&lt;&gt;"",SUMIFS(ProductBacklog[Planned],ProductBacklog[Planned-Date], "&lt;="&amp;$K83)," ")</f>
        <v xml:space="preserve"> </v>
      </c>
      <c r="N83" s="37" t="str" cm="1">
        <f t="array" ref="N83">IF($K83&lt;&gt;"",SUM(SUMIFS(ProductBacklog[Planned],ProductBacklog[Sprint],$A$31:$A83,ProductBacklog[Real-Date],"&lt;="&amp;$K83))," ")</f>
        <v xml:space="preserve"> </v>
      </c>
      <c r="O83" s="37" t="str" cm="1">
        <f t="array" ref="O83">IF($K83&lt;&gt;"",SUM(SUMIFS(PrivateSheet1[[Duration]:[Duration]],PrivateSheet1[[Task]:[Task]],_xlfn._xlws.FILTER(ProductBacklog[CODE],(ProductBacklog[Real-Date]&lt;=$K83)*(ProductBacklog[CODE]&lt;&gt;"")*(ProductBacklog[Real-Date]&lt;&gt;""))),SUMIFS(PrivateSheet2[[Duration]:[Duration]],PrivateSheet2[[Task]:[Task]],_xlfn._xlws.FILTER(ProductBacklog[CODE],(ProductBacklog[Real-Date]&lt;=$K83)*(ProductBacklog[CODE]&lt;&gt;"")*(ProductBacklog[Real-Date]&lt;&gt;""))),SUMIFS(PrivateSheet3[[Duration]:[Duration]],PrivateSheet3[[Task]:[Task]],_xlfn._xlws.FILTER(ProductBacklog[CODE],(ProductBacklog[Real-Date]&lt;=$K83)*(ProductBacklog[CODE]&lt;&gt;"")*(ProductBacklog[Real-Date]&lt;&gt;""))),SUMIFS(PrivateSheet4[[Duration]:[Duration]],PrivateSheet4[[Task]:[Task]],_xlfn._xlws.FILTER(ProductBacklog[CODE],(ProductBacklog[Real-Date]&lt;=$K83)*(ProductBacklog[CODE]&lt;&gt;"")*(ProductBacklog[Real-Date]&lt;&gt;""))))/60," ")</f>
        <v xml:space="preserve"> </v>
      </c>
      <c r="P83" s="37" t="str">
        <f>IF($K83&lt;&gt;"",SUM($J$31:$J83)," ")</f>
        <v xml:space="preserve"> </v>
      </c>
      <c r="S83" s="37"/>
      <c r="T83" s="29"/>
      <c r="U83" s="29"/>
    </row>
    <row r="84" spans="1:21" ht="14.4" customHeight="1" x14ac:dyDescent="0.3">
      <c r="A84" s="29"/>
      <c r="B84" s="51" t="str" cm="1">
        <f t="array" aca="1" ref="B84" ca="1">IF($A84&lt;&gt;"",SUM(SUMIFS(PrivateSheet1[[Duration]:[Duration]],PrivateSheet1[[Task]:[Task]],INDIRECT(CONCATENATE(ADDRESS(ROW($AC$22),COLUMN($AC$22)+(ROW($B84)-ROW($B$31))),"#"))))/60,"")</f>
        <v/>
      </c>
      <c r="C84" s="23" t="str">
        <f>IF($A84&lt;&gt;"",IF($J84&lt;&gt;0,B84/$J84,0),"")</f>
        <v/>
      </c>
      <c r="D84" s="51" t="str" cm="1">
        <f t="array" aca="1" ref="D84" ca="1">IF($A84&lt;&gt;"",SUM(SUMIFS(PrivateSheet2[[Duration]:[Duration]],PrivateSheet2[[Task]:[Task]],INDIRECT(CONCATENATE(ADDRESS(ROW($AC$22),COLUMN($AC$22)+(ROW($B84)-ROW($B$31))),"#"))))/60,"")</f>
        <v/>
      </c>
      <c r="E84" s="23" t="str">
        <f>IF($A84&lt;&gt;"",IF($J84&lt;&gt;0,D84/$J84,0),"")</f>
        <v/>
      </c>
      <c r="F84" s="51" t="str" cm="1">
        <f t="array" aca="1" ref="F84" ca="1">IF($A84&lt;&gt;"",SUM(SUMIFS(PrivateSheet3[[Duration]:[Duration]],PrivateSheet3[[Task]:[Task]],INDIRECT(CONCATENATE(ADDRESS(ROW($AC$22),COLUMN($AC$22)+(ROW($B84)-ROW($B$31))),"#"))))/60,"")</f>
        <v/>
      </c>
      <c r="G84" s="23" t="str">
        <f>IF($A84&lt;&gt;"",IF($J84&lt;&gt;0,F84/$J84,0),"")</f>
        <v/>
      </c>
      <c r="H84" s="51" t="str" cm="1">
        <f t="array" aca="1" ref="H84" ca="1">IF($A84&lt;&gt;"",SUM(SUMIFS(PrivateSheet4[[Duration]:[Duration]],PrivateSheet4[[Task]:[Task]],INDIRECT(CONCATENATE(ADDRESS(ROW($AC$22),COLUMN($AC$22)+(ROW($B84)-ROW($B$31))),"#"))))/60,"")</f>
        <v/>
      </c>
      <c r="I84" s="23" t="str">
        <f>IF($A84&lt;&gt;"",IF($J84&lt;&gt;0,H84/$J84,0),"")</f>
        <v/>
      </c>
      <c r="J84" s="25" t="str">
        <f>IF($A84&lt;&gt;"",SUM(B84,D84,F84,H84,#REF!),"")</f>
        <v/>
      </c>
      <c r="K84" s="48"/>
      <c r="L84" s="25"/>
      <c r="M84" s="37" t="str">
        <f>IF($K84&lt;&gt;"",SUMIFS(ProductBacklog[Planned],ProductBacklog[Planned-Date], "&lt;="&amp;$K84)," ")</f>
        <v xml:space="preserve"> </v>
      </c>
      <c r="N84" s="37" t="str" cm="1">
        <f t="array" ref="N84">IF($K84&lt;&gt;"",SUM(SUMIFS(ProductBacklog[Planned],ProductBacklog[Sprint],$A$31:$A84,ProductBacklog[Real-Date],"&lt;="&amp;$K84))," ")</f>
        <v xml:space="preserve"> </v>
      </c>
      <c r="O84" s="37" t="str" cm="1">
        <f t="array" ref="O84">IF($K84&lt;&gt;"",SUM(SUMIFS(PrivateSheet1[[Duration]:[Duration]],PrivateSheet1[[Task]:[Task]],_xlfn._xlws.FILTER(ProductBacklog[CODE],(ProductBacklog[Real-Date]&lt;=$K84)*(ProductBacklog[CODE]&lt;&gt;"")*(ProductBacklog[Real-Date]&lt;&gt;""))),SUMIFS(PrivateSheet2[[Duration]:[Duration]],PrivateSheet2[[Task]:[Task]],_xlfn._xlws.FILTER(ProductBacklog[CODE],(ProductBacklog[Real-Date]&lt;=$K84)*(ProductBacklog[CODE]&lt;&gt;"")*(ProductBacklog[Real-Date]&lt;&gt;""))),SUMIFS(PrivateSheet3[[Duration]:[Duration]],PrivateSheet3[[Task]:[Task]],_xlfn._xlws.FILTER(ProductBacklog[CODE],(ProductBacklog[Real-Date]&lt;=$K84)*(ProductBacklog[CODE]&lt;&gt;"")*(ProductBacklog[Real-Date]&lt;&gt;""))),SUMIFS(PrivateSheet4[[Duration]:[Duration]],PrivateSheet4[[Task]:[Task]],_xlfn._xlws.FILTER(ProductBacklog[CODE],(ProductBacklog[Real-Date]&lt;=$K84)*(ProductBacklog[CODE]&lt;&gt;"")*(ProductBacklog[Real-Date]&lt;&gt;""))))/60," ")</f>
        <v xml:space="preserve"> </v>
      </c>
      <c r="P84" s="37" t="str">
        <f>IF($K84&lt;&gt;"",SUM($J$31:$J84)," ")</f>
        <v xml:space="preserve"> </v>
      </c>
      <c r="S84" s="37"/>
      <c r="T84" s="29"/>
      <c r="U84" s="29"/>
    </row>
    <row r="85" spans="1:21" ht="14.4" customHeight="1" x14ac:dyDescent="0.3">
      <c r="A85" s="29"/>
      <c r="B85" s="51" t="str" cm="1">
        <f t="array" aca="1" ref="B85" ca="1">IF($A85&lt;&gt;"",SUM(SUMIFS(PrivateSheet1[[Duration]:[Duration]],PrivateSheet1[[Task]:[Task]],INDIRECT(CONCATENATE(ADDRESS(ROW($AC$22),COLUMN($AC$22)+(ROW($B85)-ROW($B$31))),"#"))))/60,"")</f>
        <v/>
      </c>
      <c r="C85" s="23" t="str">
        <f>IF($A85&lt;&gt;"",IF($J85&lt;&gt;0,B85/$J85,0),"")</f>
        <v/>
      </c>
      <c r="D85" s="51" t="str" cm="1">
        <f t="array" aca="1" ref="D85" ca="1">IF($A85&lt;&gt;"",SUM(SUMIFS(PrivateSheet2[[Duration]:[Duration]],PrivateSheet2[[Task]:[Task]],INDIRECT(CONCATENATE(ADDRESS(ROW($AC$22),COLUMN($AC$22)+(ROW($B85)-ROW($B$31))),"#"))))/60,"")</f>
        <v/>
      </c>
      <c r="E85" s="23" t="str">
        <f>IF($A85&lt;&gt;"",IF($J85&lt;&gt;0,D85/$J85,0),"")</f>
        <v/>
      </c>
      <c r="F85" s="51" t="str" cm="1">
        <f t="array" aca="1" ref="F85" ca="1">IF($A85&lt;&gt;"",SUM(SUMIFS(PrivateSheet3[[Duration]:[Duration]],PrivateSheet3[[Task]:[Task]],INDIRECT(CONCATENATE(ADDRESS(ROW($AC$22),COLUMN($AC$22)+(ROW($B85)-ROW($B$31))),"#"))))/60,"")</f>
        <v/>
      </c>
      <c r="G85" s="23" t="str">
        <f>IF($A85&lt;&gt;"",IF($J85&lt;&gt;0,F85/$J85,0),"")</f>
        <v/>
      </c>
      <c r="H85" s="51" t="str" cm="1">
        <f t="array" aca="1" ref="H85" ca="1">IF($A85&lt;&gt;"",SUM(SUMIFS(PrivateSheet4[[Duration]:[Duration]],PrivateSheet4[[Task]:[Task]],INDIRECT(CONCATENATE(ADDRESS(ROW($AC$22),COLUMN($AC$22)+(ROW($B85)-ROW($B$31))),"#"))))/60,"")</f>
        <v/>
      </c>
      <c r="I85" s="23" t="str">
        <f>IF($A85&lt;&gt;"",IF($J85&lt;&gt;0,H85/$J85,0),"")</f>
        <v/>
      </c>
      <c r="J85" s="25" t="str">
        <f>IF($A85&lt;&gt;"",SUM(B85,D85,F85,H85,#REF!),"")</f>
        <v/>
      </c>
      <c r="K85" s="48"/>
      <c r="L85" s="25"/>
      <c r="M85" s="37" t="str">
        <f>IF($K85&lt;&gt;"",SUMIFS(ProductBacklog[Planned],ProductBacklog[Planned-Date], "&lt;="&amp;$K85)," ")</f>
        <v xml:space="preserve"> </v>
      </c>
      <c r="N85" s="37" t="str" cm="1">
        <f t="array" ref="N85">IF($K85&lt;&gt;"",SUM(SUMIFS(ProductBacklog[Planned],ProductBacklog[Sprint],$A$31:$A85,ProductBacklog[Real-Date],"&lt;="&amp;$K85))," ")</f>
        <v xml:space="preserve"> </v>
      </c>
      <c r="O85" s="37" t="str" cm="1">
        <f t="array" ref="O85">IF($K85&lt;&gt;"",SUM(SUMIFS(PrivateSheet1[[Duration]:[Duration]],PrivateSheet1[[Task]:[Task]],_xlfn._xlws.FILTER(ProductBacklog[CODE],(ProductBacklog[Real-Date]&lt;=$K85)*(ProductBacklog[CODE]&lt;&gt;"")*(ProductBacklog[Real-Date]&lt;&gt;""))),SUMIFS(PrivateSheet2[[Duration]:[Duration]],PrivateSheet2[[Task]:[Task]],_xlfn._xlws.FILTER(ProductBacklog[CODE],(ProductBacklog[Real-Date]&lt;=$K85)*(ProductBacklog[CODE]&lt;&gt;"")*(ProductBacklog[Real-Date]&lt;&gt;""))),SUMIFS(PrivateSheet3[[Duration]:[Duration]],PrivateSheet3[[Task]:[Task]],_xlfn._xlws.FILTER(ProductBacklog[CODE],(ProductBacklog[Real-Date]&lt;=$K85)*(ProductBacklog[CODE]&lt;&gt;"")*(ProductBacklog[Real-Date]&lt;&gt;""))),SUMIFS(PrivateSheet4[[Duration]:[Duration]],PrivateSheet4[[Task]:[Task]],_xlfn._xlws.FILTER(ProductBacklog[CODE],(ProductBacklog[Real-Date]&lt;=$K85)*(ProductBacklog[CODE]&lt;&gt;"")*(ProductBacklog[Real-Date]&lt;&gt;""))))/60," ")</f>
        <v xml:space="preserve"> </v>
      </c>
      <c r="P85" s="37" t="str">
        <f>IF($K85&lt;&gt;"",SUM($J$31:$J85)," ")</f>
        <v xml:space="preserve"> </v>
      </c>
      <c r="S85" s="37"/>
      <c r="T85" s="29"/>
      <c r="U85" s="29"/>
    </row>
    <row r="86" spans="1:21" ht="14.4" customHeight="1" x14ac:dyDescent="0.3">
      <c r="A86" s="29"/>
      <c r="B86" s="51" t="str" cm="1">
        <f t="array" aca="1" ref="B86" ca="1">IF($A86&lt;&gt;"",SUM(SUMIFS(PrivateSheet1[[Duration]:[Duration]],PrivateSheet1[[Task]:[Task]],INDIRECT(CONCATENATE(ADDRESS(ROW($AC$22),COLUMN($AC$22)+(ROW($B86)-ROW($B$31))),"#"))))/60,"")</f>
        <v/>
      </c>
      <c r="C86" s="23" t="str">
        <f>IF($A86&lt;&gt;"",IF($J86&lt;&gt;0,B86/$J86,0),"")</f>
        <v/>
      </c>
      <c r="D86" s="51" t="str" cm="1">
        <f t="array" aca="1" ref="D86" ca="1">IF($A86&lt;&gt;"",SUM(SUMIFS(PrivateSheet2[[Duration]:[Duration]],PrivateSheet2[[Task]:[Task]],INDIRECT(CONCATENATE(ADDRESS(ROW($AC$22),COLUMN($AC$22)+(ROW($B86)-ROW($B$31))),"#"))))/60,"")</f>
        <v/>
      </c>
      <c r="E86" s="23" t="str">
        <f>IF($A86&lt;&gt;"",IF($J86&lt;&gt;0,D86/$J86,0),"")</f>
        <v/>
      </c>
      <c r="F86" s="51" t="str" cm="1">
        <f t="array" aca="1" ref="F86" ca="1">IF($A86&lt;&gt;"",SUM(SUMIFS(PrivateSheet3[[Duration]:[Duration]],PrivateSheet3[[Task]:[Task]],INDIRECT(CONCATENATE(ADDRESS(ROW($AC$22),COLUMN($AC$22)+(ROW($B86)-ROW($B$31))),"#"))))/60,"")</f>
        <v/>
      </c>
      <c r="G86" s="23" t="str">
        <f>IF($A86&lt;&gt;"",IF($J86&lt;&gt;0,F86/$J86,0),"")</f>
        <v/>
      </c>
      <c r="H86" s="51" t="str" cm="1">
        <f t="array" aca="1" ref="H86" ca="1">IF($A86&lt;&gt;"",SUM(SUMIFS(PrivateSheet4[[Duration]:[Duration]],PrivateSheet4[[Task]:[Task]],INDIRECT(CONCATENATE(ADDRESS(ROW($AC$22),COLUMN($AC$22)+(ROW($B86)-ROW($B$31))),"#"))))/60,"")</f>
        <v/>
      </c>
      <c r="I86" s="23" t="str">
        <f>IF($A86&lt;&gt;"",IF($J86&lt;&gt;0,H86/$J86,0),"")</f>
        <v/>
      </c>
      <c r="J86" s="25" t="str">
        <f>IF($A86&lt;&gt;"",SUM(B86,D86,F86,H86,#REF!),"")</f>
        <v/>
      </c>
      <c r="K86" s="48"/>
      <c r="L86" s="25"/>
      <c r="M86" s="37" t="str">
        <f>IF($K86&lt;&gt;"",SUMIFS(ProductBacklog[Planned],ProductBacklog[Planned-Date], "&lt;="&amp;$K86)," ")</f>
        <v xml:space="preserve"> </v>
      </c>
      <c r="N86" s="37" t="str" cm="1">
        <f t="array" ref="N86">IF($K86&lt;&gt;"",SUM(SUMIFS(ProductBacklog[Planned],ProductBacklog[Sprint],$A$31:$A86,ProductBacklog[Real-Date],"&lt;="&amp;$K86))," ")</f>
        <v xml:space="preserve"> </v>
      </c>
      <c r="O86" s="37" t="str" cm="1">
        <f t="array" ref="O86">IF($K86&lt;&gt;"",SUM(SUMIFS(PrivateSheet1[[Duration]:[Duration]],PrivateSheet1[[Task]:[Task]],_xlfn._xlws.FILTER(ProductBacklog[CODE],(ProductBacklog[Real-Date]&lt;=$K86)*(ProductBacklog[CODE]&lt;&gt;"")*(ProductBacklog[Real-Date]&lt;&gt;""))),SUMIFS(PrivateSheet2[[Duration]:[Duration]],PrivateSheet2[[Task]:[Task]],_xlfn._xlws.FILTER(ProductBacklog[CODE],(ProductBacklog[Real-Date]&lt;=$K86)*(ProductBacklog[CODE]&lt;&gt;"")*(ProductBacklog[Real-Date]&lt;&gt;""))),SUMIFS(PrivateSheet3[[Duration]:[Duration]],PrivateSheet3[[Task]:[Task]],_xlfn._xlws.FILTER(ProductBacklog[CODE],(ProductBacklog[Real-Date]&lt;=$K86)*(ProductBacklog[CODE]&lt;&gt;"")*(ProductBacklog[Real-Date]&lt;&gt;""))),SUMIFS(PrivateSheet4[[Duration]:[Duration]],PrivateSheet4[[Task]:[Task]],_xlfn._xlws.FILTER(ProductBacklog[CODE],(ProductBacklog[Real-Date]&lt;=$K86)*(ProductBacklog[CODE]&lt;&gt;"")*(ProductBacklog[Real-Date]&lt;&gt;""))))/60," ")</f>
        <v xml:space="preserve"> </v>
      </c>
      <c r="P86" s="37" t="str">
        <f>IF($K86&lt;&gt;"",SUM($J$31:$J86)," ")</f>
        <v xml:space="preserve"> </v>
      </c>
      <c r="S86" s="37"/>
      <c r="T86" s="29"/>
      <c r="U86" s="29"/>
    </row>
    <row r="87" spans="1:21" ht="14.4" customHeight="1" x14ac:dyDescent="0.3">
      <c r="A87" s="29"/>
      <c r="B87" s="51" t="str" cm="1">
        <f t="array" aca="1" ref="B87" ca="1">IF($A87&lt;&gt;"",SUM(SUMIFS(PrivateSheet1[[Duration]:[Duration]],PrivateSheet1[[Task]:[Task]],INDIRECT(CONCATENATE(ADDRESS(ROW($AC$22),COLUMN($AC$22)+(ROW($B87)-ROW($B$31))),"#"))))/60,"")</f>
        <v/>
      </c>
      <c r="C87" s="23" t="str">
        <f>IF($A87&lt;&gt;"",IF($J87&lt;&gt;0,B87/$J87,0),"")</f>
        <v/>
      </c>
      <c r="D87" s="51" t="str" cm="1">
        <f t="array" aca="1" ref="D87" ca="1">IF($A87&lt;&gt;"",SUM(SUMIFS(PrivateSheet2[[Duration]:[Duration]],PrivateSheet2[[Task]:[Task]],INDIRECT(CONCATENATE(ADDRESS(ROW($AC$22),COLUMN($AC$22)+(ROW($B87)-ROW($B$31))),"#"))))/60,"")</f>
        <v/>
      </c>
      <c r="E87" s="23" t="str">
        <f>IF($A87&lt;&gt;"",IF($J87&lt;&gt;0,D87/$J87,0),"")</f>
        <v/>
      </c>
      <c r="F87" s="51" t="str" cm="1">
        <f t="array" aca="1" ref="F87" ca="1">IF($A87&lt;&gt;"",SUM(SUMIFS(PrivateSheet3[[Duration]:[Duration]],PrivateSheet3[[Task]:[Task]],INDIRECT(CONCATENATE(ADDRESS(ROW($AC$22),COLUMN($AC$22)+(ROW($B87)-ROW($B$31))),"#"))))/60,"")</f>
        <v/>
      </c>
      <c r="G87" s="23" t="str">
        <f>IF($A87&lt;&gt;"",IF($J87&lt;&gt;0,F87/$J87,0),"")</f>
        <v/>
      </c>
      <c r="H87" s="51" t="str" cm="1">
        <f t="array" aca="1" ref="H87" ca="1">IF($A87&lt;&gt;"",SUM(SUMIFS(PrivateSheet4[[Duration]:[Duration]],PrivateSheet4[[Task]:[Task]],INDIRECT(CONCATENATE(ADDRESS(ROW($AC$22),COLUMN($AC$22)+(ROW($B87)-ROW($B$31))),"#"))))/60,"")</f>
        <v/>
      </c>
      <c r="I87" s="23" t="str">
        <f>IF($A87&lt;&gt;"",IF($J87&lt;&gt;0,H87/$J87,0),"")</f>
        <v/>
      </c>
      <c r="J87" s="25" t="str">
        <f>IF($A87&lt;&gt;"",SUM(B87,D87,F87,H87,#REF!),"")</f>
        <v/>
      </c>
      <c r="K87" s="48"/>
      <c r="L87" s="25"/>
      <c r="M87" s="37" t="str">
        <f>IF($K87&lt;&gt;"",SUMIFS(ProductBacklog[Planned],ProductBacklog[Planned-Date], "&lt;="&amp;$K87)," ")</f>
        <v xml:space="preserve"> </v>
      </c>
      <c r="N87" s="37" t="str" cm="1">
        <f t="array" ref="N87">IF($K87&lt;&gt;"",SUM(SUMIFS(ProductBacklog[Planned],ProductBacklog[Sprint],$A$31:$A87,ProductBacklog[Real-Date],"&lt;="&amp;$K87))," ")</f>
        <v xml:space="preserve"> </v>
      </c>
      <c r="O87" s="37" t="str" cm="1">
        <f t="array" ref="O87">IF($K87&lt;&gt;"",SUM(SUMIFS(PrivateSheet1[[Duration]:[Duration]],PrivateSheet1[[Task]:[Task]],_xlfn._xlws.FILTER(ProductBacklog[CODE],(ProductBacklog[Real-Date]&lt;=$K87)*(ProductBacklog[CODE]&lt;&gt;"")*(ProductBacklog[Real-Date]&lt;&gt;""))),SUMIFS(PrivateSheet2[[Duration]:[Duration]],PrivateSheet2[[Task]:[Task]],_xlfn._xlws.FILTER(ProductBacklog[CODE],(ProductBacklog[Real-Date]&lt;=$K87)*(ProductBacklog[CODE]&lt;&gt;"")*(ProductBacklog[Real-Date]&lt;&gt;""))),SUMIFS(PrivateSheet3[[Duration]:[Duration]],PrivateSheet3[[Task]:[Task]],_xlfn._xlws.FILTER(ProductBacklog[CODE],(ProductBacklog[Real-Date]&lt;=$K87)*(ProductBacklog[CODE]&lt;&gt;"")*(ProductBacklog[Real-Date]&lt;&gt;""))),SUMIFS(PrivateSheet4[[Duration]:[Duration]],PrivateSheet4[[Task]:[Task]],_xlfn._xlws.FILTER(ProductBacklog[CODE],(ProductBacklog[Real-Date]&lt;=$K87)*(ProductBacklog[CODE]&lt;&gt;"")*(ProductBacklog[Real-Date]&lt;&gt;""))))/60," ")</f>
        <v xml:space="preserve"> </v>
      </c>
      <c r="P87" s="37" t="str">
        <f>IF($K87&lt;&gt;"",SUM($J$31:$J87)," ")</f>
        <v xml:space="preserve"> </v>
      </c>
      <c r="S87" s="37"/>
      <c r="T87" s="29"/>
      <c r="U87" s="29"/>
    </row>
    <row r="88" spans="1:21" ht="14.4" customHeight="1" x14ac:dyDescent="0.3">
      <c r="A88" s="29"/>
      <c r="B88" s="51" t="str" cm="1">
        <f t="array" aca="1" ref="B88" ca="1">IF($A88&lt;&gt;"",SUM(SUMIFS(PrivateSheet1[[Duration]:[Duration]],PrivateSheet1[[Task]:[Task]],INDIRECT(CONCATENATE(ADDRESS(ROW($AC$22),COLUMN($AC$22)+(ROW($B88)-ROW($B$31))),"#"))))/60,"")</f>
        <v/>
      </c>
      <c r="C88" s="23" t="str">
        <f>IF($A88&lt;&gt;"",IF($J88&lt;&gt;0,B88/$J88,0),"")</f>
        <v/>
      </c>
      <c r="D88" s="51" t="str" cm="1">
        <f t="array" aca="1" ref="D88" ca="1">IF($A88&lt;&gt;"",SUM(SUMIFS(PrivateSheet2[[Duration]:[Duration]],PrivateSheet2[[Task]:[Task]],INDIRECT(CONCATENATE(ADDRESS(ROW($AC$22),COLUMN($AC$22)+(ROW($B88)-ROW($B$31))),"#"))))/60,"")</f>
        <v/>
      </c>
      <c r="E88" s="23" t="str">
        <f>IF($A88&lt;&gt;"",IF($J88&lt;&gt;0,D88/$J88,0),"")</f>
        <v/>
      </c>
      <c r="F88" s="51" t="str" cm="1">
        <f t="array" aca="1" ref="F88" ca="1">IF($A88&lt;&gt;"",SUM(SUMIFS(PrivateSheet3[[Duration]:[Duration]],PrivateSheet3[[Task]:[Task]],INDIRECT(CONCATENATE(ADDRESS(ROW($AC$22),COLUMN($AC$22)+(ROW($B88)-ROW($B$31))),"#"))))/60,"")</f>
        <v/>
      </c>
      <c r="G88" s="23" t="str">
        <f>IF($A88&lt;&gt;"",IF($J88&lt;&gt;0,F88/$J88,0),"")</f>
        <v/>
      </c>
      <c r="H88" s="51" t="str" cm="1">
        <f t="array" aca="1" ref="H88" ca="1">IF($A88&lt;&gt;"",SUM(SUMIFS(PrivateSheet4[[Duration]:[Duration]],PrivateSheet4[[Task]:[Task]],INDIRECT(CONCATENATE(ADDRESS(ROW($AC$22),COLUMN($AC$22)+(ROW($B88)-ROW($B$31))),"#"))))/60,"")</f>
        <v/>
      </c>
      <c r="I88" s="23" t="str">
        <f>IF($A88&lt;&gt;"",IF($J88&lt;&gt;0,H88/$J88,0),"")</f>
        <v/>
      </c>
      <c r="J88" s="25" t="str">
        <f>IF($A88&lt;&gt;"",SUM(B88,D88,F88,H88,#REF!),"")</f>
        <v/>
      </c>
      <c r="K88" s="48"/>
      <c r="L88" s="25"/>
      <c r="M88" s="37" t="str">
        <f>IF($K88&lt;&gt;"",SUMIFS(ProductBacklog[Planned],ProductBacklog[Planned-Date], "&lt;="&amp;$K88)," ")</f>
        <v xml:space="preserve"> </v>
      </c>
      <c r="N88" s="37" t="str" cm="1">
        <f t="array" ref="N88">IF($K88&lt;&gt;"",SUM(SUMIFS(ProductBacklog[Planned],ProductBacklog[Sprint],$A$31:$A88,ProductBacklog[Real-Date],"&lt;="&amp;$K88))," ")</f>
        <v xml:space="preserve"> </v>
      </c>
      <c r="O88" s="37" t="str" cm="1">
        <f t="array" ref="O88">IF($K88&lt;&gt;"",SUM(SUMIFS(PrivateSheet1[[Duration]:[Duration]],PrivateSheet1[[Task]:[Task]],_xlfn._xlws.FILTER(ProductBacklog[CODE],(ProductBacklog[Real-Date]&lt;=$K88)*(ProductBacklog[CODE]&lt;&gt;"")*(ProductBacklog[Real-Date]&lt;&gt;""))),SUMIFS(PrivateSheet2[[Duration]:[Duration]],PrivateSheet2[[Task]:[Task]],_xlfn._xlws.FILTER(ProductBacklog[CODE],(ProductBacklog[Real-Date]&lt;=$K88)*(ProductBacklog[CODE]&lt;&gt;"")*(ProductBacklog[Real-Date]&lt;&gt;""))),SUMIFS(PrivateSheet3[[Duration]:[Duration]],PrivateSheet3[[Task]:[Task]],_xlfn._xlws.FILTER(ProductBacklog[CODE],(ProductBacklog[Real-Date]&lt;=$K88)*(ProductBacklog[CODE]&lt;&gt;"")*(ProductBacklog[Real-Date]&lt;&gt;""))),SUMIFS(PrivateSheet4[[Duration]:[Duration]],PrivateSheet4[[Task]:[Task]],_xlfn._xlws.FILTER(ProductBacklog[CODE],(ProductBacklog[Real-Date]&lt;=$K88)*(ProductBacklog[CODE]&lt;&gt;"")*(ProductBacklog[Real-Date]&lt;&gt;""))))/60," ")</f>
        <v xml:space="preserve"> </v>
      </c>
      <c r="P88" s="37" t="str">
        <f>IF($K88&lt;&gt;"",SUM($J$31:$J88)," ")</f>
        <v xml:space="preserve"> </v>
      </c>
      <c r="S88" s="37"/>
      <c r="T88" s="29"/>
      <c r="U88" s="29"/>
    </row>
    <row r="89" spans="1:21" ht="14.4" customHeight="1" x14ac:dyDescent="0.3">
      <c r="A89" s="29"/>
      <c r="B89" s="51" t="str" cm="1">
        <f t="array" aca="1" ref="B89" ca="1">IF($A89&lt;&gt;"",SUM(SUMIFS(PrivateSheet1[[Duration]:[Duration]],PrivateSheet1[[Task]:[Task]],INDIRECT(CONCATENATE(ADDRESS(ROW($AC$22),COLUMN($AC$22)+(ROW($B89)-ROW($B$31))),"#"))))/60,"")</f>
        <v/>
      </c>
      <c r="C89" s="23" t="str">
        <f>IF($A89&lt;&gt;"",IF($J89&lt;&gt;0,B89/$J89,0),"")</f>
        <v/>
      </c>
      <c r="D89" s="51" t="str" cm="1">
        <f t="array" aca="1" ref="D89" ca="1">IF($A89&lt;&gt;"",SUM(SUMIFS(PrivateSheet2[[Duration]:[Duration]],PrivateSheet2[[Task]:[Task]],INDIRECT(CONCATENATE(ADDRESS(ROW($AC$22),COLUMN($AC$22)+(ROW($B89)-ROW($B$31))),"#"))))/60,"")</f>
        <v/>
      </c>
      <c r="E89" s="23" t="str">
        <f>IF($A89&lt;&gt;"",IF($J89&lt;&gt;0,D89/$J89,0),"")</f>
        <v/>
      </c>
      <c r="F89" s="51" t="str" cm="1">
        <f t="array" aca="1" ref="F89" ca="1">IF($A89&lt;&gt;"",SUM(SUMIFS(PrivateSheet3[[Duration]:[Duration]],PrivateSheet3[[Task]:[Task]],INDIRECT(CONCATENATE(ADDRESS(ROW($AC$22),COLUMN($AC$22)+(ROW($B89)-ROW($B$31))),"#"))))/60,"")</f>
        <v/>
      </c>
      <c r="G89" s="23" t="str">
        <f>IF($A89&lt;&gt;"",IF($J89&lt;&gt;0,F89/$J89,0),"")</f>
        <v/>
      </c>
      <c r="H89" s="51" t="str" cm="1">
        <f t="array" aca="1" ref="H89" ca="1">IF($A89&lt;&gt;"",SUM(SUMIFS(PrivateSheet4[[Duration]:[Duration]],PrivateSheet4[[Task]:[Task]],INDIRECT(CONCATENATE(ADDRESS(ROW($AC$22),COLUMN($AC$22)+(ROW($B89)-ROW($B$31))),"#"))))/60,"")</f>
        <v/>
      </c>
      <c r="I89" s="23" t="str">
        <f>IF($A89&lt;&gt;"",IF($J89&lt;&gt;0,H89/$J89,0),"")</f>
        <v/>
      </c>
      <c r="J89" s="25" t="str">
        <f>IF($A89&lt;&gt;"",SUM(B89,D89,F89,H89,#REF!),"")</f>
        <v/>
      </c>
      <c r="K89" s="48"/>
      <c r="L89" s="25"/>
      <c r="M89" s="37" t="str">
        <f>IF($K89&lt;&gt;"",SUMIFS(ProductBacklog[Planned],ProductBacklog[Planned-Date], "&lt;="&amp;$K89)," ")</f>
        <v xml:space="preserve"> </v>
      </c>
      <c r="N89" s="37" t="str" cm="1">
        <f t="array" ref="N89">IF($K89&lt;&gt;"",SUM(SUMIFS(ProductBacklog[Planned],ProductBacklog[Sprint],$A$31:$A89,ProductBacklog[Real-Date],"&lt;="&amp;$K89))," ")</f>
        <v xml:space="preserve"> </v>
      </c>
      <c r="O89" s="37" t="str" cm="1">
        <f t="array" ref="O89">IF($K89&lt;&gt;"",SUM(SUMIFS(PrivateSheet1[[Duration]:[Duration]],PrivateSheet1[[Task]:[Task]],_xlfn._xlws.FILTER(ProductBacklog[CODE],(ProductBacklog[Real-Date]&lt;=$K89)*(ProductBacklog[CODE]&lt;&gt;"")*(ProductBacklog[Real-Date]&lt;&gt;""))),SUMIFS(PrivateSheet2[[Duration]:[Duration]],PrivateSheet2[[Task]:[Task]],_xlfn._xlws.FILTER(ProductBacklog[CODE],(ProductBacklog[Real-Date]&lt;=$K89)*(ProductBacklog[CODE]&lt;&gt;"")*(ProductBacklog[Real-Date]&lt;&gt;""))),SUMIFS(PrivateSheet3[[Duration]:[Duration]],PrivateSheet3[[Task]:[Task]],_xlfn._xlws.FILTER(ProductBacklog[CODE],(ProductBacklog[Real-Date]&lt;=$K89)*(ProductBacklog[CODE]&lt;&gt;"")*(ProductBacklog[Real-Date]&lt;&gt;""))),SUMIFS(PrivateSheet4[[Duration]:[Duration]],PrivateSheet4[[Task]:[Task]],_xlfn._xlws.FILTER(ProductBacklog[CODE],(ProductBacklog[Real-Date]&lt;=$K89)*(ProductBacklog[CODE]&lt;&gt;"")*(ProductBacklog[Real-Date]&lt;&gt;""))))/60," ")</f>
        <v xml:space="preserve"> </v>
      </c>
      <c r="P89" s="37" t="str">
        <f>IF($K89&lt;&gt;"",SUM($J$31:$J89)," ")</f>
        <v xml:space="preserve"> </v>
      </c>
      <c r="S89" s="37"/>
      <c r="T89" s="29"/>
      <c r="U89" s="29"/>
    </row>
    <row r="90" spans="1:21" ht="14.4" customHeight="1" x14ac:dyDescent="0.3">
      <c r="A90" s="29"/>
      <c r="B90" s="51" t="str" cm="1">
        <f t="array" aca="1" ref="B90" ca="1">IF($A90&lt;&gt;"",SUM(SUMIFS(PrivateSheet1[[Duration]:[Duration]],PrivateSheet1[[Task]:[Task]],INDIRECT(CONCATENATE(ADDRESS(ROW($AC$22),COLUMN($AC$22)+(ROW($B90)-ROW($B$31))),"#"))))/60,"")</f>
        <v/>
      </c>
      <c r="C90" s="23" t="str">
        <f>IF($A90&lt;&gt;"",IF($J90&lt;&gt;0,B90/$J90,0),"")</f>
        <v/>
      </c>
      <c r="D90" s="51" t="str" cm="1">
        <f t="array" aca="1" ref="D90" ca="1">IF($A90&lt;&gt;"",SUM(SUMIFS(PrivateSheet2[[Duration]:[Duration]],PrivateSheet2[[Task]:[Task]],INDIRECT(CONCATENATE(ADDRESS(ROW($AC$22),COLUMN($AC$22)+(ROW($B90)-ROW($B$31))),"#"))))/60,"")</f>
        <v/>
      </c>
      <c r="E90" s="23" t="str">
        <f>IF($A90&lt;&gt;"",IF($J90&lt;&gt;0,D90/$J90,0),"")</f>
        <v/>
      </c>
      <c r="F90" s="51" t="str" cm="1">
        <f t="array" aca="1" ref="F90" ca="1">IF($A90&lt;&gt;"",SUM(SUMIFS(PrivateSheet3[[Duration]:[Duration]],PrivateSheet3[[Task]:[Task]],INDIRECT(CONCATENATE(ADDRESS(ROW($AC$22),COLUMN($AC$22)+(ROW($B90)-ROW($B$31))),"#"))))/60,"")</f>
        <v/>
      </c>
      <c r="G90" s="23" t="str">
        <f>IF($A90&lt;&gt;"",IF($J90&lt;&gt;0,F90/$J90,0),"")</f>
        <v/>
      </c>
      <c r="H90" s="51" t="str" cm="1">
        <f t="array" aca="1" ref="H90" ca="1">IF($A90&lt;&gt;"",SUM(SUMIFS(PrivateSheet4[[Duration]:[Duration]],PrivateSheet4[[Task]:[Task]],INDIRECT(CONCATENATE(ADDRESS(ROW($AC$22),COLUMN($AC$22)+(ROW($B90)-ROW($B$31))),"#"))))/60,"")</f>
        <v/>
      </c>
      <c r="I90" s="23" t="str">
        <f>IF($A90&lt;&gt;"",IF($J90&lt;&gt;0,H90/$J90,0),"")</f>
        <v/>
      </c>
      <c r="J90" s="25" t="str">
        <f>IF($A90&lt;&gt;"",SUM(B90,D90,F90,H90,#REF!),"")</f>
        <v/>
      </c>
      <c r="K90" s="48"/>
      <c r="L90" s="25"/>
      <c r="M90" s="37" t="str">
        <f>IF($K90&lt;&gt;"",SUMIFS(ProductBacklog[Planned],ProductBacklog[Planned-Date], "&lt;="&amp;$K90)," ")</f>
        <v xml:space="preserve"> </v>
      </c>
      <c r="N90" s="37" t="str" cm="1">
        <f t="array" ref="N90">IF($K90&lt;&gt;"",SUM(SUMIFS(ProductBacklog[Planned],ProductBacklog[Sprint],$A$31:$A90,ProductBacklog[Real-Date],"&lt;="&amp;$K90))," ")</f>
        <v xml:space="preserve"> </v>
      </c>
      <c r="O90" s="37" t="str" cm="1">
        <f t="array" ref="O90">IF($K90&lt;&gt;"",SUM(SUMIFS(PrivateSheet1[[Duration]:[Duration]],PrivateSheet1[[Task]:[Task]],_xlfn._xlws.FILTER(ProductBacklog[CODE],(ProductBacklog[Real-Date]&lt;=$K90)*(ProductBacklog[CODE]&lt;&gt;"")*(ProductBacklog[Real-Date]&lt;&gt;""))),SUMIFS(PrivateSheet2[[Duration]:[Duration]],PrivateSheet2[[Task]:[Task]],_xlfn._xlws.FILTER(ProductBacklog[CODE],(ProductBacklog[Real-Date]&lt;=$K90)*(ProductBacklog[CODE]&lt;&gt;"")*(ProductBacklog[Real-Date]&lt;&gt;""))),SUMIFS(PrivateSheet3[[Duration]:[Duration]],PrivateSheet3[[Task]:[Task]],_xlfn._xlws.FILTER(ProductBacklog[CODE],(ProductBacklog[Real-Date]&lt;=$K90)*(ProductBacklog[CODE]&lt;&gt;"")*(ProductBacklog[Real-Date]&lt;&gt;""))),SUMIFS(PrivateSheet4[[Duration]:[Duration]],PrivateSheet4[[Task]:[Task]],_xlfn._xlws.FILTER(ProductBacklog[CODE],(ProductBacklog[Real-Date]&lt;=$K90)*(ProductBacklog[CODE]&lt;&gt;"")*(ProductBacklog[Real-Date]&lt;&gt;""))))/60," ")</f>
        <v xml:space="preserve"> </v>
      </c>
      <c r="P90" s="37" t="str">
        <f>IF($K90&lt;&gt;"",SUM($J$31:$J90)," ")</f>
        <v xml:space="preserve"> </v>
      </c>
      <c r="S90" s="37"/>
      <c r="T90" s="29"/>
      <c r="U90" s="29"/>
    </row>
    <row r="91" spans="1:21" ht="14.4" customHeight="1" x14ac:dyDescent="0.3">
      <c r="A91" s="29"/>
      <c r="B91" s="51" t="str" cm="1">
        <f t="array" aca="1" ref="B91" ca="1">IF($A91&lt;&gt;"",SUM(SUMIFS(PrivateSheet1[[Duration]:[Duration]],PrivateSheet1[[Task]:[Task]],INDIRECT(CONCATENATE(ADDRESS(ROW($AC$22),COLUMN($AC$22)+(ROW($B91)-ROW($B$31))),"#"))))/60,"")</f>
        <v/>
      </c>
      <c r="C91" s="23" t="str">
        <f>IF($A91&lt;&gt;"",IF($J91&lt;&gt;0,B91/$J91,0),"")</f>
        <v/>
      </c>
      <c r="D91" s="51" t="str" cm="1">
        <f t="array" aca="1" ref="D91" ca="1">IF($A91&lt;&gt;"",SUM(SUMIFS(PrivateSheet2[[Duration]:[Duration]],PrivateSheet2[[Task]:[Task]],INDIRECT(CONCATENATE(ADDRESS(ROW($AC$22),COLUMN($AC$22)+(ROW($B91)-ROW($B$31))),"#"))))/60,"")</f>
        <v/>
      </c>
      <c r="E91" s="23" t="str">
        <f>IF($A91&lt;&gt;"",IF($J91&lt;&gt;0,D91/$J91,0),"")</f>
        <v/>
      </c>
      <c r="F91" s="51" t="str" cm="1">
        <f t="array" aca="1" ref="F91" ca="1">IF($A91&lt;&gt;"",SUM(SUMIFS(PrivateSheet3[[Duration]:[Duration]],PrivateSheet3[[Task]:[Task]],INDIRECT(CONCATENATE(ADDRESS(ROW($AC$22),COLUMN($AC$22)+(ROW($B91)-ROW($B$31))),"#"))))/60,"")</f>
        <v/>
      </c>
      <c r="G91" s="23" t="str">
        <f>IF($A91&lt;&gt;"",IF($J91&lt;&gt;0,F91/$J91,0),"")</f>
        <v/>
      </c>
      <c r="H91" s="51" t="str" cm="1">
        <f t="array" aca="1" ref="H91" ca="1">IF($A91&lt;&gt;"",SUM(SUMIFS(PrivateSheet4[[Duration]:[Duration]],PrivateSheet4[[Task]:[Task]],INDIRECT(CONCATENATE(ADDRESS(ROW($AC$22),COLUMN($AC$22)+(ROW($B91)-ROW($B$31))),"#"))))/60,"")</f>
        <v/>
      </c>
      <c r="I91" s="23" t="str">
        <f>IF($A91&lt;&gt;"",IF($J91&lt;&gt;0,H91/$J91,0),"")</f>
        <v/>
      </c>
      <c r="J91" s="25" t="str">
        <f>IF($A91&lt;&gt;"",SUM(B91,D91,F91,H91,#REF!),"")</f>
        <v/>
      </c>
      <c r="K91" s="48"/>
      <c r="L91" s="25"/>
      <c r="M91" s="37" t="str">
        <f>IF($K91&lt;&gt;"",SUMIFS(ProductBacklog[Planned],ProductBacklog[Planned-Date], "&lt;="&amp;$K91)," ")</f>
        <v xml:space="preserve"> </v>
      </c>
      <c r="N91" s="37" t="str" cm="1">
        <f t="array" ref="N91">IF($K91&lt;&gt;"",SUM(SUMIFS(ProductBacklog[Planned],ProductBacklog[Sprint],$A$31:$A91,ProductBacklog[Real-Date],"&lt;="&amp;$K91))," ")</f>
        <v xml:space="preserve"> </v>
      </c>
      <c r="O91" s="37" t="str" cm="1">
        <f t="array" ref="O91">IF($K91&lt;&gt;"",SUM(SUMIFS(PrivateSheet1[[Duration]:[Duration]],PrivateSheet1[[Task]:[Task]],_xlfn._xlws.FILTER(ProductBacklog[CODE],(ProductBacklog[Real-Date]&lt;=$K91)*(ProductBacklog[CODE]&lt;&gt;"")*(ProductBacklog[Real-Date]&lt;&gt;""))),SUMIFS(PrivateSheet2[[Duration]:[Duration]],PrivateSheet2[[Task]:[Task]],_xlfn._xlws.FILTER(ProductBacklog[CODE],(ProductBacklog[Real-Date]&lt;=$K91)*(ProductBacklog[CODE]&lt;&gt;"")*(ProductBacklog[Real-Date]&lt;&gt;""))),SUMIFS(PrivateSheet3[[Duration]:[Duration]],PrivateSheet3[[Task]:[Task]],_xlfn._xlws.FILTER(ProductBacklog[CODE],(ProductBacklog[Real-Date]&lt;=$K91)*(ProductBacklog[CODE]&lt;&gt;"")*(ProductBacklog[Real-Date]&lt;&gt;""))),SUMIFS(PrivateSheet4[[Duration]:[Duration]],PrivateSheet4[[Task]:[Task]],_xlfn._xlws.FILTER(ProductBacklog[CODE],(ProductBacklog[Real-Date]&lt;=$K91)*(ProductBacklog[CODE]&lt;&gt;"")*(ProductBacklog[Real-Date]&lt;&gt;""))))/60," ")</f>
        <v xml:space="preserve"> </v>
      </c>
      <c r="P91" s="37" t="str">
        <f>IF($K91&lt;&gt;"",SUM($J$31:$J91)," ")</f>
        <v xml:space="preserve"> </v>
      </c>
      <c r="S91" s="37"/>
      <c r="T91" s="29"/>
      <c r="U91" s="29"/>
    </row>
    <row r="92" spans="1:21" ht="14.4" customHeight="1" x14ac:dyDescent="0.3">
      <c r="A92" s="29"/>
      <c r="B92" s="51" t="str" cm="1">
        <f t="array" aca="1" ref="B92" ca="1">IF($A92&lt;&gt;"",SUM(SUMIFS(PrivateSheet1[[Duration]:[Duration]],PrivateSheet1[[Task]:[Task]],INDIRECT(CONCATENATE(ADDRESS(ROW($AC$22),COLUMN($AC$22)+(ROW($B92)-ROW($B$31))),"#"))))/60,"")</f>
        <v/>
      </c>
      <c r="C92" s="23" t="str">
        <f>IF($A92&lt;&gt;"",IF($J92&lt;&gt;0,B92/$J92,0),"")</f>
        <v/>
      </c>
      <c r="D92" s="51" t="str" cm="1">
        <f t="array" aca="1" ref="D92" ca="1">IF($A92&lt;&gt;"",SUM(SUMIFS(PrivateSheet2[[Duration]:[Duration]],PrivateSheet2[[Task]:[Task]],INDIRECT(CONCATENATE(ADDRESS(ROW($AC$22),COLUMN($AC$22)+(ROW($B92)-ROW($B$31))),"#"))))/60,"")</f>
        <v/>
      </c>
      <c r="E92" s="23" t="str">
        <f>IF($A92&lt;&gt;"",IF($J92&lt;&gt;0,D92/$J92,0),"")</f>
        <v/>
      </c>
      <c r="F92" s="51" t="str" cm="1">
        <f t="array" aca="1" ref="F92" ca="1">IF($A92&lt;&gt;"",SUM(SUMIFS(PrivateSheet3[[Duration]:[Duration]],PrivateSheet3[[Task]:[Task]],INDIRECT(CONCATENATE(ADDRESS(ROW($AC$22),COLUMN($AC$22)+(ROW($B92)-ROW($B$31))),"#"))))/60,"")</f>
        <v/>
      </c>
      <c r="G92" s="23" t="str">
        <f>IF($A92&lt;&gt;"",IF($J92&lt;&gt;0,F92/$J92,0),"")</f>
        <v/>
      </c>
      <c r="H92" s="51" t="str" cm="1">
        <f t="array" aca="1" ref="H92" ca="1">IF($A92&lt;&gt;"",SUM(SUMIFS(PrivateSheet4[[Duration]:[Duration]],PrivateSheet4[[Task]:[Task]],INDIRECT(CONCATENATE(ADDRESS(ROW($AC$22),COLUMN($AC$22)+(ROW($B92)-ROW($B$31))),"#"))))/60,"")</f>
        <v/>
      </c>
      <c r="I92" s="23" t="str">
        <f>IF($A92&lt;&gt;"",IF($J92&lt;&gt;0,H92/$J92,0),"")</f>
        <v/>
      </c>
      <c r="J92" s="25" t="str">
        <f>IF($A92&lt;&gt;"",SUM(B92,D92,F92,H92,#REF!),"")</f>
        <v/>
      </c>
      <c r="K92" s="48"/>
      <c r="L92" s="25"/>
      <c r="M92" s="37" t="str">
        <f>IF($K92&lt;&gt;"",SUMIFS(ProductBacklog[Planned],ProductBacklog[Planned-Date], "&lt;="&amp;$K92)," ")</f>
        <v xml:space="preserve"> </v>
      </c>
      <c r="N92" s="37" t="str" cm="1">
        <f t="array" ref="N92">IF($K92&lt;&gt;"",SUM(SUMIFS(ProductBacklog[Planned],ProductBacklog[Sprint],$A$31:$A92,ProductBacklog[Real-Date],"&lt;="&amp;$K92))," ")</f>
        <v xml:space="preserve"> </v>
      </c>
      <c r="O92" s="37" t="str" cm="1">
        <f t="array" ref="O92">IF($K92&lt;&gt;"",SUM(SUMIFS(PrivateSheet1[[Duration]:[Duration]],PrivateSheet1[[Task]:[Task]],_xlfn._xlws.FILTER(ProductBacklog[CODE],(ProductBacklog[Real-Date]&lt;=$K92)*(ProductBacklog[CODE]&lt;&gt;"")*(ProductBacklog[Real-Date]&lt;&gt;""))),SUMIFS(PrivateSheet2[[Duration]:[Duration]],PrivateSheet2[[Task]:[Task]],_xlfn._xlws.FILTER(ProductBacklog[CODE],(ProductBacklog[Real-Date]&lt;=$K92)*(ProductBacklog[CODE]&lt;&gt;"")*(ProductBacklog[Real-Date]&lt;&gt;""))),SUMIFS(PrivateSheet3[[Duration]:[Duration]],PrivateSheet3[[Task]:[Task]],_xlfn._xlws.FILTER(ProductBacklog[CODE],(ProductBacklog[Real-Date]&lt;=$K92)*(ProductBacklog[CODE]&lt;&gt;"")*(ProductBacklog[Real-Date]&lt;&gt;""))),SUMIFS(PrivateSheet4[[Duration]:[Duration]],PrivateSheet4[[Task]:[Task]],_xlfn._xlws.FILTER(ProductBacklog[CODE],(ProductBacklog[Real-Date]&lt;=$K92)*(ProductBacklog[CODE]&lt;&gt;"")*(ProductBacklog[Real-Date]&lt;&gt;""))))/60," ")</f>
        <v xml:space="preserve"> </v>
      </c>
      <c r="P92" s="37" t="str">
        <f>IF($K92&lt;&gt;"",SUM($J$31:$J92)," ")</f>
        <v xml:space="preserve"> </v>
      </c>
      <c r="S92" s="37"/>
      <c r="T92" s="29"/>
      <c r="U92" s="29"/>
    </row>
    <row r="93" spans="1:21" ht="14.4" customHeight="1" x14ac:dyDescent="0.3">
      <c r="A93" s="29"/>
      <c r="B93" s="51" t="str" cm="1">
        <f t="array" aca="1" ref="B93" ca="1">IF($A93&lt;&gt;"",SUM(SUMIFS(PrivateSheet1[[Duration]:[Duration]],PrivateSheet1[[Task]:[Task]],INDIRECT(CONCATENATE(ADDRESS(ROW($AC$22),COLUMN($AC$22)+(ROW($B93)-ROW($B$31))),"#"))))/60,"")</f>
        <v/>
      </c>
      <c r="C93" s="23" t="str">
        <f>IF($A93&lt;&gt;"",IF($J93&lt;&gt;0,B93/$J93,0),"")</f>
        <v/>
      </c>
      <c r="D93" s="51" t="str" cm="1">
        <f t="array" aca="1" ref="D93" ca="1">IF($A93&lt;&gt;"",SUM(SUMIFS(PrivateSheet2[[Duration]:[Duration]],PrivateSheet2[[Task]:[Task]],INDIRECT(CONCATENATE(ADDRESS(ROW($AC$22),COLUMN($AC$22)+(ROW($B93)-ROW($B$31))),"#"))))/60,"")</f>
        <v/>
      </c>
      <c r="E93" s="23" t="str">
        <f>IF($A93&lt;&gt;"",IF($J93&lt;&gt;0,D93/$J93,0),"")</f>
        <v/>
      </c>
      <c r="F93" s="51" t="str" cm="1">
        <f t="array" aca="1" ref="F93" ca="1">IF($A93&lt;&gt;"",SUM(SUMIFS(PrivateSheet3[[Duration]:[Duration]],PrivateSheet3[[Task]:[Task]],INDIRECT(CONCATENATE(ADDRESS(ROW($AC$22),COLUMN($AC$22)+(ROW($B93)-ROW($B$31))),"#"))))/60,"")</f>
        <v/>
      </c>
      <c r="G93" s="23" t="str">
        <f>IF($A93&lt;&gt;"",IF($J93&lt;&gt;0,F93/$J93,0),"")</f>
        <v/>
      </c>
      <c r="H93" s="51" t="str" cm="1">
        <f t="array" aca="1" ref="H93" ca="1">IF($A93&lt;&gt;"",SUM(SUMIFS(PrivateSheet4[[Duration]:[Duration]],PrivateSheet4[[Task]:[Task]],INDIRECT(CONCATENATE(ADDRESS(ROW($AC$22),COLUMN($AC$22)+(ROW($B93)-ROW($B$31))),"#"))))/60,"")</f>
        <v/>
      </c>
      <c r="I93" s="23" t="str">
        <f>IF($A93&lt;&gt;"",IF($J93&lt;&gt;0,H93/$J93,0),"")</f>
        <v/>
      </c>
      <c r="J93" s="25" t="str">
        <f>IF($A93&lt;&gt;"",SUM(B93,D93,F93,H93,#REF!),"")</f>
        <v/>
      </c>
      <c r="K93" s="48"/>
      <c r="L93" s="25"/>
      <c r="M93" s="37" t="str">
        <f>IF($K93&lt;&gt;"",SUMIFS(ProductBacklog[Planned],ProductBacklog[Planned-Date], "&lt;="&amp;$K93)," ")</f>
        <v xml:space="preserve"> </v>
      </c>
      <c r="N93" s="37" t="str" cm="1">
        <f t="array" ref="N93">IF($K93&lt;&gt;"",SUM(SUMIFS(ProductBacklog[Planned],ProductBacklog[Sprint],$A$31:$A93,ProductBacklog[Real-Date],"&lt;="&amp;$K93))," ")</f>
        <v xml:space="preserve"> </v>
      </c>
      <c r="O93" s="37" t="str" cm="1">
        <f t="array" ref="O93">IF($K93&lt;&gt;"",SUM(SUMIFS(PrivateSheet1[[Duration]:[Duration]],PrivateSheet1[[Task]:[Task]],_xlfn._xlws.FILTER(ProductBacklog[CODE],(ProductBacklog[Real-Date]&lt;=$K93)*(ProductBacklog[CODE]&lt;&gt;"")*(ProductBacklog[Real-Date]&lt;&gt;""))),SUMIFS(PrivateSheet2[[Duration]:[Duration]],PrivateSheet2[[Task]:[Task]],_xlfn._xlws.FILTER(ProductBacklog[CODE],(ProductBacklog[Real-Date]&lt;=$K93)*(ProductBacklog[CODE]&lt;&gt;"")*(ProductBacklog[Real-Date]&lt;&gt;""))),SUMIFS(PrivateSheet3[[Duration]:[Duration]],PrivateSheet3[[Task]:[Task]],_xlfn._xlws.FILTER(ProductBacklog[CODE],(ProductBacklog[Real-Date]&lt;=$K93)*(ProductBacklog[CODE]&lt;&gt;"")*(ProductBacklog[Real-Date]&lt;&gt;""))),SUMIFS(PrivateSheet4[[Duration]:[Duration]],PrivateSheet4[[Task]:[Task]],_xlfn._xlws.FILTER(ProductBacklog[CODE],(ProductBacklog[Real-Date]&lt;=$K93)*(ProductBacklog[CODE]&lt;&gt;"")*(ProductBacklog[Real-Date]&lt;&gt;""))))/60," ")</f>
        <v xml:space="preserve"> </v>
      </c>
      <c r="P93" s="37" t="str">
        <f>IF($K93&lt;&gt;"",SUM($J$31:$J93)," ")</f>
        <v xml:space="preserve"> </v>
      </c>
      <c r="S93" s="37"/>
      <c r="T93" s="29"/>
      <c r="U93" s="29"/>
    </row>
    <row r="94" spans="1:21" ht="14.4" customHeight="1" x14ac:dyDescent="0.3">
      <c r="A94" s="29"/>
      <c r="B94" s="51" t="str" cm="1">
        <f t="array" aca="1" ref="B94" ca="1">IF($A94&lt;&gt;"",SUM(SUMIFS(PrivateSheet1[[Duration]:[Duration]],PrivateSheet1[[Task]:[Task]],INDIRECT(CONCATENATE(ADDRESS(ROW($AC$22),COLUMN($AC$22)+(ROW($B94)-ROW($B$31))),"#"))))/60,"")</f>
        <v/>
      </c>
      <c r="C94" s="23" t="str">
        <f>IF($A94&lt;&gt;"",IF($J94&lt;&gt;0,B94/$J94,0),"")</f>
        <v/>
      </c>
      <c r="D94" s="51" t="str" cm="1">
        <f t="array" aca="1" ref="D94" ca="1">IF($A94&lt;&gt;"",SUM(SUMIFS(PrivateSheet2[[Duration]:[Duration]],PrivateSheet2[[Task]:[Task]],INDIRECT(CONCATENATE(ADDRESS(ROW($AC$22),COLUMN($AC$22)+(ROW($B94)-ROW($B$31))),"#"))))/60,"")</f>
        <v/>
      </c>
      <c r="E94" s="23" t="str">
        <f>IF($A94&lt;&gt;"",IF($J94&lt;&gt;0,D94/$J94,0),"")</f>
        <v/>
      </c>
      <c r="F94" s="51" t="str" cm="1">
        <f t="array" aca="1" ref="F94" ca="1">IF($A94&lt;&gt;"",SUM(SUMIFS(PrivateSheet3[[Duration]:[Duration]],PrivateSheet3[[Task]:[Task]],INDIRECT(CONCATENATE(ADDRESS(ROW($AC$22),COLUMN($AC$22)+(ROW($B94)-ROW($B$31))),"#"))))/60,"")</f>
        <v/>
      </c>
      <c r="G94" s="23" t="str">
        <f>IF($A94&lt;&gt;"",IF($J94&lt;&gt;0,F94/$J94,0),"")</f>
        <v/>
      </c>
      <c r="H94" s="51" t="str" cm="1">
        <f t="array" aca="1" ref="H94" ca="1">IF($A94&lt;&gt;"",SUM(SUMIFS(PrivateSheet4[[Duration]:[Duration]],PrivateSheet4[[Task]:[Task]],INDIRECT(CONCATENATE(ADDRESS(ROW($AC$22),COLUMN($AC$22)+(ROW($B94)-ROW($B$31))),"#"))))/60,"")</f>
        <v/>
      </c>
      <c r="I94" s="23" t="str">
        <f>IF($A94&lt;&gt;"",IF($J94&lt;&gt;0,H94/$J94,0),"")</f>
        <v/>
      </c>
      <c r="J94" s="25" t="str">
        <f>IF($A94&lt;&gt;"",SUM(B94,D94,F94,H94,#REF!),"")</f>
        <v/>
      </c>
      <c r="K94" s="48"/>
      <c r="L94" s="25"/>
      <c r="M94" s="37" t="str">
        <f>IF($K94&lt;&gt;"",SUMIFS(ProductBacklog[Planned],ProductBacklog[Planned-Date], "&lt;="&amp;$K94)," ")</f>
        <v xml:space="preserve"> </v>
      </c>
      <c r="N94" s="37" t="str" cm="1">
        <f t="array" ref="N94">IF($K94&lt;&gt;"",SUM(SUMIFS(ProductBacklog[Planned],ProductBacklog[Sprint],$A$31:$A94,ProductBacklog[Real-Date],"&lt;="&amp;$K94))," ")</f>
        <v xml:space="preserve"> </v>
      </c>
      <c r="O94" s="37" t="str" cm="1">
        <f t="array" ref="O94">IF($K94&lt;&gt;"",SUM(SUMIFS(PrivateSheet1[[Duration]:[Duration]],PrivateSheet1[[Task]:[Task]],_xlfn._xlws.FILTER(ProductBacklog[CODE],(ProductBacklog[Real-Date]&lt;=$K94)*(ProductBacklog[CODE]&lt;&gt;"")*(ProductBacklog[Real-Date]&lt;&gt;""))),SUMIFS(PrivateSheet2[[Duration]:[Duration]],PrivateSheet2[[Task]:[Task]],_xlfn._xlws.FILTER(ProductBacklog[CODE],(ProductBacklog[Real-Date]&lt;=$K94)*(ProductBacklog[CODE]&lt;&gt;"")*(ProductBacklog[Real-Date]&lt;&gt;""))),SUMIFS(PrivateSheet3[[Duration]:[Duration]],PrivateSheet3[[Task]:[Task]],_xlfn._xlws.FILTER(ProductBacklog[CODE],(ProductBacklog[Real-Date]&lt;=$K94)*(ProductBacklog[CODE]&lt;&gt;"")*(ProductBacklog[Real-Date]&lt;&gt;""))),SUMIFS(PrivateSheet4[[Duration]:[Duration]],PrivateSheet4[[Task]:[Task]],_xlfn._xlws.FILTER(ProductBacklog[CODE],(ProductBacklog[Real-Date]&lt;=$K94)*(ProductBacklog[CODE]&lt;&gt;"")*(ProductBacklog[Real-Date]&lt;&gt;""))))/60," ")</f>
        <v xml:space="preserve"> </v>
      </c>
      <c r="P94" s="37" t="str">
        <f>IF($K94&lt;&gt;"",SUM($J$31:$J94)," ")</f>
        <v xml:space="preserve"> </v>
      </c>
      <c r="S94" s="37"/>
      <c r="T94" s="29"/>
      <c r="U94" s="29"/>
    </row>
    <row r="95" spans="1:21" ht="14.4" customHeight="1" x14ac:dyDescent="0.3">
      <c r="A95" s="29"/>
      <c r="B95" s="51" t="str" cm="1">
        <f t="array" aca="1" ref="B95" ca="1">IF($A95&lt;&gt;"",SUM(SUMIFS(PrivateSheet1[[Duration]:[Duration]],PrivateSheet1[[Task]:[Task]],INDIRECT(CONCATENATE(ADDRESS(ROW($AC$22),COLUMN($AC$22)+(ROW($B95)-ROW($B$31))),"#"))))/60,"")</f>
        <v/>
      </c>
      <c r="C95" s="23" t="str">
        <f>IF($A95&lt;&gt;"",IF($J95&lt;&gt;0,B95/$J95,0),"")</f>
        <v/>
      </c>
      <c r="D95" s="51" t="str" cm="1">
        <f t="array" aca="1" ref="D95" ca="1">IF($A95&lt;&gt;"",SUM(SUMIFS(PrivateSheet2[[Duration]:[Duration]],PrivateSheet2[[Task]:[Task]],INDIRECT(CONCATENATE(ADDRESS(ROW($AC$22),COLUMN($AC$22)+(ROW($B95)-ROW($B$31))),"#"))))/60,"")</f>
        <v/>
      </c>
      <c r="E95" s="23" t="str">
        <f>IF($A95&lt;&gt;"",IF($J95&lt;&gt;0,D95/$J95,0),"")</f>
        <v/>
      </c>
      <c r="F95" s="51" t="str" cm="1">
        <f t="array" aca="1" ref="F95" ca="1">IF($A95&lt;&gt;"",SUM(SUMIFS(PrivateSheet3[[Duration]:[Duration]],PrivateSheet3[[Task]:[Task]],INDIRECT(CONCATENATE(ADDRESS(ROW($AC$22),COLUMN($AC$22)+(ROW($B95)-ROW($B$31))),"#"))))/60,"")</f>
        <v/>
      </c>
      <c r="G95" s="23" t="str">
        <f>IF($A95&lt;&gt;"",IF($J95&lt;&gt;0,F95/$J95,0),"")</f>
        <v/>
      </c>
      <c r="H95" s="51" t="str" cm="1">
        <f t="array" aca="1" ref="H95" ca="1">IF($A95&lt;&gt;"",SUM(SUMIFS(PrivateSheet4[[Duration]:[Duration]],PrivateSheet4[[Task]:[Task]],INDIRECT(CONCATENATE(ADDRESS(ROW($AC$22),COLUMN($AC$22)+(ROW($B95)-ROW($B$31))),"#"))))/60,"")</f>
        <v/>
      </c>
      <c r="I95" s="23" t="str">
        <f>IF($A95&lt;&gt;"",IF($J95&lt;&gt;0,H95/$J95,0),"")</f>
        <v/>
      </c>
      <c r="J95" s="25" t="str">
        <f>IF($A95&lt;&gt;"",SUM(B95,D95,F95,H95,#REF!),"")</f>
        <v/>
      </c>
      <c r="K95" s="48"/>
      <c r="L95" s="25"/>
      <c r="M95" s="37" t="str">
        <f>IF($K95&lt;&gt;"",SUMIFS(ProductBacklog[Planned],ProductBacklog[Planned-Date], "&lt;="&amp;$K95)," ")</f>
        <v xml:space="preserve"> </v>
      </c>
      <c r="N95" s="37" t="str" cm="1">
        <f t="array" ref="N95">IF($K95&lt;&gt;"",SUM(SUMIFS(ProductBacklog[Planned],ProductBacklog[Sprint],$A$31:$A95,ProductBacklog[Real-Date],"&lt;="&amp;$K95))," ")</f>
        <v xml:space="preserve"> </v>
      </c>
      <c r="O95" s="37" t="str" cm="1">
        <f t="array" ref="O95">IF($K95&lt;&gt;"",SUM(SUMIFS(PrivateSheet1[[Duration]:[Duration]],PrivateSheet1[[Task]:[Task]],_xlfn._xlws.FILTER(ProductBacklog[CODE],(ProductBacklog[Real-Date]&lt;=$K95)*(ProductBacklog[CODE]&lt;&gt;"")*(ProductBacklog[Real-Date]&lt;&gt;""))),SUMIFS(PrivateSheet2[[Duration]:[Duration]],PrivateSheet2[[Task]:[Task]],_xlfn._xlws.FILTER(ProductBacklog[CODE],(ProductBacklog[Real-Date]&lt;=$K95)*(ProductBacklog[CODE]&lt;&gt;"")*(ProductBacklog[Real-Date]&lt;&gt;""))),SUMIFS(PrivateSheet3[[Duration]:[Duration]],PrivateSheet3[[Task]:[Task]],_xlfn._xlws.FILTER(ProductBacklog[CODE],(ProductBacklog[Real-Date]&lt;=$K95)*(ProductBacklog[CODE]&lt;&gt;"")*(ProductBacklog[Real-Date]&lt;&gt;""))),SUMIFS(PrivateSheet4[[Duration]:[Duration]],PrivateSheet4[[Task]:[Task]],_xlfn._xlws.FILTER(ProductBacklog[CODE],(ProductBacklog[Real-Date]&lt;=$K95)*(ProductBacklog[CODE]&lt;&gt;"")*(ProductBacklog[Real-Date]&lt;&gt;""))))/60," ")</f>
        <v xml:space="preserve"> </v>
      </c>
      <c r="P95" s="37" t="str">
        <f>IF($K95&lt;&gt;"",SUM($J$31:$J95)," ")</f>
        <v xml:space="preserve"> </v>
      </c>
      <c r="S95" s="37"/>
      <c r="T95" s="29"/>
      <c r="U95" s="29"/>
    </row>
    <row r="96" spans="1:21" ht="14.4" customHeight="1" x14ac:dyDescent="0.3">
      <c r="A96" s="29"/>
      <c r="B96" s="51" t="str" cm="1">
        <f t="array" aca="1" ref="B96" ca="1">IF($A96&lt;&gt;"",SUM(SUMIFS(PrivateSheet1[[Duration]:[Duration]],PrivateSheet1[[Task]:[Task]],INDIRECT(CONCATENATE(ADDRESS(ROW($AC$22),COLUMN($AC$22)+(ROW($B96)-ROW($B$31))),"#"))))/60,"")</f>
        <v/>
      </c>
      <c r="C96" s="23" t="str">
        <f>IF($A96&lt;&gt;"",IF($J96&lt;&gt;0,B96/$J96,0),"")</f>
        <v/>
      </c>
      <c r="D96" s="51" t="str" cm="1">
        <f t="array" aca="1" ref="D96" ca="1">IF($A96&lt;&gt;"",SUM(SUMIFS(PrivateSheet2[[Duration]:[Duration]],PrivateSheet2[[Task]:[Task]],INDIRECT(CONCATENATE(ADDRESS(ROW($AC$22),COLUMN($AC$22)+(ROW($B96)-ROW($B$31))),"#"))))/60,"")</f>
        <v/>
      </c>
      <c r="E96" s="23" t="str">
        <f>IF($A96&lt;&gt;"",IF($J96&lt;&gt;0,D96/$J96,0),"")</f>
        <v/>
      </c>
      <c r="F96" s="51" t="str" cm="1">
        <f t="array" aca="1" ref="F96" ca="1">IF($A96&lt;&gt;"",SUM(SUMIFS(PrivateSheet3[[Duration]:[Duration]],PrivateSheet3[[Task]:[Task]],INDIRECT(CONCATENATE(ADDRESS(ROW($AC$22),COLUMN($AC$22)+(ROW($B96)-ROW($B$31))),"#"))))/60,"")</f>
        <v/>
      </c>
      <c r="G96" s="23" t="str">
        <f>IF($A96&lt;&gt;"",IF($J96&lt;&gt;0,F96/$J96,0),"")</f>
        <v/>
      </c>
      <c r="H96" s="51" t="str" cm="1">
        <f t="array" aca="1" ref="H96" ca="1">IF($A96&lt;&gt;"",SUM(SUMIFS(PrivateSheet4[[Duration]:[Duration]],PrivateSheet4[[Task]:[Task]],INDIRECT(CONCATENATE(ADDRESS(ROW($AC$22),COLUMN($AC$22)+(ROW($B96)-ROW($B$31))),"#"))))/60,"")</f>
        <v/>
      </c>
      <c r="I96" s="23" t="str">
        <f>IF($A96&lt;&gt;"",IF($J96&lt;&gt;0,H96/$J96,0),"")</f>
        <v/>
      </c>
      <c r="J96" s="25" t="str">
        <f>IF($A96&lt;&gt;"",SUM(B96,D96,F96,H96,#REF!),"")</f>
        <v/>
      </c>
      <c r="K96" s="48"/>
      <c r="L96" s="25"/>
      <c r="M96" s="37" t="str">
        <f>IF($K96&lt;&gt;"",SUMIFS(ProductBacklog[Planned],ProductBacklog[Planned-Date], "&lt;="&amp;$K96)," ")</f>
        <v xml:space="preserve"> </v>
      </c>
      <c r="N96" s="37" t="str" cm="1">
        <f t="array" ref="N96">IF($K96&lt;&gt;"",SUM(SUMIFS(ProductBacklog[Planned],ProductBacklog[Sprint],$A$31:$A96,ProductBacklog[Real-Date],"&lt;="&amp;$K96))," ")</f>
        <v xml:space="preserve"> </v>
      </c>
      <c r="O96" s="37" t="str" cm="1">
        <f t="array" ref="O96">IF($K96&lt;&gt;"",SUM(SUMIFS(PrivateSheet1[[Duration]:[Duration]],PrivateSheet1[[Task]:[Task]],_xlfn._xlws.FILTER(ProductBacklog[CODE],(ProductBacklog[Real-Date]&lt;=$K96)*(ProductBacklog[CODE]&lt;&gt;"")*(ProductBacklog[Real-Date]&lt;&gt;""))),SUMIFS(PrivateSheet2[[Duration]:[Duration]],PrivateSheet2[[Task]:[Task]],_xlfn._xlws.FILTER(ProductBacklog[CODE],(ProductBacklog[Real-Date]&lt;=$K96)*(ProductBacklog[CODE]&lt;&gt;"")*(ProductBacklog[Real-Date]&lt;&gt;""))),SUMIFS(PrivateSheet3[[Duration]:[Duration]],PrivateSheet3[[Task]:[Task]],_xlfn._xlws.FILTER(ProductBacklog[CODE],(ProductBacklog[Real-Date]&lt;=$K96)*(ProductBacklog[CODE]&lt;&gt;"")*(ProductBacklog[Real-Date]&lt;&gt;""))),SUMIFS(PrivateSheet4[[Duration]:[Duration]],PrivateSheet4[[Task]:[Task]],_xlfn._xlws.FILTER(ProductBacklog[CODE],(ProductBacklog[Real-Date]&lt;=$K96)*(ProductBacklog[CODE]&lt;&gt;"")*(ProductBacklog[Real-Date]&lt;&gt;""))))/60," ")</f>
        <v xml:space="preserve"> </v>
      </c>
      <c r="P96" s="37" t="str">
        <f>IF($K96&lt;&gt;"",SUM($J$31:$J96)," ")</f>
        <v xml:space="preserve"> </v>
      </c>
      <c r="S96" s="37"/>
      <c r="T96" s="29"/>
      <c r="U96" s="29"/>
    </row>
    <row r="97" spans="1:21" ht="14.4" customHeight="1" x14ac:dyDescent="0.3">
      <c r="A97" s="29"/>
      <c r="B97" s="51" t="str" cm="1">
        <f t="array" aca="1" ref="B97" ca="1">IF($A97&lt;&gt;"",SUM(SUMIFS(PrivateSheet1[[Duration]:[Duration]],PrivateSheet1[[Task]:[Task]],INDIRECT(CONCATENATE(ADDRESS(ROW($AC$22),COLUMN($AC$22)+(ROW($B97)-ROW($B$31))),"#"))))/60,"")</f>
        <v/>
      </c>
      <c r="C97" s="23" t="str">
        <f>IF($A97&lt;&gt;"",IF($J97&lt;&gt;0,B97/$J97,0),"")</f>
        <v/>
      </c>
      <c r="D97" s="51" t="str" cm="1">
        <f t="array" aca="1" ref="D97" ca="1">IF($A97&lt;&gt;"",SUM(SUMIFS(PrivateSheet2[[Duration]:[Duration]],PrivateSheet2[[Task]:[Task]],INDIRECT(CONCATENATE(ADDRESS(ROW($AC$22),COLUMN($AC$22)+(ROW($B97)-ROW($B$31))),"#"))))/60,"")</f>
        <v/>
      </c>
      <c r="E97" s="23" t="str">
        <f>IF($A97&lt;&gt;"",IF($J97&lt;&gt;0,D97/$J97,0),"")</f>
        <v/>
      </c>
      <c r="F97" s="51" t="str" cm="1">
        <f t="array" aca="1" ref="F97" ca="1">IF($A97&lt;&gt;"",SUM(SUMIFS(PrivateSheet3[[Duration]:[Duration]],PrivateSheet3[[Task]:[Task]],INDIRECT(CONCATENATE(ADDRESS(ROW($AC$22),COLUMN($AC$22)+(ROW($B97)-ROW($B$31))),"#"))))/60,"")</f>
        <v/>
      </c>
      <c r="G97" s="23" t="str">
        <f>IF($A97&lt;&gt;"",IF($J97&lt;&gt;0,F97/$J97,0),"")</f>
        <v/>
      </c>
      <c r="H97" s="51" t="str" cm="1">
        <f t="array" aca="1" ref="H97" ca="1">IF($A97&lt;&gt;"",SUM(SUMIFS(PrivateSheet4[[Duration]:[Duration]],PrivateSheet4[[Task]:[Task]],INDIRECT(CONCATENATE(ADDRESS(ROW($AC$22),COLUMN($AC$22)+(ROW($B97)-ROW($B$31))),"#"))))/60,"")</f>
        <v/>
      </c>
      <c r="I97" s="23" t="str">
        <f>IF($A97&lt;&gt;"",IF($J97&lt;&gt;0,H97/$J97,0),"")</f>
        <v/>
      </c>
      <c r="J97" s="25" t="str">
        <f>IF($A97&lt;&gt;"",SUM(B97,D97,F97,H97,#REF!),"")</f>
        <v/>
      </c>
      <c r="K97" s="48"/>
      <c r="L97" s="25"/>
      <c r="M97" s="37" t="str">
        <f>IF($K97&lt;&gt;"",SUMIFS(ProductBacklog[Planned],ProductBacklog[Planned-Date], "&lt;="&amp;$K97)," ")</f>
        <v xml:space="preserve"> </v>
      </c>
      <c r="N97" s="37" t="str" cm="1">
        <f t="array" ref="N97">IF($K97&lt;&gt;"",SUM(SUMIFS(ProductBacklog[Planned],ProductBacklog[Sprint],$A$31:$A97,ProductBacklog[Real-Date],"&lt;="&amp;$K97))," ")</f>
        <v xml:space="preserve"> </v>
      </c>
      <c r="O97" s="37" t="str" cm="1">
        <f t="array" ref="O97">IF($K97&lt;&gt;"",SUM(SUMIFS(PrivateSheet1[[Duration]:[Duration]],PrivateSheet1[[Task]:[Task]],_xlfn._xlws.FILTER(ProductBacklog[CODE],(ProductBacklog[Real-Date]&lt;=$K97)*(ProductBacklog[CODE]&lt;&gt;"")*(ProductBacklog[Real-Date]&lt;&gt;""))),SUMIFS(PrivateSheet2[[Duration]:[Duration]],PrivateSheet2[[Task]:[Task]],_xlfn._xlws.FILTER(ProductBacklog[CODE],(ProductBacklog[Real-Date]&lt;=$K97)*(ProductBacklog[CODE]&lt;&gt;"")*(ProductBacklog[Real-Date]&lt;&gt;""))),SUMIFS(PrivateSheet3[[Duration]:[Duration]],PrivateSheet3[[Task]:[Task]],_xlfn._xlws.FILTER(ProductBacklog[CODE],(ProductBacklog[Real-Date]&lt;=$K97)*(ProductBacklog[CODE]&lt;&gt;"")*(ProductBacklog[Real-Date]&lt;&gt;""))),SUMIFS(PrivateSheet4[[Duration]:[Duration]],PrivateSheet4[[Task]:[Task]],_xlfn._xlws.FILTER(ProductBacklog[CODE],(ProductBacklog[Real-Date]&lt;=$K97)*(ProductBacklog[CODE]&lt;&gt;"")*(ProductBacklog[Real-Date]&lt;&gt;""))))/60," ")</f>
        <v xml:space="preserve"> </v>
      </c>
      <c r="P97" s="37" t="str">
        <f>IF($K97&lt;&gt;"",SUM($J$31:$J97)," ")</f>
        <v xml:space="preserve"> </v>
      </c>
      <c r="S97" s="37"/>
      <c r="T97" s="29"/>
      <c r="U97" s="29"/>
    </row>
    <row r="98" spans="1:21" ht="14.4" customHeight="1" x14ac:dyDescent="0.3">
      <c r="A98" s="29"/>
      <c r="B98" s="51" t="str" cm="1">
        <f t="array" aca="1" ref="B98" ca="1">IF($A98&lt;&gt;"",SUM(SUMIFS(PrivateSheet1[[Duration]:[Duration]],PrivateSheet1[[Task]:[Task]],INDIRECT(CONCATENATE(ADDRESS(ROW($AC$22),COLUMN($AC$22)+(ROW($B98)-ROW($B$31))),"#"))))/60,"")</f>
        <v/>
      </c>
      <c r="C98" s="23" t="str">
        <f>IF($A98&lt;&gt;"",IF($J98&lt;&gt;0,B98/$J98,0),"")</f>
        <v/>
      </c>
      <c r="D98" s="51" t="str" cm="1">
        <f t="array" aca="1" ref="D98" ca="1">IF($A98&lt;&gt;"",SUM(SUMIFS(PrivateSheet2[[Duration]:[Duration]],PrivateSheet2[[Task]:[Task]],INDIRECT(CONCATENATE(ADDRESS(ROW($AC$22),COLUMN($AC$22)+(ROW($B98)-ROW($B$31))),"#"))))/60,"")</f>
        <v/>
      </c>
      <c r="E98" s="23" t="str">
        <f>IF($A98&lt;&gt;"",IF($J98&lt;&gt;0,D98/$J98,0),"")</f>
        <v/>
      </c>
      <c r="F98" s="51" t="str" cm="1">
        <f t="array" aca="1" ref="F98" ca="1">IF($A98&lt;&gt;"",SUM(SUMIFS(PrivateSheet3[[Duration]:[Duration]],PrivateSheet3[[Task]:[Task]],INDIRECT(CONCATENATE(ADDRESS(ROW($AC$22),COLUMN($AC$22)+(ROW($B98)-ROW($B$31))),"#"))))/60,"")</f>
        <v/>
      </c>
      <c r="G98" s="23" t="str">
        <f>IF($A98&lt;&gt;"",IF($J98&lt;&gt;0,F98/$J98,0),"")</f>
        <v/>
      </c>
      <c r="H98" s="51" t="str" cm="1">
        <f t="array" aca="1" ref="H98" ca="1">IF($A98&lt;&gt;"",SUM(SUMIFS(PrivateSheet4[[Duration]:[Duration]],PrivateSheet4[[Task]:[Task]],INDIRECT(CONCATENATE(ADDRESS(ROW($AC$22),COLUMN($AC$22)+(ROW($B98)-ROW($B$31))),"#"))))/60,"")</f>
        <v/>
      </c>
      <c r="I98" s="23" t="str">
        <f>IF($A98&lt;&gt;"",IF($J98&lt;&gt;0,H98/$J98,0),"")</f>
        <v/>
      </c>
      <c r="J98" s="25" t="str">
        <f>IF($A98&lt;&gt;"",SUM(B98,D98,F98,H98,#REF!),"")</f>
        <v/>
      </c>
      <c r="K98" s="48"/>
      <c r="L98" s="25"/>
      <c r="M98" s="37" t="str">
        <f>IF($K98&lt;&gt;"",SUMIFS(ProductBacklog[Planned],ProductBacklog[Planned-Date], "&lt;="&amp;$K98)," ")</f>
        <v xml:space="preserve"> </v>
      </c>
      <c r="N98" s="37" t="str" cm="1">
        <f t="array" ref="N98">IF($K98&lt;&gt;"",SUM(SUMIFS(ProductBacklog[Planned],ProductBacklog[Sprint],$A$31:$A98,ProductBacklog[Real-Date],"&lt;="&amp;$K98))," ")</f>
        <v xml:space="preserve"> </v>
      </c>
      <c r="O98" s="37" t="str" cm="1">
        <f t="array" ref="O98">IF($K98&lt;&gt;"",SUM(SUMIFS(PrivateSheet1[[Duration]:[Duration]],PrivateSheet1[[Task]:[Task]],_xlfn._xlws.FILTER(ProductBacklog[CODE],(ProductBacklog[Real-Date]&lt;=$K98)*(ProductBacklog[CODE]&lt;&gt;"")*(ProductBacklog[Real-Date]&lt;&gt;""))),SUMIFS(PrivateSheet2[[Duration]:[Duration]],PrivateSheet2[[Task]:[Task]],_xlfn._xlws.FILTER(ProductBacklog[CODE],(ProductBacklog[Real-Date]&lt;=$K98)*(ProductBacklog[CODE]&lt;&gt;"")*(ProductBacklog[Real-Date]&lt;&gt;""))),SUMIFS(PrivateSheet3[[Duration]:[Duration]],PrivateSheet3[[Task]:[Task]],_xlfn._xlws.FILTER(ProductBacklog[CODE],(ProductBacklog[Real-Date]&lt;=$K98)*(ProductBacklog[CODE]&lt;&gt;"")*(ProductBacklog[Real-Date]&lt;&gt;""))),SUMIFS(PrivateSheet4[[Duration]:[Duration]],PrivateSheet4[[Task]:[Task]],_xlfn._xlws.FILTER(ProductBacklog[CODE],(ProductBacklog[Real-Date]&lt;=$K98)*(ProductBacklog[CODE]&lt;&gt;"")*(ProductBacklog[Real-Date]&lt;&gt;""))))/60," ")</f>
        <v xml:space="preserve"> </v>
      </c>
      <c r="P98" s="37" t="str">
        <f>IF($K98&lt;&gt;"",SUM($J$31:$J98)," ")</f>
        <v xml:space="preserve"> </v>
      </c>
      <c r="S98" s="37"/>
      <c r="T98" s="29"/>
      <c r="U98" s="29"/>
    </row>
    <row r="99" spans="1:21" ht="14.4" customHeight="1" x14ac:dyDescent="0.3">
      <c r="A99" s="29"/>
      <c r="B99" s="51" t="str" cm="1">
        <f t="array" aca="1" ref="B99" ca="1">IF($A99&lt;&gt;"",SUM(SUMIFS(PrivateSheet1[[Duration]:[Duration]],PrivateSheet1[[Task]:[Task]],INDIRECT(CONCATENATE(ADDRESS(ROW($AC$22),COLUMN($AC$22)+(ROW($B99)-ROW($B$31))),"#"))))/60,"")</f>
        <v/>
      </c>
      <c r="C99" s="23" t="str">
        <f>IF($A99&lt;&gt;"",IF($J99&lt;&gt;0,B99/$J99,0),"")</f>
        <v/>
      </c>
      <c r="D99" s="51" t="str" cm="1">
        <f t="array" aca="1" ref="D99" ca="1">IF($A99&lt;&gt;"",SUM(SUMIFS(PrivateSheet2[[Duration]:[Duration]],PrivateSheet2[[Task]:[Task]],INDIRECT(CONCATENATE(ADDRESS(ROW($AC$22),COLUMN($AC$22)+(ROW($B99)-ROW($B$31))),"#"))))/60,"")</f>
        <v/>
      </c>
      <c r="E99" s="23" t="str">
        <f>IF($A99&lt;&gt;"",IF($J99&lt;&gt;0,D99/$J99,0),"")</f>
        <v/>
      </c>
      <c r="F99" s="51" t="str" cm="1">
        <f t="array" aca="1" ref="F99" ca="1">IF($A99&lt;&gt;"",SUM(SUMIFS(PrivateSheet3[[Duration]:[Duration]],PrivateSheet3[[Task]:[Task]],INDIRECT(CONCATENATE(ADDRESS(ROW($AC$22),COLUMN($AC$22)+(ROW($B99)-ROW($B$31))),"#"))))/60,"")</f>
        <v/>
      </c>
      <c r="G99" s="23" t="str">
        <f>IF($A99&lt;&gt;"",IF($J99&lt;&gt;0,F99/$J99,0),"")</f>
        <v/>
      </c>
      <c r="H99" s="51" t="str" cm="1">
        <f t="array" aca="1" ref="H99" ca="1">IF($A99&lt;&gt;"",SUM(SUMIFS(PrivateSheet4[[Duration]:[Duration]],PrivateSheet4[[Task]:[Task]],INDIRECT(CONCATENATE(ADDRESS(ROW($AC$22),COLUMN($AC$22)+(ROW($B99)-ROW($B$31))),"#"))))/60,"")</f>
        <v/>
      </c>
      <c r="I99" s="23" t="str">
        <f>IF($A99&lt;&gt;"",IF($J99&lt;&gt;0,H99/$J99,0),"")</f>
        <v/>
      </c>
      <c r="J99" s="25" t="str">
        <f>IF($A99&lt;&gt;"",SUM(B99,D99,F99,H99,#REF!),"")</f>
        <v/>
      </c>
      <c r="K99" s="48"/>
      <c r="L99" s="25"/>
      <c r="M99" s="37" t="str">
        <f>IF($K99&lt;&gt;"",SUMIFS(ProductBacklog[Planned],ProductBacklog[Planned-Date], "&lt;="&amp;$K99)," ")</f>
        <v xml:space="preserve"> </v>
      </c>
      <c r="N99" s="37" t="str" cm="1">
        <f t="array" ref="N99">IF($K99&lt;&gt;"",SUM(SUMIFS(ProductBacklog[Planned],ProductBacklog[Sprint],$A$31:$A99,ProductBacklog[Real-Date],"&lt;="&amp;$K99))," ")</f>
        <v xml:space="preserve"> </v>
      </c>
      <c r="O99" s="37" t="str" cm="1">
        <f t="array" ref="O99">IF($K99&lt;&gt;"",SUM(SUMIFS(PrivateSheet1[[Duration]:[Duration]],PrivateSheet1[[Task]:[Task]],_xlfn._xlws.FILTER(ProductBacklog[CODE],(ProductBacklog[Real-Date]&lt;=$K99)*(ProductBacklog[CODE]&lt;&gt;"")*(ProductBacklog[Real-Date]&lt;&gt;""))),SUMIFS(PrivateSheet2[[Duration]:[Duration]],PrivateSheet2[[Task]:[Task]],_xlfn._xlws.FILTER(ProductBacklog[CODE],(ProductBacklog[Real-Date]&lt;=$K99)*(ProductBacklog[CODE]&lt;&gt;"")*(ProductBacklog[Real-Date]&lt;&gt;""))),SUMIFS(PrivateSheet3[[Duration]:[Duration]],PrivateSheet3[[Task]:[Task]],_xlfn._xlws.FILTER(ProductBacklog[CODE],(ProductBacklog[Real-Date]&lt;=$K99)*(ProductBacklog[CODE]&lt;&gt;"")*(ProductBacklog[Real-Date]&lt;&gt;""))),SUMIFS(PrivateSheet4[[Duration]:[Duration]],PrivateSheet4[[Task]:[Task]],_xlfn._xlws.FILTER(ProductBacklog[CODE],(ProductBacklog[Real-Date]&lt;=$K99)*(ProductBacklog[CODE]&lt;&gt;"")*(ProductBacklog[Real-Date]&lt;&gt;""))))/60," ")</f>
        <v xml:space="preserve"> </v>
      </c>
      <c r="P99" s="37" t="str">
        <f>IF($K99&lt;&gt;"",SUM($J$31:$J99)," ")</f>
        <v xml:space="preserve"> </v>
      </c>
      <c r="S99" s="37"/>
      <c r="T99" s="29"/>
      <c r="U99" s="29"/>
    </row>
    <row r="100" spans="1:21" ht="14.4" customHeight="1" x14ac:dyDescent="0.3">
      <c r="A100" s="29"/>
      <c r="B100" s="51" t="str" cm="1">
        <f t="array" aca="1" ref="B100" ca="1">IF($A100&lt;&gt;"",SUM(SUMIFS(PrivateSheet1[[Duration]:[Duration]],PrivateSheet1[[Task]:[Task]],INDIRECT(CONCATENATE(ADDRESS(ROW($AC$22),COLUMN($AC$22)+(ROW($B100)-ROW($B$31))),"#"))))/60,"")</f>
        <v/>
      </c>
      <c r="C100" s="23" t="str">
        <f>IF($A100&lt;&gt;"",IF($J100&lt;&gt;0,B100/$J100,0),"")</f>
        <v/>
      </c>
      <c r="D100" s="51" t="str" cm="1">
        <f t="array" aca="1" ref="D100" ca="1">IF($A100&lt;&gt;"",SUM(SUMIFS(PrivateSheet2[[Duration]:[Duration]],PrivateSheet2[[Task]:[Task]],INDIRECT(CONCATENATE(ADDRESS(ROW($AC$22),COLUMN($AC$22)+(ROW($B100)-ROW($B$31))),"#"))))/60,"")</f>
        <v/>
      </c>
      <c r="E100" s="23" t="str">
        <f>IF($A100&lt;&gt;"",IF($J100&lt;&gt;0,D100/$J100,0),"")</f>
        <v/>
      </c>
      <c r="F100" s="51" t="str" cm="1">
        <f t="array" aca="1" ref="F100" ca="1">IF($A100&lt;&gt;"",SUM(SUMIFS(PrivateSheet3[[Duration]:[Duration]],PrivateSheet3[[Task]:[Task]],INDIRECT(CONCATENATE(ADDRESS(ROW($AC$22),COLUMN($AC$22)+(ROW($B100)-ROW($B$31))),"#"))))/60,"")</f>
        <v/>
      </c>
      <c r="G100" s="23" t="str">
        <f>IF($A100&lt;&gt;"",IF($J100&lt;&gt;0,F100/$J100,0),"")</f>
        <v/>
      </c>
      <c r="H100" s="51" t="str" cm="1">
        <f t="array" aca="1" ref="H100" ca="1">IF($A100&lt;&gt;"",SUM(SUMIFS(PrivateSheet4[[Duration]:[Duration]],PrivateSheet4[[Task]:[Task]],INDIRECT(CONCATENATE(ADDRESS(ROW($AC$22),COLUMN($AC$22)+(ROW($B100)-ROW($B$31))),"#"))))/60,"")</f>
        <v/>
      </c>
      <c r="I100" s="23" t="str">
        <f>IF($A100&lt;&gt;"",IF($J100&lt;&gt;0,H100/$J100,0),"")</f>
        <v/>
      </c>
      <c r="J100" s="25" t="str">
        <f>IF($A100&lt;&gt;"",SUM(B100,D100,F100,H100,#REF!),"")</f>
        <v/>
      </c>
      <c r="K100" s="48"/>
      <c r="L100" s="25"/>
      <c r="M100" s="37" t="str">
        <f>IF($K100&lt;&gt;"",SUMIFS(ProductBacklog[Planned],ProductBacklog[Planned-Date], "&lt;="&amp;$K100)," ")</f>
        <v xml:space="preserve"> </v>
      </c>
      <c r="N100" s="37" t="str" cm="1">
        <f t="array" ref="N100">IF($K100&lt;&gt;"",SUM(SUMIFS(ProductBacklog[Planned],ProductBacklog[Sprint],$A$31:$A100,ProductBacklog[Real-Date],"&lt;="&amp;$K100))," ")</f>
        <v xml:space="preserve"> </v>
      </c>
      <c r="O100" s="37" t="str" cm="1">
        <f t="array" ref="O100">IF($K100&lt;&gt;"",SUM(SUMIFS(PrivateSheet1[[Duration]:[Duration]],PrivateSheet1[[Task]:[Task]],_xlfn._xlws.FILTER(ProductBacklog[CODE],(ProductBacklog[Real-Date]&lt;=$K100)*(ProductBacklog[CODE]&lt;&gt;"")*(ProductBacklog[Real-Date]&lt;&gt;""))),SUMIFS(PrivateSheet2[[Duration]:[Duration]],PrivateSheet2[[Task]:[Task]],_xlfn._xlws.FILTER(ProductBacklog[CODE],(ProductBacklog[Real-Date]&lt;=$K100)*(ProductBacklog[CODE]&lt;&gt;"")*(ProductBacklog[Real-Date]&lt;&gt;""))),SUMIFS(PrivateSheet3[[Duration]:[Duration]],PrivateSheet3[[Task]:[Task]],_xlfn._xlws.FILTER(ProductBacklog[CODE],(ProductBacklog[Real-Date]&lt;=$K100)*(ProductBacklog[CODE]&lt;&gt;"")*(ProductBacklog[Real-Date]&lt;&gt;""))),SUMIFS(PrivateSheet4[[Duration]:[Duration]],PrivateSheet4[[Task]:[Task]],_xlfn._xlws.FILTER(ProductBacklog[CODE],(ProductBacklog[Real-Date]&lt;=$K100)*(ProductBacklog[CODE]&lt;&gt;"")*(ProductBacklog[Real-Date]&lt;&gt;""))))/60," ")</f>
        <v xml:space="preserve"> </v>
      </c>
      <c r="P100" s="37" t="str">
        <f>IF($K100&lt;&gt;"",SUM($J$31:$J100)," ")</f>
        <v xml:space="preserve"> </v>
      </c>
      <c r="S100" s="37"/>
      <c r="T100" s="29"/>
      <c r="U100" s="29"/>
    </row>
    <row r="101" spans="1:21" ht="14.4" customHeight="1" x14ac:dyDescent="0.3">
      <c r="A101" s="29"/>
      <c r="B101" s="51" t="str" cm="1">
        <f t="array" aca="1" ref="B101" ca="1">IF($A101&lt;&gt;"",SUM(SUMIFS(PrivateSheet1[[Duration]:[Duration]],PrivateSheet1[[Task]:[Task]],INDIRECT(CONCATENATE(ADDRESS(ROW($AC$22),COLUMN($AC$22)+(ROW($B101)-ROW($B$31))),"#"))))/60,"")</f>
        <v/>
      </c>
      <c r="C101" s="23" t="str">
        <f>IF($A101&lt;&gt;"",IF($J101&lt;&gt;0,B101/$J101,0),"")</f>
        <v/>
      </c>
      <c r="D101" s="51" t="str" cm="1">
        <f t="array" aca="1" ref="D101" ca="1">IF($A101&lt;&gt;"",SUM(SUMIFS(PrivateSheet2[[Duration]:[Duration]],PrivateSheet2[[Task]:[Task]],INDIRECT(CONCATENATE(ADDRESS(ROW($AC$22),COLUMN($AC$22)+(ROW($B101)-ROW($B$31))),"#"))))/60,"")</f>
        <v/>
      </c>
      <c r="E101" s="23" t="str">
        <f>IF($A101&lt;&gt;"",IF($J101&lt;&gt;0,D101/$J101,0),"")</f>
        <v/>
      </c>
      <c r="F101" s="51" t="str" cm="1">
        <f t="array" aca="1" ref="F101" ca="1">IF($A101&lt;&gt;"",SUM(SUMIFS(PrivateSheet3[[Duration]:[Duration]],PrivateSheet3[[Task]:[Task]],INDIRECT(CONCATENATE(ADDRESS(ROW($AC$22),COLUMN($AC$22)+(ROW($B101)-ROW($B$31))),"#"))))/60,"")</f>
        <v/>
      </c>
      <c r="G101" s="23" t="str">
        <f>IF($A101&lt;&gt;"",IF($J101&lt;&gt;0,F101/$J101,0),"")</f>
        <v/>
      </c>
      <c r="H101" s="51" t="str" cm="1">
        <f t="array" aca="1" ref="H101" ca="1">IF($A101&lt;&gt;"",SUM(SUMIFS(PrivateSheet4[[Duration]:[Duration]],PrivateSheet4[[Task]:[Task]],INDIRECT(CONCATENATE(ADDRESS(ROW($AC$22),COLUMN($AC$22)+(ROW($B101)-ROW($B$31))),"#"))))/60,"")</f>
        <v/>
      </c>
      <c r="I101" s="23" t="str">
        <f>IF($A101&lt;&gt;"",IF($J101&lt;&gt;0,H101/$J101,0),"")</f>
        <v/>
      </c>
      <c r="J101" s="25" t="str">
        <f>IF($A101&lt;&gt;"",SUM(B101,D101,F101,H101,#REF!),"")</f>
        <v/>
      </c>
      <c r="K101" s="48"/>
      <c r="L101" s="25"/>
      <c r="M101" s="37" t="str">
        <f>IF($K101&lt;&gt;"",SUMIFS(ProductBacklog[Planned],ProductBacklog[Planned-Date], "&lt;="&amp;$K101)," ")</f>
        <v xml:space="preserve"> </v>
      </c>
      <c r="N101" s="37" t="str" cm="1">
        <f t="array" ref="N101">IF($K101&lt;&gt;"",SUM(SUMIFS(ProductBacklog[Planned],ProductBacklog[Sprint],$A$31:$A101,ProductBacklog[Real-Date],"&lt;="&amp;$K101))," ")</f>
        <v xml:space="preserve"> </v>
      </c>
      <c r="O101" s="37" t="str" cm="1">
        <f t="array" ref="O101">IF($K101&lt;&gt;"",SUM(SUMIFS(PrivateSheet1[[Duration]:[Duration]],PrivateSheet1[[Task]:[Task]],_xlfn._xlws.FILTER(ProductBacklog[CODE],(ProductBacklog[Real-Date]&lt;=$K101)*(ProductBacklog[CODE]&lt;&gt;"")*(ProductBacklog[Real-Date]&lt;&gt;""))),SUMIFS(PrivateSheet2[[Duration]:[Duration]],PrivateSheet2[[Task]:[Task]],_xlfn._xlws.FILTER(ProductBacklog[CODE],(ProductBacklog[Real-Date]&lt;=$K101)*(ProductBacklog[CODE]&lt;&gt;"")*(ProductBacklog[Real-Date]&lt;&gt;""))),SUMIFS(PrivateSheet3[[Duration]:[Duration]],PrivateSheet3[[Task]:[Task]],_xlfn._xlws.FILTER(ProductBacklog[CODE],(ProductBacklog[Real-Date]&lt;=$K101)*(ProductBacklog[CODE]&lt;&gt;"")*(ProductBacklog[Real-Date]&lt;&gt;""))),SUMIFS(PrivateSheet4[[Duration]:[Duration]],PrivateSheet4[[Task]:[Task]],_xlfn._xlws.FILTER(ProductBacklog[CODE],(ProductBacklog[Real-Date]&lt;=$K101)*(ProductBacklog[CODE]&lt;&gt;"")*(ProductBacklog[Real-Date]&lt;&gt;""))))/60," ")</f>
        <v xml:space="preserve"> </v>
      </c>
      <c r="P101" s="37" t="str">
        <f>IF($K101&lt;&gt;"",SUM($J$31:$J101)," ")</f>
        <v xml:space="preserve"> </v>
      </c>
      <c r="S101" s="37"/>
      <c r="T101" s="29"/>
      <c r="U101" s="29"/>
    </row>
    <row r="102" spans="1:21" ht="14.4" customHeight="1" x14ac:dyDescent="0.3">
      <c r="A102" s="29"/>
      <c r="B102" s="51" t="str" cm="1">
        <f t="array" aca="1" ref="B102" ca="1">IF($A102&lt;&gt;"",SUM(SUMIFS(PrivateSheet1[[Duration]:[Duration]],PrivateSheet1[[Task]:[Task]],INDIRECT(CONCATENATE(ADDRESS(ROW($AC$22),COLUMN($AC$22)+(ROW($B102)-ROW($B$31))),"#"))))/60,"")</f>
        <v/>
      </c>
      <c r="C102" s="23" t="str">
        <f>IF($A102&lt;&gt;"",IF($J102&lt;&gt;0,B102/$J102,0),"")</f>
        <v/>
      </c>
      <c r="D102" s="51" t="str" cm="1">
        <f t="array" aca="1" ref="D102" ca="1">IF($A102&lt;&gt;"",SUM(SUMIFS(PrivateSheet2[[Duration]:[Duration]],PrivateSheet2[[Task]:[Task]],INDIRECT(CONCATENATE(ADDRESS(ROW($AC$22),COLUMN($AC$22)+(ROW($B102)-ROW($B$31))),"#"))))/60,"")</f>
        <v/>
      </c>
      <c r="E102" s="23" t="str">
        <f>IF($A102&lt;&gt;"",IF($J102&lt;&gt;0,D102/$J102,0),"")</f>
        <v/>
      </c>
      <c r="F102" s="51" t="str" cm="1">
        <f t="array" aca="1" ref="F102" ca="1">IF($A102&lt;&gt;"",SUM(SUMIFS(PrivateSheet3[[Duration]:[Duration]],PrivateSheet3[[Task]:[Task]],INDIRECT(CONCATENATE(ADDRESS(ROW($AC$22),COLUMN($AC$22)+(ROW($B102)-ROW($B$31))),"#"))))/60,"")</f>
        <v/>
      </c>
      <c r="G102" s="23" t="str">
        <f>IF($A102&lt;&gt;"",IF($J102&lt;&gt;0,F102/$J102,0),"")</f>
        <v/>
      </c>
      <c r="H102" s="51" t="str" cm="1">
        <f t="array" aca="1" ref="H102" ca="1">IF($A102&lt;&gt;"",SUM(SUMIFS(PrivateSheet4[[Duration]:[Duration]],PrivateSheet4[[Task]:[Task]],INDIRECT(CONCATENATE(ADDRESS(ROW($AC$22),COLUMN($AC$22)+(ROW($B102)-ROW($B$31))),"#"))))/60,"")</f>
        <v/>
      </c>
      <c r="I102" s="23" t="str">
        <f>IF($A102&lt;&gt;"",IF($J102&lt;&gt;0,H102/$J102,0),"")</f>
        <v/>
      </c>
      <c r="J102" s="25" t="str">
        <f>IF($A102&lt;&gt;"",SUM(B102,D102,F102,H102,#REF!),"")</f>
        <v/>
      </c>
      <c r="K102" s="48"/>
      <c r="L102" s="25"/>
      <c r="M102" s="37" t="str">
        <f>IF($K102&lt;&gt;"",SUMIFS(ProductBacklog[Planned],ProductBacklog[Planned-Date], "&lt;="&amp;$K102)," ")</f>
        <v xml:space="preserve"> </v>
      </c>
      <c r="N102" s="37" t="str" cm="1">
        <f t="array" ref="N102">IF($K102&lt;&gt;"",SUM(SUMIFS(ProductBacklog[Planned],ProductBacklog[Sprint],$A$31:$A102,ProductBacklog[Real-Date],"&lt;="&amp;$K102))," ")</f>
        <v xml:space="preserve"> </v>
      </c>
      <c r="O102" s="37" t="str" cm="1">
        <f t="array" ref="O102">IF($K102&lt;&gt;"",SUM(SUMIFS(PrivateSheet1[[Duration]:[Duration]],PrivateSheet1[[Task]:[Task]],_xlfn._xlws.FILTER(ProductBacklog[CODE],(ProductBacklog[Real-Date]&lt;=$K102)*(ProductBacklog[CODE]&lt;&gt;"")*(ProductBacklog[Real-Date]&lt;&gt;""))),SUMIFS(PrivateSheet2[[Duration]:[Duration]],PrivateSheet2[[Task]:[Task]],_xlfn._xlws.FILTER(ProductBacklog[CODE],(ProductBacklog[Real-Date]&lt;=$K102)*(ProductBacklog[CODE]&lt;&gt;"")*(ProductBacklog[Real-Date]&lt;&gt;""))),SUMIFS(PrivateSheet3[[Duration]:[Duration]],PrivateSheet3[[Task]:[Task]],_xlfn._xlws.FILTER(ProductBacklog[CODE],(ProductBacklog[Real-Date]&lt;=$K102)*(ProductBacklog[CODE]&lt;&gt;"")*(ProductBacklog[Real-Date]&lt;&gt;""))),SUMIFS(PrivateSheet4[[Duration]:[Duration]],PrivateSheet4[[Task]:[Task]],_xlfn._xlws.FILTER(ProductBacklog[CODE],(ProductBacklog[Real-Date]&lt;=$K102)*(ProductBacklog[CODE]&lt;&gt;"")*(ProductBacklog[Real-Date]&lt;&gt;""))))/60," ")</f>
        <v xml:space="preserve"> </v>
      </c>
      <c r="P102" s="37" t="str">
        <f>IF($K102&lt;&gt;"",SUM($J$31:$J102)," ")</f>
        <v xml:space="preserve"> </v>
      </c>
      <c r="S102" s="37"/>
      <c r="T102" s="29"/>
      <c r="U102" s="29"/>
    </row>
    <row r="103" spans="1:21" ht="14.4" customHeight="1" x14ac:dyDescent="0.3">
      <c r="A103" s="29"/>
      <c r="B103" s="51" t="str" cm="1">
        <f t="array" aca="1" ref="B103" ca="1">IF($A103&lt;&gt;"",SUM(SUMIFS(PrivateSheet1[[Duration]:[Duration]],PrivateSheet1[[Task]:[Task]],INDIRECT(CONCATENATE(ADDRESS(ROW($AC$22),COLUMN($AC$22)+(ROW($B103)-ROW($B$31))),"#"))))/60,"")</f>
        <v/>
      </c>
      <c r="C103" s="23" t="str">
        <f>IF($A103&lt;&gt;"",IF($J103&lt;&gt;0,B103/$J103,0),"")</f>
        <v/>
      </c>
      <c r="D103" s="51" t="str" cm="1">
        <f t="array" aca="1" ref="D103" ca="1">IF($A103&lt;&gt;"",SUM(SUMIFS(PrivateSheet2[[Duration]:[Duration]],PrivateSheet2[[Task]:[Task]],INDIRECT(CONCATENATE(ADDRESS(ROW($AC$22),COLUMN($AC$22)+(ROW($B103)-ROW($B$31))),"#"))))/60,"")</f>
        <v/>
      </c>
      <c r="E103" s="23" t="str">
        <f>IF($A103&lt;&gt;"",IF($J103&lt;&gt;0,D103/$J103,0),"")</f>
        <v/>
      </c>
      <c r="F103" s="51" t="str" cm="1">
        <f t="array" aca="1" ref="F103" ca="1">IF($A103&lt;&gt;"",SUM(SUMIFS(PrivateSheet3[[Duration]:[Duration]],PrivateSheet3[[Task]:[Task]],INDIRECT(CONCATENATE(ADDRESS(ROW($AC$22),COLUMN($AC$22)+(ROW($B103)-ROW($B$31))),"#"))))/60,"")</f>
        <v/>
      </c>
      <c r="G103" s="23" t="str">
        <f>IF($A103&lt;&gt;"",IF($J103&lt;&gt;0,F103/$J103,0),"")</f>
        <v/>
      </c>
      <c r="H103" s="51" t="str" cm="1">
        <f t="array" aca="1" ref="H103" ca="1">IF($A103&lt;&gt;"",SUM(SUMIFS(PrivateSheet4[[Duration]:[Duration]],PrivateSheet4[[Task]:[Task]],INDIRECT(CONCATENATE(ADDRESS(ROW($AC$22),COLUMN($AC$22)+(ROW($B103)-ROW($B$31))),"#"))))/60,"")</f>
        <v/>
      </c>
      <c r="I103" s="23" t="str">
        <f>IF($A103&lt;&gt;"",IF($J103&lt;&gt;0,H103/$J103,0),"")</f>
        <v/>
      </c>
      <c r="J103" s="25" t="str">
        <f>IF($A103&lt;&gt;"",SUM(B103,D103,F103,H103,#REF!),"")</f>
        <v/>
      </c>
      <c r="K103" s="48"/>
      <c r="L103" s="25"/>
      <c r="M103" s="37" t="str">
        <f>IF($K103&lt;&gt;"",SUMIFS(ProductBacklog[Planned],ProductBacklog[Planned-Date], "&lt;="&amp;$K103)," ")</f>
        <v xml:space="preserve"> </v>
      </c>
      <c r="N103" s="37" t="str" cm="1">
        <f t="array" ref="N103">IF($K103&lt;&gt;"",SUM(SUMIFS(ProductBacklog[Planned],ProductBacklog[Sprint],$A$31:$A103,ProductBacklog[Real-Date],"&lt;="&amp;$K103))," ")</f>
        <v xml:space="preserve"> </v>
      </c>
      <c r="O103" s="37" t="str" cm="1">
        <f t="array" ref="O103">IF($K103&lt;&gt;"",SUM(SUMIFS(PrivateSheet1[[Duration]:[Duration]],PrivateSheet1[[Task]:[Task]],_xlfn._xlws.FILTER(ProductBacklog[CODE],(ProductBacklog[Real-Date]&lt;=$K103)*(ProductBacklog[CODE]&lt;&gt;"")*(ProductBacklog[Real-Date]&lt;&gt;""))),SUMIFS(PrivateSheet2[[Duration]:[Duration]],PrivateSheet2[[Task]:[Task]],_xlfn._xlws.FILTER(ProductBacklog[CODE],(ProductBacklog[Real-Date]&lt;=$K103)*(ProductBacklog[CODE]&lt;&gt;"")*(ProductBacklog[Real-Date]&lt;&gt;""))),SUMIFS(PrivateSheet3[[Duration]:[Duration]],PrivateSheet3[[Task]:[Task]],_xlfn._xlws.FILTER(ProductBacklog[CODE],(ProductBacklog[Real-Date]&lt;=$K103)*(ProductBacklog[CODE]&lt;&gt;"")*(ProductBacklog[Real-Date]&lt;&gt;""))),SUMIFS(PrivateSheet4[[Duration]:[Duration]],PrivateSheet4[[Task]:[Task]],_xlfn._xlws.FILTER(ProductBacklog[CODE],(ProductBacklog[Real-Date]&lt;=$K103)*(ProductBacklog[CODE]&lt;&gt;"")*(ProductBacklog[Real-Date]&lt;&gt;""))))/60," ")</f>
        <v xml:space="preserve"> </v>
      </c>
      <c r="P103" s="37" t="str">
        <f>IF($K103&lt;&gt;"",SUM($J$31:$J103)," ")</f>
        <v xml:space="preserve"> </v>
      </c>
      <c r="S103" s="37"/>
      <c r="T103" s="29"/>
      <c r="U103" s="29"/>
    </row>
    <row r="104" spans="1:21" ht="14.4" customHeight="1" x14ac:dyDescent="0.3">
      <c r="A104" s="29"/>
      <c r="B104" s="51" t="str" cm="1">
        <f t="array" aca="1" ref="B104" ca="1">IF($A104&lt;&gt;"",SUM(SUMIFS(PrivateSheet1[[Duration]:[Duration]],PrivateSheet1[[Task]:[Task]],INDIRECT(CONCATENATE(ADDRESS(ROW($AC$22),COLUMN($AC$22)+(ROW($B104)-ROW($B$31))),"#"))))/60,"")</f>
        <v/>
      </c>
      <c r="C104" s="23" t="str">
        <f>IF($A104&lt;&gt;"",IF($J104&lt;&gt;0,B104/$J104,0),"")</f>
        <v/>
      </c>
      <c r="D104" s="51" t="str" cm="1">
        <f t="array" aca="1" ref="D104" ca="1">IF($A104&lt;&gt;"",SUM(SUMIFS(PrivateSheet2[[Duration]:[Duration]],PrivateSheet2[[Task]:[Task]],INDIRECT(CONCATENATE(ADDRESS(ROW($AC$22),COLUMN($AC$22)+(ROW($B104)-ROW($B$31))),"#"))))/60,"")</f>
        <v/>
      </c>
      <c r="E104" s="23" t="str">
        <f>IF($A104&lt;&gt;"",IF($J104&lt;&gt;0,D104/$J104,0),"")</f>
        <v/>
      </c>
      <c r="F104" s="51" t="str" cm="1">
        <f t="array" aca="1" ref="F104" ca="1">IF($A104&lt;&gt;"",SUM(SUMIFS(PrivateSheet3[[Duration]:[Duration]],PrivateSheet3[[Task]:[Task]],INDIRECT(CONCATENATE(ADDRESS(ROW($AC$22),COLUMN($AC$22)+(ROW($B104)-ROW($B$31))),"#"))))/60,"")</f>
        <v/>
      </c>
      <c r="G104" s="23" t="str">
        <f>IF($A104&lt;&gt;"",IF($J104&lt;&gt;0,F104/$J104,0),"")</f>
        <v/>
      </c>
      <c r="H104" s="51" t="str" cm="1">
        <f t="array" aca="1" ref="H104" ca="1">IF($A104&lt;&gt;"",SUM(SUMIFS(PrivateSheet4[[Duration]:[Duration]],PrivateSheet4[[Task]:[Task]],INDIRECT(CONCATENATE(ADDRESS(ROW($AC$22),COLUMN($AC$22)+(ROW($B104)-ROW($B$31))),"#"))))/60,"")</f>
        <v/>
      </c>
      <c r="I104" s="23" t="str">
        <f>IF($A104&lt;&gt;"",IF($J104&lt;&gt;0,H104/$J104,0),"")</f>
        <v/>
      </c>
      <c r="J104" s="25" t="str">
        <f>IF($A104&lt;&gt;"",SUM(B104,D104,F104,H104,#REF!),"")</f>
        <v/>
      </c>
      <c r="K104" s="48"/>
      <c r="L104" s="25"/>
      <c r="M104" s="37" t="str">
        <f>IF($K104&lt;&gt;"",SUMIFS(ProductBacklog[Planned],ProductBacklog[Planned-Date], "&lt;="&amp;$K104)," ")</f>
        <v xml:space="preserve"> </v>
      </c>
      <c r="N104" s="37" t="str" cm="1">
        <f t="array" ref="N104">IF($K104&lt;&gt;"",SUM(SUMIFS(ProductBacklog[Planned],ProductBacklog[Sprint],$A$31:$A104,ProductBacklog[Real-Date],"&lt;="&amp;$K104))," ")</f>
        <v xml:space="preserve"> </v>
      </c>
      <c r="O104" s="37" t="str" cm="1">
        <f t="array" ref="O104">IF($K104&lt;&gt;"",SUM(SUMIFS(PrivateSheet1[[Duration]:[Duration]],PrivateSheet1[[Task]:[Task]],_xlfn._xlws.FILTER(ProductBacklog[CODE],(ProductBacklog[Real-Date]&lt;=$K104)*(ProductBacklog[CODE]&lt;&gt;"")*(ProductBacklog[Real-Date]&lt;&gt;""))),SUMIFS(PrivateSheet2[[Duration]:[Duration]],PrivateSheet2[[Task]:[Task]],_xlfn._xlws.FILTER(ProductBacklog[CODE],(ProductBacklog[Real-Date]&lt;=$K104)*(ProductBacklog[CODE]&lt;&gt;"")*(ProductBacklog[Real-Date]&lt;&gt;""))),SUMIFS(PrivateSheet3[[Duration]:[Duration]],PrivateSheet3[[Task]:[Task]],_xlfn._xlws.FILTER(ProductBacklog[CODE],(ProductBacklog[Real-Date]&lt;=$K104)*(ProductBacklog[CODE]&lt;&gt;"")*(ProductBacklog[Real-Date]&lt;&gt;""))),SUMIFS(PrivateSheet4[[Duration]:[Duration]],PrivateSheet4[[Task]:[Task]],_xlfn._xlws.FILTER(ProductBacklog[CODE],(ProductBacklog[Real-Date]&lt;=$K104)*(ProductBacklog[CODE]&lt;&gt;"")*(ProductBacklog[Real-Date]&lt;&gt;""))))/60," ")</f>
        <v xml:space="preserve"> </v>
      </c>
      <c r="P104" s="37" t="str">
        <f>IF($K104&lt;&gt;"",SUM($J$31:$J104)," ")</f>
        <v xml:space="preserve"> </v>
      </c>
      <c r="S104" s="37"/>
      <c r="T104" s="29"/>
      <c r="U104" s="29"/>
    </row>
    <row r="105" spans="1:21" ht="14.4" customHeight="1" x14ac:dyDescent="0.3">
      <c r="A105" s="29"/>
      <c r="B105" s="51" t="str" cm="1">
        <f t="array" aca="1" ref="B105" ca="1">IF($A105&lt;&gt;"",SUM(SUMIFS(PrivateSheet1[[Duration]:[Duration]],PrivateSheet1[[Task]:[Task]],INDIRECT(CONCATENATE(ADDRESS(ROW($AC$22),COLUMN($AC$22)+(ROW($B105)-ROW($B$31))),"#"))))/60,"")</f>
        <v/>
      </c>
      <c r="C105" s="23" t="str">
        <f>IF($A105&lt;&gt;"",IF($J105&lt;&gt;0,B105/$J105,0),"")</f>
        <v/>
      </c>
      <c r="D105" s="51" t="str" cm="1">
        <f t="array" aca="1" ref="D105" ca="1">IF($A105&lt;&gt;"",SUM(SUMIFS(PrivateSheet2[[Duration]:[Duration]],PrivateSheet2[[Task]:[Task]],INDIRECT(CONCATENATE(ADDRESS(ROW($AC$22),COLUMN($AC$22)+(ROW($B105)-ROW($B$31))),"#"))))/60,"")</f>
        <v/>
      </c>
      <c r="E105" s="23" t="str">
        <f>IF($A105&lt;&gt;"",IF($J105&lt;&gt;0,D105/$J105,0),"")</f>
        <v/>
      </c>
      <c r="F105" s="51" t="str" cm="1">
        <f t="array" aca="1" ref="F105" ca="1">IF($A105&lt;&gt;"",SUM(SUMIFS(PrivateSheet3[[Duration]:[Duration]],PrivateSheet3[[Task]:[Task]],INDIRECT(CONCATENATE(ADDRESS(ROW($AC$22),COLUMN($AC$22)+(ROW($B105)-ROW($B$31))),"#"))))/60,"")</f>
        <v/>
      </c>
      <c r="G105" s="23" t="str">
        <f>IF($A105&lt;&gt;"",IF($J105&lt;&gt;0,F105/$J105,0),"")</f>
        <v/>
      </c>
      <c r="H105" s="51" t="str" cm="1">
        <f t="array" aca="1" ref="H105" ca="1">IF($A105&lt;&gt;"",SUM(SUMIFS(PrivateSheet4[[Duration]:[Duration]],PrivateSheet4[[Task]:[Task]],INDIRECT(CONCATENATE(ADDRESS(ROW($AC$22),COLUMN($AC$22)+(ROW($B105)-ROW($B$31))),"#"))))/60,"")</f>
        <v/>
      </c>
      <c r="I105" s="23" t="str">
        <f>IF($A105&lt;&gt;"",IF($J105&lt;&gt;0,H105/$J105,0),"")</f>
        <v/>
      </c>
      <c r="J105" s="25" t="str">
        <f>IF($A105&lt;&gt;"",SUM(B105,D105,F105,H105,#REF!),"")</f>
        <v/>
      </c>
      <c r="K105" s="48"/>
      <c r="L105" s="25"/>
      <c r="M105" s="37" t="str">
        <f>IF($K105&lt;&gt;"",SUMIFS(ProductBacklog[Planned],ProductBacklog[Planned-Date], "&lt;="&amp;$K105)," ")</f>
        <v xml:space="preserve"> </v>
      </c>
      <c r="N105" s="37" t="str" cm="1">
        <f t="array" ref="N105">IF($K105&lt;&gt;"",SUM(SUMIFS(ProductBacklog[Planned],ProductBacklog[Sprint],$A$31:$A105,ProductBacklog[Real-Date],"&lt;="&amp;$K105))," ")</f>
        <v xml:space="preserve"> </v>
      </c>
      <c r="O105" s="37" t="str" cm="1">
        <f t="array" ref="O105">IF($K105&lt;&gt;"",SUM(SUMIFS(PrivateSheet1[[Duration]:[Duration]],PrivateSheet1[[Task]:[Task]],_xlfn._xlws.FILTER(ProductBacklog[CODE],(ProductBacklog[Real-Date]&lt;=$K105)*(ProductBacklog[CODE]&lt;&gt;"")*(ProductBacklog[Real-Date]&lt;&gt;""))),SUMIFS(PrivateSheet2[[Duration]:[Duration]],PrivateSheet2[[Task]:[Task]],_xlfn._xlws.FILTER(ProductBacklog[CODE],(ProductBacklog[Real-Date]&lt;=$K105)*(ProductBacklog[CODE]&lt;&gt;"")*(ProductBacklog[Real-Date]&lt;&gt;""))),SUMIFS(PrivateSheet3[[Duration]:[Duration]],PrivateSheet3[[Task]:[Task]],_xlfn._xlws.FILTER(ProductBacklog[CODE],(ProductBacklog[Real-Date]&lt;=$K105)*(ProductBacklog[CODE]&lt;&gt;"")*(ProductBacklog[Real-Date]&lt;&gt;""))),SUMIFS(PrivateSheet4[[Duration]:[Duration]],PrivateSheet4[[Task]:[Task]],_xlfn._xlws.FILTER(ProductBacklog[CODE],(ProductBacklog[Real-Date]&lt;=$K105)*(ProductBacklog[CODE]&lt;&gt;"")*(ProductBacklog[Real-Date]&lt;&gt;""))))/60," ")</f>
        <v xml:space="preserve"> </v>
      </c>
      <c r="P105" s="37" t="str">
        <f>IF($K105&lt;&gt;"",SUM($J$31:$J105)," ")</f>
        <v xml:space="preserve"> </v>
      </c>
      <c r="S105" s="37"/>
      <c r="T105" s="29"/>
      <c r="U105" s="29"/>
    </row>
    <row r="106" spans="1:21" ht="14.4" customHeight="1" x14ac:dyDescent="0.3">
      <c r="A106" s="29"/>
      <c r="B106" s="51" t="str" cm="1">
        <f t="array" aca="1" ref="B106" ca="1">IF($A106&lt;&gt;"",SUM(SUMIFS(PrivateSheet1[[Duration]:[Duration]],PrivateSheet1[[Task]:[Task]],INDIRECT(CONCATENATE(ADDRESS(ROW($AC$22),COLUMN($AC$22)+(ROW($B106)-ROW($B$31))),"#"))))/60,"")</f>
        <v/>
      </c>
      <c r="C106" s="23" t="str">
        <f>IF($A106&lt;&gt;"",IF($J106&lt;&gt;0,B106/$J106,0),"")</f>
        <v/>
      </c>
      <c r="D106" s="51" t="str" cm="1">
        <f t="array" aca="1" ref="D106" ca="1">IF($A106&lt;&gt;"",SUM(SUMIFS(PrivateSheet2[[Duration]:[Duration]],PrivateSheet2[[Task]:[Task]],INDIRECT(CONCATENATE(ADDRESS(ROW($AC$22),COLUMN($AC$22)+(ROW($B106)-ROW($B$31))),"#"))))/60,"")</f>
        <v/>
      </c>
      <c r="E106" s="23" t="str">
        <f>IF($A106&lt;&gt;"",IF($J106&lt;&gt;0,D106/$J106,0),"")</f>
        <v/>
      </c>
      <c r="F106" s="51" t="str" cm="1">
        <f t="array" aca="1" ref="F106" ca="1">IF($A106&lt;&gt;"",SUM(SUMIFS(PrivateSheet3[[Duration]:[Duration]],PrivateSheet3[[Task]:[Task]],INDIRECT(CONCATENATE(ADDRESS(ROW($AC$22),COLUMN($AC$22)+(ROW($B106)-ROW($B$31))),"#"))))/60,"")</f>
        <v/>
      </c>
      <c r="G106" s="23" t="str">
        <f>IF($A106&lt;&gt;"",IF($J106&lt;&gt;0,F106/$J106,0),"")</f>
        <v/>
      </c>
      <c r="H106" s="51" t="str" cm="1">
        <f t="array" aca="1" ref="H106" ca="1">IF($A106&lt;&gt;"",SUM(SUMIFS(PrivateSheet4[[Duration]:[Duration]],PrivateSheet4[[Task]:[Task]],INDIRECT(CONCATENATE(ADDRESS(ROW($AC$22),COLUMN($AC$22)+(ROW($B106)-ROW($B$31))),"#"))))/60,"")</f>
        <v/>
      </c>
      <c r="I106" s="23" t="str">
        <f>IF($A106&lt;&gt;"",IF($J106&lt;&gt;0,H106/$J106,0),"")</f>
        <v/>
      </c>
      <c r="J106" s="25" t="str">
        <f>IF($A106&lt;&gt;"",SUM(B106,D106,F106,H106,#REF!),"")</f>
        <v/>
      </c>
      <c r="K106" s="48"/>
      <c r="L106" s="25"/>
      <c r="M106" s="37" t="str">
        <f>IF($K106&lt;&gt;"",SUMIFS(ProductBacklog[Planned],ProductBacklog[Planned-Date], "&lt;="&amp;$K106)," ")</f>
        <v xml:space="preserve"> </v>
      </c>
      <c r="N106" s="37" t="str" cm="1">
        <f t="array" ref="N106">IF($K106&lt;&gt;"",SUM(SUMIFS(ProductBacklog[Planned],ProductBacklog[Sprint],$A$31:$A106,ProductBacklog[Real-Date],"&lt;="&amp;$K106))," ")</f>
        <v xml:space="preserve"> </v>
      </c>
      <c r="O106" s="37" t="str" cm="1">
        <f t="array" ref="O106">IF($K106&lt;&gt;"",SUM(SUMIFS(PrivateSheet1[[Duration]:[Duration]],PrivateSheet1[[Task]:[Task]],_xlfn._xlws.FILTER(ProductBacklog[CODE],(ProductBacklog[Real-Date]&lt;=$K106)*(ProductBacklog[CODE]&lt;&gt;"")*(ProductBacklog[Real-Date]&lt;&gt;""))),SUMIFS(PrivateSheet2[[Duration]:[Duration]],PrivateSheet2[[Task]:[Task]],_xlfn._xlws.FILTER(ProductBacklog[CODE],(ProductBacklog[Real-Date]&lt;=$K106)*(ProductBacklog[CODE]&lt;&gt;"")*(ProductBacklog[Real-Date]&lt;&gt;""))),SUMIFS(PrivateSheet3[[Duration]:[Duration]],PrivateSheet3[[Task]:[Task]],_xlfn._xlws.FILTER(ProductBacklog[CODE],(ProductBacklog[Real-Date]&lt;=$K106)*(ProductBacklog[CODE]&lt;&gt;"")*(ProductBacklog[Real-Date]&lt;&gt;""))),SUMIFS(PrivateSheet4[[Duration]:[Duration]],PrivateSheet4[[Task]:[Task]],_xlfn._xlws.FILTER(ProductBacklog[CODE],(ProductBacklog[Real-Date]&lt;=$K106)*(ProductBacklog[CODE]&lt;&gt;"")*(ProductBacklog[Real-Date]&lt;&gt;""))))/60," ")</f>
        <v xml:space="preserve"> </v>
      </c>
      <c r="P106" s="37" t="str">
        <f>IF($K106&lt;&gt;"",SUM($J$31:$J106)," ")</f>
        <v xml:space="preserve"> </v>
      </c>
      <c r="S106" s="37"/>
      <c r="T106" s="29"/>
      <c r="U106" s="29"/>
    </row>
    <row r="107" spans="1:21" ht="14.4" customHeight="1" x14ac:dyDescent="0.3">
      <c r="A107" s="29"/>
      <c r="B107" s="51" t="str" cm="1">
        <f t="array" aca="1" ref="B107" ca="1">IF($A107&lt;&gt;"",SUM(SUMIFS(PrivateSheet1[[Duration]:[Duration]],PrivateSheet1[[Task]:[Task]],INDIRECT(CONCATENATE(ADDRESS(ROW($AC$22),COLUMN($AC$22)+(ROW($B107)-ROW($B$31))),"#"))))/60,"")</f>
        <v/>
      </c>
      <c r="C107" s="23" t="str">
        <f>IF($A107&lt;&gt;"",IF($J107&lt;&gt;0,B107/$J107,0),"")</f>
        <v/>
      </c>
      <c r="D107" s="51" t="str" cm="1">
        <f t="array" aca="1" ref="D107" ca="1">IF($A107&lt;&gt;"",SUM(SUMIFS(PrivateSheet2[[Duration]:[Duration]],PrivateSheet2[[Task]:[Task]],INDIRECT(CONCATENATE(ADDRESS(ROW($AC$22),COLUMN($AC$22)+(ROW($B107)-ROW($B$31))),"#"))))/60,"")</f>
        <v/>
      </c>
      <c r="E107" s="23" t="str">
        <f>IF($A107&lt;&gt;"",IF($J107&lt;&gt;0,D107/$J107,0),"")</f>
        <v/>
      </c>
      <c r="F107" s="51" t="str" cm="1">
        <f t="array" aca="1" ref="F107" ca="1">IF($A107&lt;&gt;"",SUM(SUMIFS(PrivateSheet3[[Duration]:[Duration]],PrivateSheet3[[Task]:[Task]],INDIRECT(CONCATENATE(ADDRESS(ROW($AC$22),COLUMN($AC$22)+(ROW($B107)-ROW($B$31))),"#"))))/60,"")</f>
        <v/>
      </c>
      <c r="G107" s="23" t="str">
        <f>IF($A107&lt;&gt;"",IF($J107&lt;&gt;0,F107/$J107,0),"")</f>
        <v/>
      </c>
      <c r="H107" s="51" t="str" cm="1">
        <f t="array" aca="1" ref="H107" ca="1">IF($A107&lt;&gt;"",SUM(SUMIFS(PrivateSheet4[[Duration]:[Duration]],PrivateSheet4[[Task]:[Task]],INDIRECT(CONCATENATE(ADDRESS(ROW($AC$22),COLUMN($AC$22)+(ROW($B107)-ROW($B$31))),"#"))))/60,"")</f>
        <v/>
      </c>
      <c r="I107" s="23" t="str">
        <f>IF($A107&lt;&gt;"",IF($J107&lt;&gt;0,H107/$J107,0),"")</f>
        <v/>
      </c>
      <c r="J107" s="25" t="str">
        <f>IF($A107&lt;&gt;"",SUM(B107,D107,F107,H107,#REF!),"")</f>
        <v/>
      </c>
      <c r="K107" s="48"/>
      <c r="L107" s="25"/>
      <c r="M107" s="37" t="str">
        <f>IF($K107&lt;&gt;"",SUMIFS(ProductBacklog[Planned],ProductBacklog[Planned-Date], "&lt;="&amp;$K107)," ")</f>
        <v xml:space="preserve"> </v>
      </c>
      <c r="N107" s="37" t="str" cm="1">
        <f t="array" ref="N107">IF($K107&lt;&gt;"",SUM(SUMIFS(ProductBacklog[Planned],ProductBacklog[Sprint],$A$31:$A107,ProductBacklog[Real-Date],"&lt;="&amp;$K107))," ")</f>
        <v xml:space="preserve"> </v>
      </c>
      <c r="O107" s="37" t="str" cm="1">
        <f t="array" ref="O107">IF($K107&lt;&gt;"",SUM(SUMIFS(PrivateSheet1[[Duration]:[Duration]],PrivateSheet1[[Task]:[Task]],_xlfn._xlws.FILTER(ProductBacklog[CODE],(ProductBacklog[Real-Date]&lt;=$K107)*(ProductBacklog[CODE]&lt;&gt;"")*(ProductBacklog[Real-Date]&lt;&gt;""))),SUMIFS(PrivateSheet2[[Duration]:[Duration]],PrivateSheet2[[Task]:[Task]],_xlfn._xlws.FILTER(ProductBacklog[CODE],(ProductBacklog[Real-Date]&lt;=$K107)*(ProductBacklog[CODE]&lt;&gt;"")*(ProductBacklog[Real-Date]&lt;&gt;""))),SUMIFS(PrivateSheet3[[Duration]:[Duration]],PrivateSheet3[[Task]:[Task]],_xlfn._xlws.FILTER(ProductBacklog[CODE],(ProductBacklog[Real-Date]&lt;=$K107)*(ProductBacklog[CODE]&lt;&gt;"")*(ProductBacklog[Real-Date]&lt;&gt;""))),SUMIFS(PrivateSheet4[[Duration]:[Duration]],PrivateSheet4[[Task]:[Task]],_xlfn._xlws.FILTER(ProductBacklog[CODE],(ProductBacklog[Real-Date]&lt;=$K107)*(ProductBacklog[CODE]&lt;&gt;"")*(ProductBacklog[Real-Date]&lt;&gt;""))))/60," ")</f>
        <v xml:space="preserve"> </v>
      </c>
      <c r="P107" s="37" t="str">
        <f>IF($K107&lt;&gt;"",SUM($J$31:$J107)," ")</f>
        <v xml:space="preserve"> </v>
      </c>
      <c r="S107" s="37"/>
      <c r="T107" s="29"/>
      <c r="U107" s="29"/>
    </row>
    <row r="108" spans="1:21" ht="14.4" customHeight="1" x14ac:dyDescent="0.3">
      <c r="A108" s="29"/>
      <c r="B108" s="51" t="str" cm="1">
        <f t="array" aca="1" ref="B108" ca="1">IF($A108&lt;&gt;"",SUM(SUMIFS(PrivateSheet1[[Duration]:[Duration]],PrivateSheet1[[Task]:[Task]],INDIRECT(CONCATENATE(ADDRESS(ROW($AC$22),COLUMN($AC$22)+(ROW($B108)-ROW($B$31))),"#"))))/60,"")</f>
        <v/>
      </c>
      <c r="C108" s="23" t="str">
        <f>IF($A108&lt;&gt;"",IF($J108&lt;&gt;0,B108/$J108,0),"")</f>
        <v/>
      </c>
      <c r="D108" s="51" t="str" cm="1">
        <f t="array" aca="1" ref="D108" ca="1">IF($A108&lt;&gt;"",SUM(SUMIFS(PrivateSheet2[[Duration]:[Duration]],PrivateSheet2[[Task]:[Task]],INDIRECT(CONCATENATE(ADDRESS(ROW($AC$22),COLUMN($AC$22)+(ROW($B108)-ROW($B$31))),"#"))))/60,"")</f>
        <v/>
      </c>
      <c r="E108" s="23" t="str">
        <f>IF($A108&lt;&gt;"",IF($J108&lt;&gt;0,D108/$J108,0),"")</f>
        <v/>
      </c>
      <c r="F108" s="51" t="str" cm="1">
        <f t="array" aca="1" ref="F108" ca="1">IF($A108&lt;&gt;"",SUM(SUMIFS(PrivateSheet3[[Duration]:[Duration]],PrivateSheet3[[Task]:[Task]],INDIRECT(CONCATENATE(ADDRESS(ROW($AC$22),COLUMN($AC$22)+(ROW($B108)-ROW($B$31))),"#"))))/60,"")</f>
        <v/>
      </c>
      <c r="G108" s="23" t="str">
        <f>IF($A108&lt;&gt;"",IF($J108&lt;&gt;0,F108/$J108,0),"")</f>
        <v/>
      </c>
      <c r="H108" s="51" t="str" cm="1">
        <f t="array" aca="1" ref="H108" ca="1">IF($A108&lt;&gt;"",SUM(SUMIFS(PrivateSheet4[[Duration]:[Duration]],PrivateSheet4[[Task]:[Task]],INDIRECT(CONCATENATE(ADDRESS(ROW($AC$22),COLUMN($AC$22)+(ROW($B108)-ROW($B$31))),"#"))))/60,"")</f>
        <v/>
      </c>
      <c r="I108" s="23" t="str">
        <f>IF($A108&lt;&gt;"",IF($J108&lt;&gt;0,H108/$J108,0),"")</f>
        <v/>
      </c>
      <c r="J108" s="25" t="str">
        <f>IF($A108&lt;&gt;"",SUM(B108,D108,F108,H108,#REF!),"")</f>
        <v/>
      </c>
      <c r="K108" s="48"/>
      <c r="L108" s="25"/>
      <c r="M108" s="37" t="str">
        <f>IF($K108&lt;&gt;"",SUMIFS(ProductBacklog[Planned],ProductBacklog[Planned-Date], "&lt;="&amp;$K108)," ")</f>
        <v xml:space="preserve"> </v>
      </c>
      <c r="N108" s="37" t="str" cm="1">
        <f t="array" ref="N108">IF($K108&lt;&gt;"",SUM(SUMIFS(ProductBacklog[Planned],ProductBacklog[Sprint],$A$31:$A108,ProductBacklog[Real-Date],"&lt;="&amp;$K108))," ")</f>
        <v xml:space="preserve"> </v>
      </c>
      <c r="O108" s="37" t="str" cm="1">
        <f t="array" ref="O108">IF($K108&lt;&gt;"",SUM(SUMIFS(PrivateSheet1[[Duration]:[Duration]],PrivateSheet1[[Task]:[Task]],_xlfn._xlws.FILTER(ProductBacklog[CODE],(ProductBacklog[Real-Date]&lt;=$K108)*(ProductBacklog[CODE]&lt;&gt;"")*(ProductBacklog[Real-Date]&lt;&gt;""))),SUMIFS(PrivateSheet2[[Duration]:[Duration]],PrivateSheet2[[Task]:[Task]],_xlfn._xlws.FILTER(ProductBacklog[CODE],(ProductBacklog[Real-Date]&lt;=$K108)*(ProductBacklog[CODE]&lt;&gt;"")*(ProductBacklog[Real-Date]&lt;&gt;""))),SUMIFS(PrivateSheet3[[Duration]:[Duration]],PrivateSheet3[[Task]:[Task]],_xlfn._xlws.FILTER(ProductBacklog[CODE],(ProductBacklog[Real-Date]&lt;=$K108)*(ProductBacklog[CODE]&lt;&gt;"")*(ProductBacklog[Real-Date]&lt;&gt;""))),SUMIFS(PrivateSheet4[[Duration]:[Duration]],PrivateSheet4[[Task]:[Task]],_xlfn._xlws.FILTER(ProductBacklog[CODE],(ProductBacklog[Real-Date]&lt;=$K108)*(ProductBacklog[CODE]&lt;&gt;"")*(ProductBacklog[Real-Date]&lt;&gt;""))))/60," ")</f>
        <v xml:space="preserve"> </v>
      </c>
      <c r="P108" s="37" t="str">
        <f>IF($K108&lt;&gt;"",SUM($J$31:$J108)," ")</f>
        <v xml:space="preserve"> </v>
      </c>
      <c r="S108" s="37"/>
      <c r="T108" s="29"/>
      <c r="U108" s="29"/>
    </row>
    <row r="109" spans="1:21" ht="14.4" customHeight="1" x14ac:dyDescent="0.3">
      <c r="A109" s="29"/>
      <c r="B109" s="51" t="str" cm="1">
        <f t="array" aca="1" ref="B109" ca="1">IF($A109&lt;&gt;"",SUM(SUMIFS(PrivateSheet1[[Duration]:[Duration]],PrivateSheet1[[Task]:[Task]],INDIRECT(CONCATENATE(ADDRESS(ROW($AC$22),COLUMN($AC$22)+(ROW($B109)-ROW($B$31))),"#"))))/60,"")</f>
        <v/>
      </c>
      <c r="C109" s="23" t="str">
        <f>IF($A109&lt;&gt;"",IF($J109&lt;&gt;0,B109/$J109,0),"")</f>
        <v/>
      </c>
      <c r="D109" s="51" t="str" cm="1">
        <f t="array" aca="1" ref="D109" ca="1">IF($A109&lt;&gt;"",SUM(SUMIFS(PrivateSheet2[[Duration]:[Duration]],PrivateSheet2[[Task]:[Task]],INDIRECT(CONCATENATE(ADDRESS(ROW($AC$22),COLUMN($AC$22)+(ROW($B109)-ROW($B$31))),"#"))))/60,"")</f>
        <v/>
      </c>
      <c r="E109" s="23" t="str">
        <f>IF($A109&lt;&gt;"",IF($J109&lt;&gt;0,D109/$J109,0),"")</f>
        <v/>
      </c>
      <c r="F109" s="51" t="str" cm="1">
        <f t="array" aca="1" ref="F109" ca="1">IF($A109&lt;&gt;"",SUM(SUMIFS(PrivateSheet3[[Duration]:[Duration]],PrivateSheet3[[Task]:[Task]],INDIRECT(CONCATENATE(ADDRESS(ROW($AC$22),COLUMN($AC$22)+(ROW($B109)-ROW($B$31))),"#"))))/60,"")</f>
        <v/>
      </c>
      <c r="G109" s="23" t="str">
        <f>IF($A109&lt;&gt;"",IF($J109&lt;&gt;0,F109/$J109,0),"")</f>
        <v/>
      </c>
      <c r="H109" s="51" t="str" cm="1">
        <f t="array" aca="1" ref="H109" ca="1">IF($A109&lt;&gt;"",SUM(SUMIFS(PrivateSheet4[[Duration]:[Duration]],PrivateSheet4[[Task]:[Task]],INDIRECT(CONCATENATE(ADDRESS(ROW($AC$22),COLUMN($AC$22)+(ROW($B109)-ROW($B$31))),"#"))))/60,"")</f>
        <v/>
      </c>
      <c r="I109" s="23" t="str">
        <f>IF($A109&lt;&gt;"",IF($J109&lt;&gt;0,H109/$J109,0),"")</f>
        <v/>
      </c>
      <c r="J109" s="25" t="str">
        <f>IF($A109&lt;&gt;"",SUM(B109,D109,F109,H109,#REF!),"")</f>
        <v/>
      </c>
      <c r="K109" s="48"/>
      <c r="L109" s="25"/>
      <c r="M109" s="37" t="str">
        <f>IF($K109&lt;&gt;"",SUMIFS(ProductBacklog[Planned],ProductBacklog[Planned-Date], "&lt;="&amp;$K109)," ")</f>
        <v xml:space="preserve"> </v>
      </c>
      <c r="N109" s="37" t="str" cm="1">
        <f t="array" ref="N109">IF($K109&lt;&gt;"",SUM(SUMIFS(ProductBacklog[Planned],ProductBacklog[Sprint],$A$31:$A109,ProductBacklog[Real-Date],"&lt;="&amp;$K109))," ")</f>
        <v xml:space="preserve"> </v>
      </c>
      <c r="O109" s="37" t="str" cm="1">
        <f t="array" ref="O109">IF($K109&lt;&gt;"",SUM(SUMIFS(PrivateSheet1[[Duration]:[Duration]],PrivateSheet1[[Task]:[Task]],_xlfn._xlws.FILTER(ProductBacklog[CODE],(ProductBacklog[Real-Date]&lt;=$K109)*(ProductBacklog[CODE]&lt;&gt;"")*(ProductBacklog[Real-Date]&lt;&gt;""))),SUMIFS(PrivateSheet2[[Duration]:[Duration]],PrivateSheet2[[Task]:[Task]],_xlfn._xlws.FILTER(ProductBacklog[CODE],(ProductBacklog[Real-Date]&lt;=$K109)*(ProductBacklog[CODE]&lt;&gt;"")*(ProductBacklog[Real-Date]&lt;&gt;""))),SUMIFS(PrivateSheet3[[Duration]:[Duration]],PrivateSheet3[[Task]:[Task]],_xlfn._xlws.FILTER(ProductBacklog[CODE],(ProductBacklog[Real-Date]&lt;=$K109)*(ProductBacklog[CODE]&lt;&gt;"")*(ProductBacklog[Real-Date]&lt;&gt;""))),SUMIFS(PrivateSheet4[[Duration]:[Duration]],PrivateSheet4[[Task]:[Task]],_xlfn._xlws.FILTER(ProductBacklog[CODE],(ProductBacklog[Real-Date]&lt;=$K109)*(ProductBacklog[CODE]&lt;&gt;"")*(ProductBacklog[Real-Date]&lt;&gt;""))))/60," ")</f>
        <v xml:space="preserve"> </v>
      </c>
      <c r="P109" s="37" t="str">
        <f>IF($K109&lt;&gt;"",SUM($J$31:$J109)," ")</f>
        <v xml:space="preserve"> </v>
      </c>
      <c r="S109" s="37"/>
      <c r="T109" s="29"/>
      <c r="U109" s="29"/>
    </row>
    <row r="110" spans="1:21" ht="14.4" customHeight="1" x14ac:dyDescent="0.3">
      <c r="A110" s="29"/>
      <c r="B110" s="51" t="str" cm="1">
        <f t="array" aca="1" ref="B110" ca="1">IF($A110&lt;&gt;"",SUM(SUMIFS(PrivateSheet1[[Duration]:[Duration]],PrivateSheet1[[Task]:[Task]],INDIRECT(CONCATENATE(ADDRESS(ROW($AC$22),COLUMN($AC$22)+(ROW($B110)-ROW($B$31))),"#"))))/60,"")</f>
        <v/>
      </c>
      <c r="C110" s="23" t="str">
        <f>IF($A110&lt;&gt;"",IF($J110&lt;&gt;0,B110/$J110,0),"")</f>
        <v/>
      </c>
      <c r="D110" s="51" t="str" cm="1">
        <f t="array" aca="1" ref="D110" ca="1">IF($A110&lt;&gt;"",SUM(SUMIFS(PrivateSheet2[[Duration]:[Duration]],PrivateSheet2[[Task]:[Task]],INDIRECT(CONCATENATE(ADDRESS(ROW($AC$22),COLUMN($AC$22)+(ROW($B110)-ROW($B$31))),"#"))))/60,"")</f>
        <v/>
      </c>
      <c r="E110" s="23" t="str">
        <f>IF($A110&lt;&gt;"",IF($J110&lt;&gt;0,D110/$J110,0),"")</f>
        <v/>
      </c>
      <c r="F110" s="51" t="str" cm="1">
        <f t="array" aca="1" ref="F110" ca="1">IF($A110&lt;&gt;"",SUM(SUMIFS(PrivateSheet3[[Duration]:[Duration]],PrivateSheet3[[Task]:[Task]],INDIRECT(CONCATENATE(ADDRESS(ROW($AC$22),COLUMN($AC$22)+(ROW($B110)-ROW($B$31))),"#"))))/60,"")</f>
        <v/>
      </c>
      <c r="G110" s="23" t="str">
        <f>IF($A110&lt;&gt;"",IF($J110&lt;&gt;0,F110/$J110,0),"")</f>
        <v/>
      </c>
      <c r="H110" s="51" t="str" cm="1">
        <f t="array" aca="1" ref="H110" ca="1">IF($A110&lt;&gt;"",SUM(SUMIFS(PrivateSheet4[[Duration]:[Duration]],PrivateSheet4[[Task]:[Task]],INDIRECT(CONCATENATE(ADDRESS(ROW($AC$22),COLUMN($AC$22)+(ROW($B110)-ROW($B$31))),"#"))))/60,"")</f>
        <v/>
      </c>
      <c r="I110" s="23" t="str">
        <f>IF($A110&lt;&gt;"",IF($J110&lt;&gt;0,H110/$J110,0),"")</f>
        <v/>
      </c>
      <c r="J110" s="25" t="str">
        <f>IF($A110&lt;&gt;"",SUM(B110,D110,F110,H110,#REF!),"")</f>
        <v/>
      </c>
      <c r="K110" s="48"/>
      <c r="L110" s="25"/>
      <c r="M110" s="37" t="str">
        <f>IF($K110&lt;&gt;"",SUMIFS(ProductBacklog[Planned],ProductBacklog[Planned-Date], "&lt;="&amp;$K110)," ")</f>
        <v xml:space="preserve"> </v>
      </c>
      <c r="N110" s="37" t="str" cm="1">
        <f t="array" ref="N110">IF($K110&lt;&gt;"",SUM(SUMIFS(ProductBacklog[Planned],ProductBacklog[Sprint],$A$31:$A110,ProductBacklog[Real-Date],"&lt;="&amp;$K110))," ")</f>
        <v xml:space="preserve"> </v>
      </c>
      <c r="O110" s="37" t="str" cm="1">
        <f t="array" ref="O110">IF($K110&lt;&gt;"",SUM(SUMIFS(PrivateSheet1[[Duration]:[Duration]],PrivateSheet1[[Task]:[Task]],_xlfn._xlws.FILTER(ProductBacklog[CODE],(ProductBacklog[Real-Date]&lt;=$K110)*(ProductBacklog[CODE]&lt;&gt;"")*(ProductBacklog[Real-Date]&lt;&gt;""))),SUMIFS(PrivateSheet2[[Duration]:[Duration]],PrivateSheet2[[Task]:[Task]],_xlfn._xlws.FILTER(ProductBacklog[CODE],(ProductBacklog[Real-Date]&lt;=$K110)*(ProductBacklog[CODE]&lt;&gt;"")*(ProductBacklog[Real-Date]&lt;&gt;""))),SUMIFS(PrivateSheet3[[Duration]:[Duration]],PrivateSheet3[[Task]:[Task]],_xlfn._xlws.FILTER(ProductBacklog[CODE],(ProductBacklog[Real-Date]&lt;=$K110)*(ProductBacklog[CODE]&lt;&gt;"")*(ProductBacklog[Real-Date]&lt;&gt;""))),SUMIFS(PrivateSheet4[[Duration]:[Duration]],PrivateSheet4[[Task]:[Task]],_xlfn._xlws.FILTER(ProductBacklog[CODE],(ProductBacklog[Real-Date]&lt;=$K110)*(ProductBacklog[CODE]&lt;&gt;"")*(ProductBacklog[Real-Date]&lt;&gt;""))))/60," ")</f>
        <v xml:space="preserve"> </v>
      </c>
      <c r="P110" s="37" t="str">
        <f>IF($K110&lt;&gt;"",SUM($J$31:$J110)," ")</f>
        <v xml:space="preserve"> </v>
      </c>
      <c r="S110" s="37"/>
      <c r="T110" s="29"/>
      <c r="U110" s="29"/>
    </row>
    <row r="111" spans="1:21" ht="14.4" customHeight="1" x14ac:dyDescent="0.3">
      <c r="A111" s="29"/>
      <c r="B111" s="51" t="str" cm="1">
        <f t="array" aca="1" ref="B111" ca="1">IF($A111&lt;&gt;"",SUM(SUMIFS(PrivateSheet1[[Duration]:[Duration]],PrivateSheet1[[Task]:[Task]],INDIRECT(CONCATENATE(ADDRESS(ROW($AC$22),COLUMN($AC$22)+(ROW($B111)-ROW($B$31))),"#"))))/60,"")</f>
        <v/>
      </c>
      <c r="C111" s="23" t="str">
        <f>IF($A111&lt;&gt;"",IF($J111&lt;&gt;0,B111/$J111,0),"")</f>
        <v/>
      </c>
      <c r="D111" s="51" t="str" cm="1">
        <f t="array" aca="1" ref="D111" ca="1">IF($A111&lt;&gt;"",SUM(SUMIFS(PrivateSheet2[[Duration]:[Duration]],PrivateSheet2[[Task]:[Task]],INDIRECT(CONCATENATE(ADDRESS(ROW($AC$22),COLUMN($AC$22)+(ROW($B111)-ROW($B$31))),"#"))))/60,"")</f>
        <v/>
      </c>
      <c r="E111" s="23" t="str">
        <f>IF($A111&lt;&gt;"",IF($J111&lt;&gt;0,D111/$J111,0),"")</f>
        <v/>
      </c>
      <c r="F111" s="51" t="str" cm="1">
        <f t="array" aca="1" ref="F111" ca="1">IF($A111&lt;&gt;"",SUM(SUMIFS(PrivateSheet3[[Duration]:[Duration]],PrivateSheet3[[Task]:[Task]],INDIRECT(CONCATENATE(ADDRESS(ROW($AC$22),COLUMN($AC$22)+(ROW($B111)-ROW($B$31))),"#"))))/60,"")</f>
        <v/>
      </c>
      <c r="G111" s="23" t="str">
        <f>IF($A111&lt;&gt;"",IF($J111&lt;&gt;0,F111/$J111,0),"")</f>
        <v/>
      </c>
      <c r="H111" s="51" t="str" cm="1">
        <f t="array" aca="1" ref="H111" ca="1">IF($A111&lt;&gt;"",SUM(SUMIFS(PrivateSheet4[[Duration]:[Duration]],PrivateSheet4[[Task]:[Task]],INDIRECT(CONCATENATE(ADDRESS(ROW($AC$22),COLUMN($AC$22)+(ROW($B111)-ROW($B$31))),"#"))))/60,"")</f>
        <v/>
      </c>
      <c r="I111" s="23" t="str">
        <f>IF($A111&lt;&gt;"",IF($J111&lt;&gt;0,H111/$J111,0),"")</f>
        <v/>
      </c>
      <c r="J111" s="25" t="str">
        <f>IF($A111&lt;&gt;"",SUM(B111,D111,F111,H111,#REF!),"")</f>
        <v/>
      </c>
      <c r="K111" s="48"/>
      <c r="L111" s="25"/>
      <c r="M111" s="37" t="str">
        <f>IF($K111&lt;&gt;"",SUMIFS(ProductBacklog[Planned],ProductBacklog[Planned-Date], "&lt;="&amp;$K111)," ")</f>
        <v xml:space="preserve"> </v>
      </c>
      <c r="N111" s="37" t="str" cm="1">
        <f t="array" ref="N111">IF($K111&lt;&gt;"",SUM(SUMIFS(ProductBacklog[Planned],ProductBacklog[Sprint],$A$31:$A111,ProductBacklog[Real-Date],"&lt;="&amp;$K111))," ")</f>
        <v xml:space="preserve"> </v>
      </c>
      <c r="O111" s="37" t="str" cm="1">
        <f t="array" ref="O111">IF($K111&lt;&gt;"",SUM(SUMIFS(PrivateSheet1[[Duration]:[Duration]],PrivateSheet1[[Task]:[Task]],_xlfn._xlws.FILTER(ProductBacklog[CODE],(ProductBacklog[Real-Date]&lt;=$K111)*(ProductBacklog[CODE]&lt;&gt;"")*(ProductBacklog[Real-Date]&lt;&gt;""))),SUMIFS(PrivateSheet2[[Duration]:[Duration]],PrivateSheet2[[Task]:[Task]],_xlfn._xlws.FILTER(ProductBacklog[CODE],(ProductBacklog[Real-Date]&lt;=$K111)*(ProductBacklog[CODE]&lt;&gt;"")*(ProductBacklog[Real-Date]&lt;&gt;""))),SUMIFS(PrivateSheet3[[Duration]:[Duration]],PrivateSheet3[[Task]:[Task]],_xlfn._xlws.FILTER(ProductBacklog[CODE],(ProductBacklog[Real-Date]&lt;=$K111)*(ProductBacklog[CODE]&lt;&gt;"")*(ProductBacklog[Real-Date]&lt;&gt;""))),SUMIFS(PrivateSheet4[[Duration]:[Duration]],PrivateSheet4[[Task]:[Task]],_xlfn._xlws.FILTER(ProductBacklog[CODE],(ProductBacklog[Real-Date]&lt;=$K111)*(ProductBacklog[CODE]&lt;&gt;"")*(ProductBacklog[Real-Date]&lt;&gt;""))))/60," ")</f>
        <v xml:space="preserve"> </v>
      </c>
      <c r="P111" s="37" t="str">
        <f>IF($K111&lt;&gt;"",SUM($J$31:$J111)," ")</f>
        <v xml:space="preserve"> </v>
      </c>
      <c r="S111" s="37"/>
      <c r="T111" s="29"/>
      <c r="U111" s="29"/>
    </row>
    <row r="112" spans="1:21" ht="14.4" customHeight="1" x14ac:dyDescent="0.3">
      <c r="A112" s="29"/>
      <c r="B112" s="51" t="str" cm="1">
        <f t="array" aca="1" ref="B112" ca="1">IF($A112&lt;&gt;"",SUM(SUMIFS(PrivateSheet1[[Duration]:[Duration]],PrivateSheet1[[Task]:[Task]],INDIRECT(CONCATENATE(ADDRESS(ROW($AC$22),COLUMN($AC$22)+(ROW($B112)-ROW($B$31))),"#"))))/60,"")</f>
        <v/>
      </c>
      <c r="C112" s="23" t="str">
        <f>IF($A112&lt;&gt;"",IF($J112&lt;&gt;0,B112/$J112,0),"")</f>
        <v/>
      </c>
      <c r="D112" s="51" t="str" cm="1">
        <f t="array" aca="1" ref="D112" ca="1">IF($A112&lt;&gt;"",SUM(SUMIFS(PrivateSheet2[[Duration]:[Duration]],PrivateSheet2[[Task]:[Task]],INDIRECT(CONCATENATE(ADDRESS(ROW($AC$22),COLUMN($AC$22)+(ROW($B112)-ROW($B$31))),"#"))))/60,"")</f>
        <v/>
      </c>
      <c r="E112" s="23" t="str">
        <f>IF($A112&lt;&gt;"",IF($J112&lt;&gt;0,D112/$J112,0),"")</f>
        <v/>
      </c>
      <c r="F112" s="51" t="str" cm="1">
        <f t="array" aca="1" ref="F112" ca="1">IF($A112&lt;&gt;"",SUM(SUMIFS(PrivateSheet3[[Duration]:[Duration]],PrivateSheet3[[Task]:[Task]],INDIRECT(CONCATENATE(ADDRESS(ROW($AC$22),COLUMN($AC$22)+(ROW($B112)-ROW($B$31))),"#"))))/60,"")</f>
        <v/>
      </c>
      <c r="G112" s="23" t="str">
        <f>IF($A112&lt;&gt;"",IF($J112&lt;&gt;0,F112/$J112,0),"")</f>
        <v/>
      </c>
      <c r="H112" s="51" t="str" cm="1">
        <f t="array" aca="1" ref="H112" ca="1">IF($A112&lt;&gt;"",SUM(SUMIFS(PrivateSheet4[[Duration]:[Duration]],PrivateSheet4[[Task]:[Task]],INDIRECT(CONCATENATE(ADDRESS(ROW($AC$22),COLUMN($AC$22)+(ROW($B112)-ROW($B$31))),"#"))))/60,"")</f>
        <v/>
      </c>
      <c r="I112" s="23" t="str">
        <f>IF($A112&lt;&gt;"",IF($J112&lt;&gt;0,H112/$J112,0),"")</f>
        <v/>
      </c>
      <c r="J112" s="25" t="str">
        <f>IF($A112&lt;&gt;"",SUM(B112,D112,F112,H112,#REF!),"")</f>
        <v/>
      </c>
      <c r="K112" s="48"/>
      <c r="L112" s="25"/>
      <c r="M112" s="37" t="str">
        <f>IF($K112&lt;&gt;"",SUMIFS(ProductBacklog[Planned],ProductBacklog[Planned-Date], "&lt;="&amp;$K112)," ")</f>
        <v xml:space="preserve"> </v>
      </c>
      <c r="N112" s="37" t="str" cm="1">
        <f t="array" ref="N112">IF($K112&lt;&gt;"",SUM(SUMIFS(ProductBacklog[Planned],ProductBacklog[Sprint],$A$31:$A112,ProductBacklog[Real-Date],"&lt;="&amp;$K112))," ")</f>
        <v xml:space="preserve"> </v>
      </c>
      <c r="O112" s="37" t="str" cm="1">
        <f t="array" ref="O112">IF($K112&lt;&gt;"",SUM(SUMIFS(PrivateSheet1[[Duration]:[Duration]],PrivateSheet1[[Task]:[Task]],_xlfn._xlws.FILTER(ProductBacklog[CODE],(ProductBacklog[Real-Date]&lt;=$K112)*(ProductBacklog[CODE]&lt;&gt;"")*(ProductBacklog[Real-Date]&lt;&gt;""))),SUMIFS(PrivateSheet2[[Duration]:[Duration]],PrivateSheet2[[Task]:[Task]],_xlfn._xlws.FILTER(ProductBacklog[CODE],(ProductBacklog[Real-Date]&lt;=$K112)*(ProductBacklog[CODE]&lt;&gt;"")*(ProductBacklog[Real-Date]&lt;&gt;""))),SUMIFS(PrivateSheet3[[Duration]:[Duration]],PrivateSheet3[[Task]:[Task]],_xlfn._xlws.FILTER(ProductBacklog[CODE],(ProductBacklog[Real-Date]&lt;=$K112)*(ProductBacklog[CODE]&lt;&gt;"")*(ProductBacklog[Real-Date]&lt;&gt;""))),SUMIFS(PrivateSheet4[[Duration]:[Duration]],PrivateSheet4[[Task]:[Task]],_xlfn._xlws.FILTER(ProductBacklog[CODE],(ProductBacklog[Real-Date]&lt;=$K112)*(ProductBacklog[CODE]&lt;&gt;"")*(ProductBacklog[Real-Date]&lt;&gt;""))))/60," ")</f>
        <v xml:space="preserve"> </v>
      </c>
      <c r="P112" s="37" t="str">
        <f>IF($K112&lt;&gt;"",SUM($J$31:$J112)," ")</f>
        <v xml:space="preserve"> </v>
      </c>
      <c r="S112" s="37"/>
      <c r="T112" s="29"/>
      <c r="U112" s="29"/>
    </row>
    <row r="113" spans="1:21" ht="14.4" customHeight="1" x14ac:dyDescent="0.3">
      <c r="A113" s="29"/>
      <c r="B113" s="51" t="str" cm="1">
        <f t="array" aca="1" ref="B113" ca="1">IF($A113&lt;&gt;"",SUM(SUMIFS(PrivateSheet1[[Duration]:[Duration]],PrivateSheet1[[Task]:[Task]],INDIRECT(CONCATENATE(ADDRESS(ROW($AC$22),COLUMN($AC$22)+(ROW($B113)-ROW($B$31))),"#"))))/60,"")</f>
        <v/>
      </c>
      <c r="C113" s="23" t="str">
        <f>IF($A113&lt;&gt;"",IF($J113&lt;&gt;0,B113/$J113,0),"")</f>
        <v/>
      </c>
      <c r="D113" s="51" t="str" cm="1">
        <f t="array" aca="1" ref="D113" ca="1">IF($A113&lt;&gt;"",SUM(SUMIFS(PrivateSheet2[[Duration]:[Duration]],PrivateSheet2[[Task]:[Task]],INDIRECT(CONCATENATE(ADDRESS(ROW($AC$22),COLUMN($AC$22)+(ROW($B113)-ROW($B$31))),"#"))))/60,"")</f>
        <v/>
      </c>
      <c r="E113" s="23" t="str">
        <f>IF($A113&lt;&gt;"",IF($J113&lt;&gt;0,D113/$J113,0),"")</f>
        <v/>
      </c>
      <c r="F113" s="51" t="str" cm="1">
        <f t="array" aca="1" ref="F113" ca="1">IF($A113&lt;&gt;"",SUM(SUMIFS(PrivateSheet3[[Duration]:[Duration]],PrivateSheet3[[Task]:[Task]],INDIRECT(CONCATENATE(ADDRESS(ROW($AC$22),COLUMN($AC$22)+(ROW($B113)-ROW($B$31))),"#"))))/60,"")</f>
        <v/>
      </c>
      <c r="G113" s="23" t="str">
        <f>IF($A113&lt;&gt;"",IF($J113&lt;&gt;0,F113/$J113,0),"")</f>
        <v/>
      </c>
      <c r="H113" s="51" t="str" cm="1">
        <f t="array" aca="1" ref="H113" ca="1">IF($A113&lt;&gt;"",SUM(SUMIFS(PrivateSheet4[[Duration]:[Duration]],PrivateSheet4[[Task]:[Task]],INDIRECT(CONCATENATE(ADDRESS(ROW($AC$22),COLUMN($AC$22)+(ROW($B113)-ROW($B$31))),"#"))))/60,"")</f>
        <v/>
      </c>
      <c r="I113" s="23" t="str">
        <f>IF($A113&lt;&gt;"",IF($J113&lt;&gt;0,H113/$J113,0),"")</f>
        <v/>
      </c>
      <c r="J113" s="25" t="str">
        <f>IF($A113&lt;&gt;"",SUM(B113,D113,F113,H113,#REF!),"")</f>
        <v/>
      </c>
      <c r="K113" s="48"/>
      <c r="L113" s="25"/>
      <c r="M113" s="37" t="str">
        <f>IF($K113&lt;&gt;"",SUMIFS(ProductBacklog[Planned],ProductBacklog[Planned-Date], "&lt;="&amp;$K113)," ")</f>
        <v xml:space="preserve"> </v>
      </c>
      <c r="N113" s="37" t="str" cm="1">
        <f t="array" ref="N113">IF($K113&lt;&gt;"",SUM(SUMIFS(ProductBacklog[Planned],ProductBacklog[Sprint],$A$31:$A113,ProductBacklog[Real-Date],"&lt;="&amp;$K113))," ")</f>
        <v xml:space="preserve"> </v>
      </c>
      <c r="O113" s="37" t="str" cm="1">
        <f t="array" ref="O113">IF($K113&lt;&gt;"",SUM(SUMIFS(PrivateSheet1[[Duration]:[Duration]],PrivateSheet1[[Task]:[Task]],_xlfn._xlws.FILTER(ProductBacklog[CODE],(ProductBacklog[Real-Date]&lt;=$K113)*(ProductBacklog[CODE]&lt;&gt;"")*(ProductBacklog[Real-Date]&lt;&gt;""))),SUMIFS(PrivateSheet2[[Duration]:[Duration]],PrivateSheet2[[Task]:[Task]],_xlfn._xlws.FILTER(ProductBacklog[CODE],(ProductBacklog[Real-Date]&lt;=$K113)*(ProductBacklog[CODE]&lt;&gt;"")*(ProductBacklog[Real-Date]&lt;&gt;""))),SUMIFS(PrivateSheet3[[Duration]:[Duration]],PrivateSheet3[[Task]:[Task]],_xlfn._xlws.FILTER(ProductBacklog[CODE],(ProductBacklog[Real-Date]&lt;=$K113)*(ProductBacklog[CODE]&lt;&gt;"")*(ProductBacklog[Real-Date]&lt;&gt;""))),SUMIFS(PrivateSheet4[[Duration]:[Duration]],PrivateSheet4[[Task]:[Task]],_xlfn._xlws.FILTER(ProductBacklog[CODE],(ProductBacklog[Real-Date]&lt;=$K113)*(ProductBacklog[CODE]&lt;&gt;"")*(ProductBacklog[Real-Date]&lt;&gt;""))))/60," ")</f>
        <v xml:space="preserve"> </v>
      </c>
      <c r="P113" s="37" t="str">
        <f>IF($K113&lt;&gt;"",SUM($J$31:$J113)," ")</f>
        <v xml:space="preserve"> </v>
      </c>
      <c r="S113" s="37"/>
      <c r="T113" s="29"/>
      <c r="U113" s="29"/>
    </row>
    <row r="114" spans="1:21" ht="14.4" customHeight="1" x14ac:dyDescent="0.3">
      <c r="A114" s="29"/>
      <c r="B114" s="51" t="str" cm="1">
        <f t="array" aca="1" ref="B114" ca="1">IF($A114&lt;&gt;"",SUM(SUMIFS(PrivateSheet1[[Duration]:[Duration]],PrivateSheet1[[Task]:[Task]],INDIRECT(CONCATENATE(ADDRESS(ROW($AC$22),COLUMN($AC$22)+(ROW($B114)-ROW($B$31))),"#"))))/60,"")</f>
        <v/>
      </c>
      <c r="C114" s="23" t="str">
        <f>IF($A114&lt;&gt;"",IF($J114&lt;&gt;0,B114/$J114,0),"")</f>
        <v/>
      </c>
      <c r="D114" s="51" t="str" cm="1">
        <f t="array" aca="1" ref="D114" ca="1">IF($A114&lt;&gt;"",SUM(SUMIFS(PrivateSheet2[[Duration]:[Duration]],PrivateSheet2[[Task]:[Task]],INDIRECT(CONCATENATE(ADDRESS(ROW($AC$22),COLUMN($AC$22)+(ROW($B114)-ROW($B$31))),"#"))))/60,"")</f>
        <v/>
      </c>
      <c r="E114" s="23" t="str">
        <f>IF($A114&lt;&gt;"",IF($J114&lt;&gt;0,D114/$J114,0),"")</f>
        <v/>
      </c>
      <c r="F114" s="51" t="str" cm="1">
        <f t="array" aca="1" ref="F114" ca="1">IF($A114&lt;&gt;"",SUM(SUMIFS(PrivateSheet3[[Duration]:[Duration]],PrivateSheet3[[Task]:[Task]],INDIRECT(CONCATENATE(ADDRESS(ROW($AC$22),COLUMN($AC$22)+(ROW($B114)-ROW($B$31))),"#"))))/60,"")</f>
        <v/>
      </c>
      <c r="G114" s="23" t="str">
        <f>IF($A114&lt;&gt;"",IF($J114&lt;&gt;0,F114/$J114,0),"")</f>
        <v/>
      </c>
      <c r="H114" s="51" t="str" cm="1">
        <f t="array" aca="1" ref="H114" ca="1">IF($A114&lt;&gt;"",SUM(SUMIFS(PrivateSheet4[[Duration]:[Duration]],PrivateSheet4[[Task]:[Task]],INDIRECT(CONCATENATE(ADDRESS(ROW($AC$22),COLUMN($AC$22)+(ROW($B114)-ROW($B$31))),"#"))))/60,"")</f>
        <v/>
      </c>
      <c r="I114" s="23" t="str">
        <f>IF($A114&lt;&gt;"",IF($J114&lt;&gt;0,H114/$J114,0),"")</f>
        <v/>
      </c>
      <c r="J114" s="25" t="str">
        <f>IF($A114&lt;&gt;"",SUM(B114,D114,F114,H114,#REF!),"")</f>
        <v/>
      </c>
      <c r="K114" s="48"/>
      <c r="L114" s="25"/>
      <c r="M114" s="37" t="str">
        <f>IF($K114&lt;&gt;"",SUMIFS(ProductBacklog[Planned],ProductBacklog[Planned-Date], "&lt;="&amp;$K114)," ")</f>
        <v xml:space="preserve"> </v>
      </c>
      <c r="N114" s="37" t="str" cm="1">
        <f t="array" ref="N114">IF($K114&lt;&gt;"",SUM(SUMIFS(ProductBacklog[Planned],ProductBacklog[Sprint],$A$31:$A114,ProductBacklog[Real-Date],"&lt;="&amp;$K114))," ")</f>
        <v xml:space="preserve"> </v>
      </c>
      <c r="O114" s="37" t="str" cm="1">
        <f t="array" ref="O114">IF($K114&lt;&gt;"",SUM(SUMIFS(PrivateSheet1[[Duration]:[Duration]],PrivateSheet1[[Task]:[Task]],_xlfn._xlws.FILTER(ProductBacklog[CODE],(ProductBacklog[Real-Date]&lt;=$K114)*(ProductBacklog[CODE]&lt;&gt;"")*(ProductBacklog[Real-Date]&lt;&gt;""))),SUMIFS(PrivateSheet2[[Duration]:[Duration]],PrivateSheet2[[Task]:[Task]],_xlfn._xlws.FILTER(ProductBacklog[CODE],(ProductBacklog[Real-Date]&lt;=$K114)*(ProductBacklog[CODE]&lt;&gt;"")*(ProductBacklog[Real-Date]&lt;&gt;""))),SUMIFS(PrivateSheet3[[Duration]:[Duration]],PrivateSheet3[[Task]:[Task]],_xlfn._xlws.FILTER(ProductBacklog[CODE],(ProductBacklog[Real-Date]&lt;=$K114)*(ProductBacklog[CODE]&lt;&gt;"")*(ProductBacklog[Real-Date]&lt;&gt;""))),SUMIFS(PrivateSheet4[[Duration]:[Duration]],PrivateSheet4[[Task]:[Task]],_xlfn._xlws.FILTER(ProductBacklog[CODE],(ProductBacklog[Real-Date]&lt;=$K114)*(ProductBacklog[CODE]&lt;&gt;"")*(ProductBacklog[Real-Date]&lt;&gt;""))))/60," ")</f>
        <v xml:space="preserve"> </v>
      </c>
      <c r="P114" s="37" t="str">
        <f>IF($K114&lt;&gt;"",SUM($J$31:$J114)," ")</f>
        <v xml:space="preserve"> </v>
      </c>
      <c r="S114" s="37"/>
      <c r="T114" s="29"/>
      <c r="U114" s="29"/>
    </row>
    <row r="115" spans="1:21" ht="14.4" customHeight="1" x14ac:dyDescent="0.3">
      <c r="A115" s="29"/>
      <c r="B115" s="51" t="str" cm="1">
        <f t="array" aca="1" ref="B115" ca="1">IF($A115&lt;&gt;"",SUM(SUMIFS(PrivateSheet1[[Duration]:[Duration]],PrivateSheet1[[Task]:[Task]],INDIRECT(CONCATENATE(ADDRESS(ROW($AC$22),COLUMN($AC$22)+(ROW($B115)-ROW($B$31))),"#"))))/60,"")</f>
        <v/>
      </c>
      <c r="C115" s="23" t="str">
        <f>IF($A115&lt;&gt;"",IF($J115&lt;&gt;0,B115/$J115,0),"")</f>
        <v/>
      </c>
      <c r="D115" s="51" t="str" cm="1">
        <f t="array" aca="1" ref="D115" ca="1">IF($A115&lt;&gt;"",SUM(SUMIFS(PrivateSheet2[[Duration]:[Duration]],PrivateSheet2[[Task]:[Task]],INDIRECT(CONCATENATE(ADDRESS(ROW($AC$22),COLUMN($AC$22)+(ROW($B115)-ROW($B$31))),"#"))))/60,"")</f>
        <v/>
      </c>
      <c r="E115" s="23" t="str">
        <f>IF($A115&lt;&gt;"",IF($J115&lt;&gt;0,D115/$J115,0),"")</f>
        <v/>
      </c>
      <c r="F115" s="51" t="str" cm="1">
        <f t="array" aca="1" ref="F115" ca="1">IF($A115&lt;&gt;"",SUM(SUMIFS(PrivateSheet3[[Duration]:[Duration]],PrivateSheet3[[Task]:[Task]],INDIRECT(CONCATENATE(ADDRESS(ROW($AC$22),COLUMN($AC$22)+(ROW($B115)-ROW($B$31))),"#"))))/60,"")</f>
        <v/>
      </c>
      <c r="G115" s="23" t="str">
        <f>IF($A115&lt;&gt;"",IF($J115&lt;&gt;0,F115/$J115,0),"")</f>
        <v/>
      </c>
      <c r="H115" s="51" t="str" cm="1">
        <f t="array" aca="1" ref="H115" ca="1">IF($A115&lt;&gt;"",SUM(SUMIFS(PrivateSheet4[[Duration]:[Duration]],PrivateSheet4[[Task]:[Task]],INDIRECT(CONCATENATE(ADDRESS(ROW($AC$22),COLUMN($AC$22)+(ROW($B115)-ROW($B$31))),"#"))))/60,"")</f>
        <v/>
      </c>
      <c r="I115" s="23" t="str">
        <f>IF($A115&lt;&gt;"",IF($J115&lt;&gt;0,H115/$J115,0),"")</f>
        <v/>
      </c>
      <c r="J115" s="25" t="str">
        <f>IF($A115&lt;&gt;"",SUM(B115,D115,F115,H115,#REF!),"")</f>
        <v/>
      </c>
      <c r="K115" s="48"/>
      <c r="L115" s="25"/>
      <c r="M115" s="37" t="str">
        <f>IF($K115&lt;&gt;"",SUMIFS(ProductBacklog[Planned],ProductBacklog[Planned-Date], "&lt;="&amp;$K115)," ")</f>
        <v xml:space="preserve"> </v>
      </c>
      <c r="N115" s="37" t="str" cm="1">
        <f t="array" ref="N115">IF($K115&lt;&gt;"",SUM(SUMIFS(ProductBacklog[Planned],ProductBacklog[Sprint],$A$31:$A115,ProductBacklog[Real-Date],"&lt;="&amp;$K115))," ")</f>
        <v xml:space="preserve"> </v>
      </c>
      <c r="O115" s="37" t="str" cm="1">
        <f t="array" ref="O115">IF($K115&lt;&gt;"",SUM(SUMIFS(PrivateSheet1[[Duration]:[Duration]],PrivateSheet1[[Task]:[Task]],_xlfn._xlws.FILTER(ProductBacklog[CODE],(ProductBacklog[Real-Date]&lt;=$K115)*(ProductBacklog[CODE]&lt;&gt;"")*(ProductBacklog[Real-Date]&lt;&gt;""))),SUMIFS(PrivateSheet2[[Duration]:[Duration]],PrivateSheet2[[Task]:[Task]],_xlfn._xlws.FILTER(ProductBacklog[CODE],(ProductBacklog[Real-Date]&lt;=$K115)*(ProductBacklog[CODE]&lt;&gt;"")*(ProductBacklog[Real-Date]&lt;&gt;""))),SUMIFS(PrivateSheet3[[Duration]:[Duration]],PrivateSheet3[[Task]:[Task]],_xlfn._xlws.FILTER(ProductBacklog[CODE],(ProductBacklog[Real-Date]&lt;=$K115)*(ProductBacklog[CODE]&lt;&gt;"")*(ProductBacklog[Real-Date]&lt;&gt;""))),SUMIFS(PrivateSheet4[[Duration]:[Duration]],PrivateSheet4[[Task]:[Task]],_xlfn._xlws.FILTER(ProductBacklog[CODE],(ProductBacklog[Real-Date]&lt;=$K115)*(ProductBacklog[CODE]&lt;&gt;"")*(ProductBacklog[Real-Date]&lt;&gt;""))))/60," ")</f>
        <v xml:space="preserve"> </v>
      </c>
      <c r="P115" s="37" t="str">
        <f>IF($K115&lt;&gt;"",SUM($J$31:$J115)," ")</f>
        <v xml:space="preserve"> </v>
      </c>
      <c r="S115" s="37"/>
      <c r="T115" s="29"/>
      <c r="U115" s="29"/>
    </row>
    <row r="116" spans="1:21" ht="14.4" customHeight="1" x14ac:dyDescent="0.3">
      <c r="A116" s="29"/>
      <c r="B116" s="51" t="str" cm="1">
        <f t="array" aca="1" ref="B116" ca="1">IF($A116&lt;&gt;"",SUM(SUMIFS(PrivateSheet1[[Duration]:[Duration]],PrivateSheet1[[Task]:[Task]],INDIRECT(CONCATENATE(ADDRESS(ROW($AC$22),COLUMN($AC$22)+(ROW($B116)-ROW($B$31))),"#"))))/60,"")</f>
        <v/>
      </c>
      <c r="C116" s="23" t="str">
        <f>IF($A116&lt;&gt;"",IF($J116&lt;&gt;0,B116/$J116,0),"")</f>
        <v/>
      </c>
      <c r="D116" s="51" t="str" cm="1">
        <f t="array" aca="1" ref="D116" ca="1">IF($A116&lt;&gt;"",SUM(SUMIFS(PrivateSheet2[[Duration]:[Duration]],PrivateSheet2[[Task]:[Task]],INDIRECT(CONCATENATE(ADDRESS(ROW($AC$22),COLUMN($AC$22)+(ROW($B116)-ROW($B$31))),"#"))))/60,"")</f>
        <v/>
      </c>
      <c r="E116" s="23" t="str">
        <f>IF($A116&lt;&gt;"",IF($J116&lt;&gt;0,D116/$J116,0),"")</f>
        <v/>
      </c>
      <c r="F116" s="51" t="str" cm="1">
        <f t="array" aca="1" ref="F116" ca="1">IF($A116&lt;&gt;"",SUM(SUMIFS(PrivateSheet3[[Duration]:[Duration]],PrivateSheet3[[Task]:[Task]],INDIRECT(CONCATENATE(ADDRESS(ROW($AC$22),COLUMN($AC$22)+(ROW($B116)-ROW($B$31))),"#"))))/60,"")</f>
        <v/>
      </c>
      <c r="G116" s="23" t="str">
        <f>IF($A116&lt;&gt;"",IF($J116&lt;&gt;0,F116/$J116,0),"")</f>
        <v/>
      </c>
      <c r="H116" s="51" t="str" cm="1">
        <f t="array" aca="1" ref="H116" ca="1">IF($A116&lt;&gt;"",SUM(SUMIFS(PrivateSheet4[[Duration]:[Duration]],PrivateSheet4[[Task]:[Task]],INDIRECT(CONCATENATE(ADDRESS(ROW($AC$22),COLUMN($AC$22)+(ROW($B116)-ROW($B$31))),"#"))))/60,"")</f>
        <v/>
      </c>
      <c r="I116" s="23" t="str">
        <f>IF($A116&lt;&gt;"",IF($J116&lt;&gt;0,H116/$J116,0),"")</f>
        <v/>
      </c>
      <c r="J116" s="25" t="str">
        <f>IF($A116&lt;&gt;"",SUM(B116,D116,F116,H116,#REF!),"")</f>
        <v/>
      </c>
      <c r="K116" s="48"/>
      <c r="L116" s="25"/>
      <c r="M116" s="37" t="str">
        <f>IF($K116&lt;&gt;"",SUMIFS(ProductBacklog[Planned],ProductBacklog[Planned-Date], "&lt;="&amp;$K116)," ")</f>
        <v xml:space="preserve"> </v>
      </c>
      <c r="N116" s="37" t="str" cm="1">
        <f t="array" ref="N116">IF($K116&lt;&gt;"",SUM(SUMIFS(ProductBacklog[Planned],ProductBacklog[Sprint],$A$31:$A116,ProductBacklog[Real-Date],"&lt;="&amp;$K116))," ")</f>
        <v xml:space="preserve"> </v>
      </c>
      <c r="O116" s="37" t="str" cm="1">
        <f t="array" ref="O116">IF($K116&lt;&gt;"",SUM(SUMIFS(PrivateSheet1[[Duration]:[Duration]],PrivateSheet1[[Task]:[Task]],_xlfn._xlws.FILTER(ProductBacklog[CODE],(ProductBacklog[Real-Date]&lt;=$K116)*(ProductBacklog[CODE]&lt;&gt;"")*(ProductBacklog[Real-Date]&lt;&gt;""))),SUMIFS(PrivateSheet2[[Duration]:[Duration]],PrivateSheet2[[Task]:[Task]],_xlfn._xlws.FILTER(ProductBacklog[CODE],(ProductBacklog[Real-Date]&lt;=$K116)*(ProductBacklog[CODE]&lt;&gt;"")*(ProductBacklog[Real-Date]&lt;&gt;""))),SUMIFS(PrivateSheet3[[Duration]:[Duration]],PrivateSheet3[[Task]:[Task]],_xlfn._xlws.FILTER(ProductBacklog[CODE],(ProductBacklog[Real-Date]&lt;=$K116)*(ProductBacklog[CODE]&lt;&gt;"")*(ProductBacklog[Real-Date]&lt;&gt;""))),SUMIFS(PrivateSheet4[[Duration]:[Duration]],PrivateSheet4[[Task]:[Task]],_xlfn._xlws.FILTER(ProductBacklog[CODE],(ProductBacklog[Real-Date]&lt;=$K116)*(ProductBacklog[CODE]&lt;&gt;"")*(ProductBacklog[Real-Date]&lt;&gt;""))))/60," ")</f>
        <v xml:space="preserve"> </v>
      </c>
      <c r="P116" s="37" t="str">
        <f>IF($K116&lt;&gt;"",SUM($J$31:$J116)," ")</f>
        <v xml:space="preserve"> </v>
      </c>
      <c r="S116" s="37"/>
      <c r="T116" s="29"/>
      <c r="U116" s="29"/>
    </row>
    <row r="117" spans="1:21" ht="14.4" customHeight="1" x14ac:dyDescent="0.3">
      <c r="A117" s="29"/>
      <c r="B117" s="51" t="str" cm="1">
        <f t="array" aca="1" ref="B117" ca="1">IF($A117&lt;&gt;"",SUM(SUMIFS(PrivateSheet1[[Duration]:[Duration]],PrivateSheet1[[Task]:[Task]],INDIRECT(CONCATENATE(ADDRESS(ROW($AC$22),COLUMN($AC$22)+(ROW($B117)-ROW($B$31))),"#"))))/60,"")</f>
        <v/>
      </c>
      <c r="C117" s="23" t="str">
        <f>IF($A117&lt;&gt;"",IF($J117&lt;&gt;0,B117/$J117,0),"")</f>
        <v/>
      </c>
      <c r="D117" s="51" t="str" cm="1">
        <f t="array" aca="1" ref="D117" ca="1">IF($A117&lt;&gt;"",SUM(SUMIFS(PrivateSheet2[[Duration]:[Duration]],PrivateSheet2[[Task]:[Task]],INDIRECT(CONCATENATE(ADDRESS(ROW($AC$22),COLUMN($AC$22)+(ROW($B117)-ROW($B$31))),"#"))))/60,"")</f>
        <v/>
      </c>
      <c r="E117" s="23" t="str">
        <f>IF($A117&lt;&gt;"",IF($J117&lt;&gt;0,D117/$J117,0),"")</f>
        <v/>
      </c>
      <c r="F117" s="51" t="str" cm="1">
        <f t="array" aca="1" ref="F117" ca="1">IF($A117&lt;&gt;"",SUM(SUMIFS(PrivateSheet3[[Duration]:[Duration]],PrivateSheet3[[Task]:[Task]],INDIRECT(CONCATENATE(ADDRESS(ROW($AC$22),COLUMN($AC$22)+(ROW($B117)-ROW($B$31))),"#"))))/60,"")</f>
        <v/>
      </c>
      <c r="G117" s="23" t="str">
        <f>IF($A117&lt;&gt;"",IF($J117&lt;&gt;0,F117/$J117,0),"")</f>
        <v/>
      </c>
      <c r="H117" s="51" t="str" cm="1">
        <f t="array" aca="1" ref="H117" ca="1">IF($A117&lt;&gt;"",SUM(SUMIFS(PrivateSheet4[[Duration]:[Duration]],PrivateSheet4[[Task]:[Task]],INDIRECT(CONCATENATE(ADDRESS(ROW($AC$22),COLUMN($AC$22)+(ROW($B117)-ROW($B$31))),"#"))))/60,"")</f>
        <v/>
      </c>
      <c r="I117" s="23" t="str">
        <f>IF($A117&lt;&gt;"",IF($J117&lt;&gt;0,H117/$J117,0),"")</f>
        <v/>
      </c>
      <c r="J117" s="25" t="str">
        <f>IF($A117&lt;&gt;"",SUM(B117,D117,F117,H117,#REF!),"")</f>
        <v/>
      </c>
      <c r="K117" s="48"/>
      <c r="L117" s="25"/>
      <c r="M117" s="37" t="str">
        <f>IF($K117&lt;&gt;"",SUMIFS(ProductBacklog[Planned],ProductBacklog[Planned-Date], "&lt;="&amp;$K117)," ")</f>
        <v xml:space="preserve"> </v>
      </c>
      <c r="N117" s="37" t="str" cm="1">
        <f t="array" ref="N117">IF($K117&lt;&gt;"",SUM(SUMIFS(ProductBacklog[Planned],ProductBacklog[Sprint],$A$31:$A117,ProductBacklog[Real-Date],"&lt;="&amp;$K117))," ")</f>
        <v xml:space="preserve"> </v>
      </c>
      <c r="O117" s="37" t="str" cm="1">
        <f t="array" ref="O117">IF($K117&lt;&gt;"",SUM(SUMIFS(PrivateSheet1[[Duration]:[Duration]],PrivateSheet1[[Task]:[Task]],_xlfn._xlws.FILTER(ProductBacklog[CODE],(ProductBacklog[Real-Date]&lt;=$K117)*(ProductBacklog[CODE]&lt;&gt;"")*(ProductBacklog[Real-Date]&lt;&gt;""))),SUMIFS(PrivateSheet2[[Duration]:[Duration]],PrivateSheet2[[Task]:[Task]],_xlfn._xlws.FILTER(ProductBacklog[CODE],(ProductBacklog[Real-Date]&lt;=$K117)*(ProductBacklog[CODE]&lt;&gt;"")*(ProductBacklog[Real-Date]&lt;&gt;""))),SUMIFS(PrivateSheet3[[Duration]:[Duration]],PrivateSheet3[[Task]:[Task]],_xlfn._xlws.FILTER(ProductBacklog[CODE],(ProductBacklog[Real-Date]&lt;=$K117)*(ProductBacklog[CODE]&lt;&gt;"")*(ProductBacklog[Real-Date]&lt;&gt;""))),SUMIFS(PrivateSheet4[[Duration]:[Duration]],PrivateSheet4[[Task]:[Task]],_xlfn._xlws.FILTER(ProductBacklog[CODE],(ProductBacklog[Real-Date]&lt;=$K117)*(ProductBacklog[CODE]&lt;&gt;"")*(ProductBacklog[Real-Date]&lt;&gt;""))))/60," ")</f>
        <v xml:space="preserve"> </v>
      </c>
      <c r="P117" s="37" t="str">
        <f>IF($K117&lt;&gt;"",SUM($J$31:$J117)," ")</f>
        <v xml:space="preserve"> </v>
      </c>
      <c r="S117" s="37"/>
      <c r="T117" s="29"/>
      <c r="U117" s="29"/>
    </row>
    <row r="118" spans="1:21" ht="14.4" customHeight="1" x14ac:dyDescent="0.3">
      <c r="A118" s="29"/>
      <c r="B118" s="51" t="str" cm="1">
        <f t="array" aca="1" ref="B118" ca="1">IF($A118&lt;&gt;"",SUM(SUMIFS(PrivateSheet1[[Duration]:[Duration]],PrivateSheet1[[Task]:[Task]],INDIRECT(CONCATENATE(ADDRESS(ROW($AC$22),COLUMN($AC$22)+(ROW($B118)-ROW($B$31))),"#"))))/60,"")</f>
        <v/>
      </c>
      <c r="C118" s="23" t="str">
        <f>IF($A118&lt;&gt;"",IF($J118&lt;&gt;0,B118/$J118,0),"")</f>
        <v/>
      </c>
      <c r="D118" s="51" t="str" cm="1">
        <f t="array" aca="1" ref="D118" ca="1">IF($A118&lt;&gt;"",SUM(SUMIFS(PrivateSheet2[[Duration]:[Duration]],PrivateSheet2[[Task]:[Task]],INDIRECT(CONCATENATE(ADDRESS(ROW($AC$22),COLUMN($AC$22)+(ROW($B118)-ROW($B$31))),"#"))))/60,"")</f>
        <v/>
      </c>
      <c r="E118" s="23" t="str">
        <f>IF($A118&lt;&gt;"",IF($J118&lt;&gt;0,D118/$J118,0),"")</f>
        <v/>
      </c>
      <c r="F118" s="51" t="str" cm="1">
        <f t="array" aca="1" ref="F118" ca="1">IF($A118&lt;&gt;"",SUM(SUMIFS(PrivateSheet3[[Duration]:[Duration]],PrivateSheet3[[Task]:[Task]],INDIRECT(CONCATENATE(ADDRESS(ROW($AC$22),COLUMN($AC$22)+(ROW($B118)-ROW($B$31))),"#"))))/60,"")</f>
        <v/>
      </c>
      <c r="G118" s="23" t="str">
        <f>IF($A118&lt;&gt;"",IF($J118&lt;&gt;0,F118/$J118,0),"")</f>
        <v/>
      </c>
      <c r="H118" s="51" t="str" cm="1">
        <f t="array" aca="1" ref="H118" ca="1">IF($A118&lt;&gt;"",SUM(SUMIFS(PrivateSheet4[[Duration]:[Duration]],PrivateSheet4[[Task]:[Task]],INDIRECT(CONCATENATE(ADDRESS(ROW($AC$22),COLUMN($AC$22)+(ROW($B118)-ROW($B$31))),"#"))))/60,"")</f>
        <v/>
      </c>
      <c r="I118" s="23" t="str">
        <f>IF($A118&lt;&gt;"",IF($J118&lt;&gt;0,H118/$J118,0),"")</f>
        <v/>
      </c>
      <c r="J118" s="25" t="str">
        <f>IF($A118&lt;&gt;"",SUM(B118,D118,F118,H118,#REF!),"")</f>
        <v/>
      </c>
      <c r="K118" s="48"/>
      <c r="L118" s="25"/>
      <c r="M118" s="37" t="str">
        <f>IF($K118&lt;&gt;"",SUMIFS(ProductBacklog[Planned],ProductBacklog[Planned-Date], "&lt;="&amp;$K118)," ")</f>
        <v xml:space="preserve"> </v>
      </c>
      <c r="N118" s="37" t="str" cm="1">
        <f t="array" ref="N118">IF($K118&lt;&gt;"",SUM(SUMIFS(ProductBacklog[Planned],ProductBacklog[Sprint],$A$31:$A118,ProductBacklog[Real-Date],"&lt;="&amp;$K118))," ")</f>
        <v xml:space="preserve"> </v>
      </c>
      <c r="O118" s="37" t="str" cm="1">
        <f t="array" ref="O118">IF($K118&lt;&gt;"",SUM(SUMIFS(PrivateSheet1[[Duration]:[Duration]],PrivateSheet1[[Task]:[Task]],_xlfn._xlws.FILTER(ProductBacklog[CODE],(ProductBacklog[Real-Date]&lt;=$K118)*(ProductBacklog[CODE]&lt;&gt;"")*(ProductBacklog[Real-Date]&lt;&gt;""))),SUMIFS(PrivateSheet2[[Duration]:[Duration]],PrivateSheet2[[Task]:[Task]],_xlfn._xlws.FILTER(ProductBacklog[CODE],(ProductBacklog[Real-Date]&lt;=$K118)*(ProductBacklog[CODE]&lt;&gt;"")*(ProductBacklog[Real-Date]&lt;&gt;""))),SUMIFS(PrivateSheet3[[Duration]:[Duration]],PrivateSheet3[[Task]:[Task]],_xlfn._xlws.FILTER(ProductBacklog[CODE],(ProductBacklog[Real-Date]&lt;=$K118)*(ProductBacklog[CODE]&lt;&gt;"")*(ProductBacklog[Real-Date]&lt;&gt;""))),SUMIFS(PrivateSheet4[[Duration]:[Duration]],PrivateSheet4[[Task]:[Task]],_xlfn._xlws.FILTER(ProductBacklog[CODE],(ProductBacklog[Real-Date]&lt;=$K118)*(ProductBacklog[CODE]&lt;&gt;"")*(ProductBacklog[Real-Date]&lt;&gt;""))))/60," ")</f>
        <v xml:space="preserve"> </v>
      </c>
      <c r="P118" s="37" t="str">
        <f>IF($K118&lt;&gt;"",SUM($J$31:$J118)," ")</f>
        <v xml:space="preserve"> </v>
      </c>
      <c r="S118" s="37"/>
      <c r="T118" s="29"/>
      <c r="U118" s="29"/>
    </row>
    <row r="119" spans="1:21" ht="14.4" customHeight="1" x14ac:dyDescent="0.3">
      <c r="A119" s="29"/>
      <c r="B119" s="51" t="str" cm="1">
        <f t="array" aca="1" ref="B119" ca="1">IF($A119&lt;&gt;"",SUM(SUMIFS(PrivateSheet1[[Duration]:[Duration]],PrivateSheet1[[Task]:[Task]],INDIRECT(CONCATENATE(ADDRESS(ROW($AC$22),COLUMN($AC$22)+(ROW($B119)-ROW($B$31))),"#"))))/60,"")</f>
        <v/>
      </c>
      <c r="C119" s="23" t="str">
        <f>IF($A119&lt;&gt;"",IF($J119&lt;&gt;0,B119/$J119,0),"")</f>
        <v/>
      </c>
      <c r="D119" s="51" t="str" cm="1">
        <f t="array" aca="1" ref="D119" ca="1">IF($A119&lt;&gt;"",SUM(SUMIFS(PrivateSheet2[[Duration]:[Duration]],PrivateSheet2[[Task]:[Task]],INDIRECT(CONCATENATE(ADDRESS(ROW($AC$22),COLUMN($AC$22)+(ROW($B119)-ROW($B$31))),"#"))))/60,"")</f>
        <v/>
      </c>
      <c r="E119" s="23" t="str">
        <f>IF($A119&lt;&gt;"",IF($J119&lt;&gt;0,D119/$J119,0),"")</f>
        <v/>
      </c>
      <c r="F119" s="51" t="str" cm="1">
        <f t="array" aca="1" ref="F119" ca="1">IF($A119&lt;&gt;"",SUM(SUMIFS(PrivateSheet3[[Duration]:[Duration]],PrivateSheet3[[Task]:[Task]],INDIRECT(CONCATENATE(ADDRESS(ROW($AC$22),COLUMN($AC$22)+(ROW($B119)-ROW($B$31))),"#"))))/60,"")</f>
        <v/>
      </c>
      <c r="G119" s="23" t="str">
        <f>IF($A119&lt;&gt;"",IF($J119&lt;&gt;0,F119/$J119,0),"")</f>
        <v/>
      </c>
      <c r="H119" s="51" t="str" cm="1">
        <f t="array" aca="1" ref="H119" ca="1">IF($A119&lt;&gt;"",SUM(SUMIFS(PrivateSheet4[[Duration]:[Duration]],PrivateSheet4[[Task]:[Task]],INDIRECT(CONCATENATE(ADDRESS(ROW($AC$22),COLUMN($AC$22)+(ROW($B119)-ROW($B$31))),"#"))))/60,"")</f>
        <v/>
      </c>
      <c r="I119" s="23" t="str">
        <f>IF($A119&lt;&gt;"",IF($J119&lt;&gt;0,H119/$J119,0),"")</f>
        <v/>
      </c>
      <c r="J119" s="25" t="str">
        <f>IF($A119&lt;&gt;"",SUM(B119,D119,F119,H119,#REF!),"")</f>
        <v/>
      </c>
      <c r="K119" s="48"/>
      <c r="L119" s="25"/>
      <c r="M119" s="37" t="str">
        <f>IF($K119&lt;&gt;"",SUMIFS(ProductBacklog[Planned],ProductBacklog[Planned-Date], "&lt;="&amp;$K119)," ")</f>
        <v xml:space="preserve"> </v>
      </c>
      <c r="N119" s="37" t="str" cm="1">
        <f t="array" ref="N119">IF($K119&lt;&gt;"",SUM(SUMIFS(ProductBacklog[Planned],ProductBacklog[Sprint],$A$31:$A119,ProductBacklog[Real-Date],"&lt;="&amp;$K119))," ")</f>
        <v xml:space="preserve"> </v>
      </c>
      <c r="O119" s="37" t="str" cm="1">
        <f t="array" ref="O119">IF($K119&lt;&gt;"",SUM(SUMIFS(PrivateSheet1[[Duration]:[Duration]],PrivateSheet1[[Task]:[Task]],_xlfn._xlws.FILTER(ProductBacklog[CODE],(ProductBacklog[Real-Date]&lt;=$K119)*(ProductBacklog[CODE]&lt;&gt;"")*(ProductBacklog[Real-Date]&lt;&gt;""))),SUMIFS(PrivateSheet2[[Duration]:[Duration]],PrivateSheet2[[Task]:[Task]],_xlfn._xlws.FILTER(ProductBacklog[CODE],(ProductBacklog[Real-Date]&lt;=$K119)*(ProductBacklog[CODE]&lt;&gt;"")*(ProductBacklog[Real-Date]&lt;&gt;""))),SUMIFS(PrivateSheet3[[Duration]:[Duration]],PrivateSheet3[[Task]:[Task]],_xlfn._xlws.FILTER(ProductBacklog[CODE],(ProductBacklog[Real-Date]&lt;=$K119)*(ProductBacklog[CODE]&lt;&gt;"")*(ProductBacklog[Real-Date]&lt;&gt;""))),SUMIFS(PrivateSheet4[[Duration]:[Duration]],PrivateSheet4[[Task]:[Task]],_xlfn._xlws.FILTER(ProductBacklog[CODE],(ProductBacklog[Real-Date]&lt;=$K119)*(ProductBacklog[CODE]&lt;&gt;"")*(ProductBacklog[Real-Date]&lt;&gt;""))))/60," ")</f>
        <v xml:space="preserve"> </v>
      </c>
      <c r="P119" s="37" t="str">
        <f>IF($K119&lt;&gt;"",SUM($J$31:$J119)," ")</f>
        <v xml:space="preserve"> </v>
      </c>
      <c r="S119" s="37"/>
      <c r="T119" s="29"/>
      <c r="U119" s="29"/>
    </row>
    <row r="120" spans="1:21" ht="14.4" customHeight="1" x14ac:dyDescent="0.3">
      <c r="A120" s="29"/>
      <c r="B120" s="51" t="str" cm="1">
        <f t="array" aca="1" ref="B120" ca="1">IF($A120&lt;&gt;"",SUM(SUMIFS(PrivateSheet1[[Duration]:[Duration]],PrivateSheet1[[Task]:[Task]],INDIRECT(CONCATENATE(ADDRESS(ROW($AC$22),COLUMN($AC$22)+(ROW($B120)-ROW($B$31))),"#"))))/60,"")</f>
        <v/>
      </c>
      <c r="C120" s="23" t="str">
        <f>IF($A120&lt;&gt;"",IF($J120&lt;&gt;0,B120/$J120,0),"")</f>
        <v/>
      </c>
      <c r="D120" s="51" t="str" cm="1">
        <f t="array" aca="1" ref="D120" ca="1">IF($A120&lt;&gt;"",SUM(SUMIFS(PrivateSheet2[[Duration]:[Duration]],PrivateSheet2[[Task]:[Task]],INDIRECT(CONCATENATE(ADDRESS(ROW($AC$22),COLUMN($AC$22)+(ROW($B120)-ROW($B$31))),"#"))))/60,"")</f>
        <v/>
      </c>
      <c r="E120" s="23" t="str">
        <f>IF($A120&lt;&gt;"",IF($J120&lt;&gt;0,D120/$J120,0),"")</f>
        <v/>
      </c>
      <c r="F120" s="51" t="str" cm="1">
        <f t="array" aca="1" ref="F120" ca="1">IF($A120&lt;&gt;"",SUM(SUMIFS(PrivateSheet3[[Duration]:[Duration]],PrivateSheet3[[Task]:[Task]],INDIRECT(CONCATENATE(ADDRESS(ROW($AC$22),COLUMN($AC$22)+(ROW($B120)-ROW($B$31))),"#"))))/60,"")</f>
        <v/>
      </c>
      <c r="G120" s="23" t="str">
        <f>IF($A120&lt;&gt;"",IF($J120&lt;&gt;0,F120/$J120,0),"")</f>
        <v/>
      </c>
      <c r="H120" s="51" t="str" cm="1">
        <f t="array" aca="1" ref="H120" ca="1">IF($A120&lt;&gt;"",SUM(SUMIFS(PrivateSheet4[[Duration]:[Duration]],PrivateSheet4[[Task]:[Task]],INDIRECT(CONCATENATE(ADDRESS(ROW($AC$22),COLUMN($AC$22)+(ROW($B120)-ROW($B$31))),"#"))))/60,"")</f>
        <v/>
      </c>
      <c r="I120" s="23" t="str">
        <f>IF($A120&lt;&gt;"",IF($J120&lt;&gt;0,H120/$J120,0),"")</f>
        <v/>
      </c>
      <c r="J120" s="25" t="str">
        <f>IF($A120&lt;&gt;"",SUM(B120,D120,F120,H120,#REF!),"")</f>
        <v/>
      </c>
      <c r="K120" s="48"/>
      <c r="L120" s="25"/>
      <c r="M120" s="37" t="str">
        <f>IF($K120&lt;&gt;"",SUMIFS(ProductBacklog[Planned],ProductBacklog[Planned-Date], "&lt;="&amp;$K120)," ")</f>
        <v xml:space="preserve"> </v>
      </c>
      <c r="N120" s="37" t="str" cm="1">
        <f t="array" ref="N120">IF($K120&lt;&gt;"",SUM(SUMIFS(ProductBacklog[Planned],ProductBacklog[Sprint],$A$31:$A120,ProductBacklog[Real-Date],"&lt;="&amp;$K120))," ")</f>
        <v xml:space="preserve"> </v>
      </c>
      <c r="O120" s="37" t="str" cm="1">
        <f t="array" ref="O120">IF($K120&lt;&gt;"",SUM(SUMIFS(PrivateSheet1[[Duration]:[Duration]],PrivateSheet1[[Task]:[Task]],_xlfn._xlws.FILTER(ProductBacklog[CODE],(ProductBacklog[Real-Date]&lt;=$K120)*(ProductBacklog[CODE]&lt;&gt;"")*(ProductBacklog[Real-Date]&lt;&gt;""))),SUMIFS(PrivateSheet2[[Duration]:[Duration]],PrivateSheet2[[Task]:[Task]],_xlfn._xlws.FILTER(ProductBacklog[CODE],(ProductBacklog[Real-Date]&lt;=$K120)*(ProductBacklog[CODE]&lt;&gt;"")*(ProductBacklog[Real-Date]&lt;&gt;""))),SUMIFS(PrivateSheet3[[Duration]:[Duration]],PrivateSheet3[[Task]:[Task]],_xlfn._xlws.FILTER(ProductBacklog[CODE],(ProductBacklog[Real-Date]&lt;=$K120)*(ProductBacklog[CODE]&lt;&gt;"")*(ProductBacklog[Real-Date]&lt;&gt;""))),SUMIFS(PrivateSheet4[[Duration]:[Duration]],PrivateSheet4[[Task]:[Task]],_xlfn._xlws.FILTER(ProductBacklog[CODE],(ProductBacklog[Real-Date]&lt;=$K120)*(ProductBacklog[CODE]&lt;&gt;"")*(ProductBacklog[Real-Date]&lt;&gt;""))))/60," ")</f>
        <v xml:space="preserve"> </v>
      </c>
      <c r="P120" s="37" t="str">
        <f>IF($K120&lt;&gt;"",SUM($J$31:$J120)," ")</f>
        <v xml:space="preserve"> </v>
      </c>
      <c r="S120" s="37"/>
      <c r="T120" s="29"/>
      <c r="U120" s="29"/>
    </row>
    <row r="121" spans="1:21" ht="14.4" customHeight="1" x14ac:dyDescent="0.3">
      <c r="A121" s="29"/>
      <c r="B121" s="51" t="str" cm="1">
        <f t="array" aca="1" ref="B121" ca="1">IF($A121&lt;&gt;"",SUM(SUMIFS(PrivateSheet1[[Duration]:[Duration]],PrivateSheet1[[Task]:[Task]],INDIRECT(CONCATENATE(ADDRESS(ROW($AC$22),COLUMN($AC$22)+(ROW($B121)-ROW($B$31))),"#"))))/60,"")</f>
        <v/>
      </c>
      <c r="C121" s="23" t="str">
        <f>IF($A121&lt;&gt;"",IF($J121&lt;&gt;0,B121/$J121,0),"")</f>
        <v/>
      </c>
      <c r="D121" s="51" t="str" cm="1">
        <f t="array" aca="1" ref="D121" ca="1">IF($A121&lt;&gt;"",SUM(SUMIFS(PrivateSheet2[[Duration]:[Duration]],PrivateSheet2[[Task]:[Task]],INDIRECT(CONCATENATE(ADDRESS(ROW($AC$22),COLUMN($AC$22)+(ROW($B121)-ROW($B$31))),"#"))))/60,"")</f>
        <v/>
      </c>
      <c r="E121" s="23" t="str">
        <f>IF($A121&lt;&gt;"",IF($J121&lt;&gt;0,D121/$J121,0),"")</f>
        <v/>
      </c>
      <c r="F121" s="51" t="str" cm="1">
        <f t="array" aca="1" ref="F121" ca="1">IF($A121&lt;&gt;"",SUM(SUMIFS(PrivateSheet3[[Duration]:[Duration]],PrivateSheet3[[Task]:[Task]],INDIRECT(CONCATENATE(ADDRESS(ROW($AC$22),COLUMN($AC$22)+(ROW($B121)-ROW($B$31))),"#"))))/60,"")</f>
        <v/>
      </c>
      <c r="G121" s="23" t="str">
        <f>IF($A121&lt;&gt;"",IF($J121&lt;&gt;0,F121/$J121,0),"")</f>
        <v/>
      </c>
      <c r="H121" s="51" t="str" cm="1">
        <f t="array" aca="1" ref="H121" ca="1">IF($A121&lt;&gt;"",SUM(SUMIFS(PrivateSheet4[[Duration]:[Duration]],PrivateSheet4[[Task]:[Task]],INDIRECT(CONCATENATE(ADDRESS(ROW($AC$22),COLUMN($AC$22)+(ROW($B121)-ROW($B$31))),"#"))))/60,"")</f>
        <v/>
      </c>
      <c r="I121" s="23" t="str">
        <f>IF($A121&lt;&gt;"",IF($J121&lt;&gt;0,H121/$J121,0),"")</f>
        <v/>
      </c>
      <c r="J121" s="25" t="str">
        <f>IF($A121&lt;&gt;"",SUM(B121,D121,F121,H121,#REF!),"")</f>
        <v/>
      </c>
      <c r="K121" s="48"/>
      <c r="L121" s="25"/>
      <c r="M121" s="37" t="str">
        <f>IF($K121&lt;&gt;"",SUMIFS(ProductBacklog[Planned],ProductBacklog[Planned-Date], "&lt;="&amp;$K121)," ")</f>
        <v xml:space="preserve"> </v>
      </c>
      <c r="N121" s="37" t="str" cm="1">
        <f t="array" ref="N121">IF($K121&lt;&gt;"",SUM(SUMIFS(ProductBacklog[Planned],ProductBacklog[Sprint],$A$31:$A121,ProductBacklog[Real-Date],"&lt;="&amp;$K121))," ")</f>
        <v xml:space="preserve"> </v>
      </c>
      <c r="O121" s="37" t="str" cm="1">
        <f t="array" ref="O121">IF($K121&lt;&gt;"",SUM(SUMIFS(PrivateSheet1[[Duration]:[Duration]],PrivateSheet1[[Task]:[Task]],_xlfn._xlws.FILTER(ProductBacklog[CODE],(ProductBacklog[Real-Date]&lt;=$K121)*(ProductBacklog[CODE]&lt;&gt;"")*(ProductBacklog[Real-Date]&lt;&gt;""))),SUMIFS(PrivateSheet2[[Duration]:[Duration]],PrivateSheet2[[Task]:[Task]],_xlfn._xlws.FILTER(ProductBacklog[CODE],(ProductBacklog[Real-Date]&lt;=$K121)*(ProductBacklog[CODE]&lt;&gt;"")*(ProductBacklog[Real-Date]&lt;&gt;""))),SUMIFS(PrivateSheet3[[Duration]:[Duration]],PrivateSheet3[[Task]:[Task]],_xlfn._xlws.FILTER(ProductBacklog[CODE],(ProductBacklog[Real-Date]&lt;=$K121)*(ProductBacklog[CODE]&lt;&gt;"")*(ProductBacklog[Real-Date]&lt;&gt;""))),SUMIFS(PrivateSheet4[[Duration]:[Duration]],PrivateSheet4[[Task]:[Task]],_xlfn._xlws.FILTER(ProductBacklog[CODE],(ProductBacklog[Real-Date]&lt;=$K121)*(ProductBacklog[CODE]&lt;&gt;"")*(ProductBacklog[Real-Date]&lt;&gt;""))))/60," ")</f>
        <v xml:space="preserve"> </v>
      </c>
      <c r="P121" s="37" t="str">
        <f>IF($K121&lt;&gt;"",SUM($J$31:$J121)," ")</f>
        <v xml:space="preserve"> </v>
      </c>
      <c r="S121" s="37"/>
      <c r="T121" s="29"/>
      <c r="U121" s="29"/>
    </row>
    <row r="122" spans="1:21" ht="14.4" customHeight="1" x14ac:dyDescent="0.3">
      <c r="A122" s="29"/>
      <c r="B122" s="51" t="str" cm="1">
        <f t="array" aca="1" ref="B122" ca="1">IF($A122&lt;&gt;"",SUM(SUMIFS(PrivateSheet1[[Duration]:[Duration]],PrivateSheet1[[Task]:[Task]],INDIRECT(CONCATENATE(ADDRESS(ROW($AC$22),COLUMN($AC$22)+(ROW($B122)-ROW($B$31))),"#"))))/60,"")</f>
        <v/>
      </c>
      <c r="C122" s="23" t="str">
        <f>IF($A122&lt;&gt;"",IF($J122&lt;&gt;0,B122/$J122,0),"")</f>
        <v/>
      </c>
      <c r="D122" s="51" t="str" cm="1">
        <f t="array" aca="1" ref="D122" ca="1">IF($A122&lt;&gt;"",SUM(SUMIFS(PrivateSheet2[[Duration]:[Duration]],PrivateSheet2[[Task]:[Task]],INDIRECT(CONCATENATE(ADDRESS(ROW($AC$22),COLUMN($AC$22)+(ROW($B122)-ROW($B$31))),"#"))))/60,"")</f>
        <v/>
      </c>
      <c r="E122" s="23" t="str">
        <f>IF($A122&lt;&gt;"",IF($J122&lt;&gt;0,D122/$J122,0),"")</f>
        <v/>
      </c>
      <c r="F122" s="51" t="str" cm="1">
        <f t="array" aca="1" ref="F122" ca="1">IF($A122&lt;&gt;"",SUM(SUMIFS(PrivateSheet3[[Duration]:[Duration]],PrivateSheet3[[Task]:[Task]],INDIRECT(CONCATENATE(ADDRESS(ROW($AC$22),COLUMN($AC$22)+(ROW($B122)-ROW($B$31))),"#"))))/60,"")</f>
        <v/>
      </c>
      <c r="G122" s="23" t="str">
        <f>IF($A122&lt;&gt;"",IF($J122&lt;&gt;0,F122/$J122,0),"")</f>
        <v/>
      </c>
      <c r="H122" s="51" t="str" cm="1">
        <f t="array" aca="1" ref="H122" ca="1">IF($A122&lt;&gt;"",SUM(SUMIFS(PrivateSheet4[[Duration]:[Duration]],PrivateSheet4[[Task]:[Task]],INDIRECT(CONCATENATE(ADDRESS(ROW($AC$22),COLUMN($AC$22)+(ROW($B122)-ROW($B$31))),"#"))))/60,"")</f>
        <v/>
      </c>
      <c r="I122" s="23" t="str">
        <f>IF($A122&lt;&gt;"",IF($J122&lt;&gt;0,H122/$J122,0),"")</f>
        <v/>
      </c>
      <c r="J122" s="25" t="str">
        <f>IF($A122&lt;&gt;"",SUM(B122,D122,F122,H122,#REF!),"")</f>
        <v/>
      </c>
      <c r="K122" s="48"/>
      <c r="L122" s="25"/>
      <c r="M122" s="37" t="str">
        <f>IF($K122&lt;&gt;"",SUMIFS(ProductBacklog[Planned],ProductBacklog[Planned-Date], "&lt;="&amp;$K122)," ")</f>
        <v xml:space="preserve"> </v>
      </c>
      <c r="N122" s="37" t="str" cm="1">
        <f t="array" ref="N122">IF($K122&lt;&gt;"",SUM(SUMIFS(ProductBacklog[Planned],ProductBacklog[Sprint],$A$31:$A122,ProductBacklog[Real-Date],"&lt;="&amp;$K122))," ")</f>
        <v xml:space="preserve"> </v>
      </c>
      <c r="O122" s="37" t="str" cm="1">
        <f t="array" ref="O122">IF($K122&lt;&gt;"",SUM(SUMIFS(PrivateSheet1[[Duration]:[Duration]],PrivateSheet1[[Task]:[Task]],_xlfn._xlws.FILTER(ProductBacklog[CODE],(ProductBacklog[Real-Date]&lt;=$K122)*(ProductBacklog[CODE]&lt;&gt;"")*(ProductBacklog[Real-Date]&lt;&gt;""))),SUMIFS(PrivateSheet2[[Duration]:[Duration]],PrivateSheet2[[Task]:[Task]],_xlfn._xlws.FILTER(ProductBacklog[CODE],(ProductBacklog[Real-Date]&lt;=$K122)*(ProductBacklog[CODE]&lt;&gt;"")*(ProductBacklog[Real-Date]&lt;&gt;""))),SUMIFS(PrivateSheet3[[Duration]:[Duration]],PrivateSheet3[[Task]:[Task]],_xlfn._xlws.FILTER(ProductBacklog[CODE],(ProductBacklog[Real-Date]&lt;=$K122)*(ProductBacklog[CODE]&lt;&gt;"")*(ProductBacklog[Real-Date]&lt;&gt;""))),SUMIFS(PrivateSheet4[[Duration]:[Duration]],PrivateSheet4[[Task]:[Task]],_xlfn._xlws.FILTER(ProductBacklog[CODE],(ProductBacklog[Real-Date]&lt;=$K122)*(ProductBacklog[CODE]&lt;&gt;"")*(ProductBacklog[Real-Date]&lt;&gt;""))))/60," ")</f>
        <v xml:space="preserve"> </v>
      </c>
      <c r="P122" s="37" t="str">
        <f>IF($K122&lt;&gt;"",SUM($J$31:$J122)," ")</f>
        <v xml:space="preserve"> </v>
      </c>
      <c r="S122" s="37"/>
      <c r="T122" s="29"/>
      <c r="U122" s="29"/>
    </row>
    <row r="123" spans="1:21" ht="14.4" customHeight="1" x14ac:dyDescent="0.3">
      <c r="A123" s="29"/>
      <c r="B123" s="51" t="str" cm="1">
        <f t="array" aca="1" ref="B123" ca="1">IF($A123&lt;&gt;"",SUM(SUMIFS(PrivateSheet1[[Duration]:[Duration]],PrivateSheet1[[Task]:[Task]],INDIRECT(CONCATENATE(ADDRESS(ROW($AC$22),COLUMN($AC$22)+(ROW($B123)-ROW($B$31))),"#"))))/60,"")</f>
        <v/>
      </c>
      <c r="C123" s="23" t="str">
        <f>IF($A123&lt;&gt;"",IF($J123&lt;&gt;0,B123/$J123,0),"")</f>
        <v/>
      </c>
      <c r="D123" s="51" t="str" cm="1">
        <f t="array" aca="1" ref="D123" ca="1">IF($A123&lt;&gt;"",SUM(SUMIFS(PrivateSheet2[[Duration]:[Duration]],PrivateSheet2[[Task]:[Task]],INDIRECT(CONCATENATE(ADDRESS(ROW($AC$22),COLUMN($AC$22)+(ROW($B123)-ROW($B$31))),"#"))))/60,"")</f>
        <v/>
      </c>
      <c r="E123" s="23" t="str">
        <f>IF($A123&lt;&gt;"",IF($J123&lt;&gt;0,D123/$J123,0),"")</f>
        <v/>
      </c>
      <c r="F123" s="51" t="str" cm="1">
        <f t="array" aca="1" ref="F123" ca="1">IF($A123&lt;&gt;"",SUM(SUMIFS(PrivateSheet3[[Duration]:[Duration]],PrivateSheet3[[Task]:[Task]],INDIRECT(CONCATENATE(ADDRESS(ROW($AC$22),COLUMN($AC$22)+(ROW($B123)-ROW($B$31))),"#"))))/60,"")</f>
        <v/>
      </c>
      <c r="G123" s="23" t="str">
        <f>IF($A123&lt;&gt;"",IF($J123&lt;&gt;0,F123/$J123,0),"")</f>
        <v/>
      </c>
      <c r="H123" s="51" t="str" cm="1">
        <f t="array" aca="1" ref="H123" ca="1">IF($A123&lt;&gt;"",SUM(SUMIFS(PrivateSheet4[[Duration]:[Duration]],PrivateSheet4[[Task]:[Task]],INDIRECT(CONCATENATE(ADDRESS(ROW($AC$22),COLUMN($AC$22)+(ROW($B123)-ROW($B$31))),"#"))))/60,"")</f>
        <v/>
      </c>
      <c r="I123" s="23" t="str">
        <f>IF($A123&lt;&gt;"",IF($J123&lt;&gt;0,H123/$J123,0),"")</f>
        <v/>
      </c>
      <c r="J123" s="25" t="str">
        <f>IF($A123&lt;&gt;"",SUM(B123,D123,F123,H123,#REF!),"")</f>
        <v/>
      </c>
      <c r="K123" s="48"/>
      <c r="L123" s="25"/>
      <c r="M123" s="37" t="str">
        <f>IF($K123&lt;&gt;"",SUMIFS(ProductBacklog[Planned],ProductBacklog[Planned-Date], "&lt;="&amp;$K123)," ")</f>
        <v xml:space="preserve"> </v>
      </c>
      <c r="N123" s="37" t="str" cm="1">
        <f t="array" ref="N123">IF($K123&lt;&gt;"",SUM(SUMIFS(ProductBacklog[Planned],ProductBacklog[Sprint],$A$31:$A123,ProductBacklog[Real-Date],"&lt;="&amp;$K123))," ")</f>
        <v xml:space="preserve"> </v>
      </c>
      <c r="O123" s="37" t="str" cm="1">
        <f t="array" ref="O123">IF($K123&lt;&gt;"",SUM(SUMIFS(PrivateSheet1[[Duration]:[Duration]],PrivateSheet1[[Task]:[Task]],_xlfn._xlws.FILTER(ProductBacklog[CODE],(ProductBacklog[Real-Date]&lt;=$K123)*(ProductBacklog[CODE]&lt;&gt;"")*(ProductBacklog[Real-Date]&lt;&gt;""))),SUMIFS(PrivateSheet2[[Duration]:[Duration]],PrivateSheet2[[Task]:[Task]],_xlfn._xlws.FILTER(ProductBacklog[CODE],(ProductBacklog[Real-Date]&lt;=$K123)*(ProductBacklog[CODE]&lt;&gt;"")*(ProductBacklog[Real-Date]&lt;&gt;""))),SUMIFS(PrivateSheet3[[Duration]:[Duration]],PrivateSheet3[[Task]:[Task]],_xlfn._xlws.FILTER(ProductBacklog[CODE],(ProductBacklog[Real-Date]&lt;=$K123)*(ProductBacklog[CODE]&lt;&gt;"")*(ProductBacklog[Real-Date]&lt;&gt;""))),SUMIFS(PrivateSheet4[[Duration]:[Duration]],PrivateSheet4[[Task]:[Task]],_xlfn._xlws.FILTER(ProductBacklog[CODE],(ProductBacklog[Real-Date]&lt;=$K123)*(ProductBacklog[CODE]&lt;&gt;"")*(ProductBacklog[Real-Date]&lt;&gt;""))))/60," ")</f>
        <v xml:space="preserve"> </v>
      </c>
      <c r="P123" s="37" t="str">
        <f>IF($K123&lt;&gt;"",SUM($J$31:$J123)," ")</f>
        <v xml:space="preserve"> </v>
      </c>
      <c r="S123" s="37"/>
      <c r="T123" s="29"/>
      <c r="U123" s="29"/>
    </row>
    <row r="124" spans="1:21" ht="14.4" customHeight="1" x14ac:dyDescent="0.3">
      <c r="A124" s="29"/>
      <c r="B124" s="51" t="str" cm="1">
        <f t="array" aca="1" ref="B124" ca="1">IF($A124&lt;&gt;"",SUM(SUMIFS(PrivateSheet1[[Duration]:[Duration]],PrivateSheet1[[Task]:[Task]],INDIRECT(CONCATENATE(ADDRESS(ROW($AC$22),COLUMN($AC$22)+(ROW($B124)-ROW($B$31))),"#"))))/60,"")</f>
        <v/>
      </c>
      <c r="C124" s="23" t="str">
        <f>IF($A124&lt;&gt;"",IF($J124&lt;&gt;0,B124/$J124,0),"")</f>
        <v/>
      </c>
      <c r="D124" s="51" t="str" cm="1">
        <f t="array" aca="1" ref="D124" ca="1">IF($A124&lt;&gt;"",SUM(SUMIFS(PrivateSheet2[[Duration]:[Duration]],PrivateSheet2[[Task]:[Task]],INDIRECT(CONCATENATE(ADDRESS(ROW($AC$22),COLUMN($AC$22)+(ROW($B124)-ROW($B$31))),"#"))))/60,"")</f>
        <v/>
      </c>
      <c r="E124" s="23" t="str">
        <f>IF($A124&lt;&gt;"",IF($J124&lt;&gt;0,D124/$J124,0),"")</f>
        <v/>
      </c>
      <c r="F124" s="51" t="str" cm="1">
        <f t="array" aca="1" ref="F124" ca="1">IF($A124&lt;&gt;"",SUM(SUMIFS(PrivateSheet3[[Duration]:[Duration]],PrivateSheet3[[Task]:[Task]],INDIRECT(CONCATENATE(ADDRESS(ROW($AC$22),COLUMN($AC$22)+(ROW($B124)-ROW($B$31))),"#"))))/60,"")</f>
        <v/>
      </c>
      <c r="G124" s="23" t="str">
        <f>IF($A124&lt;&gt;"",IF($J124&lt;&gt;0,F124/$J124,0),"")</f>
        <v/>
      </c>
      <c r="H124" s="51" t="str" cm="1">
        <f t="array" aca="1" ref="H124" ca="1">IF($A124&lt;&gt;"",SUM(SUMIFS(PrivateSheet4[[Duration]:[Duration]],PrivateSheet4[[Task]:[Task]],INDIRECT(CONCATENATE(ADDRESS(ROW($AC$22),COLUMN($AC$22)+(ROW($B124)-ROW($B$31))),"#"))))/60,"")</f>
        <v/>
      </c>
      <c r="I124" s="23" t="str">
        <f>IF($A124&lt;&gt;"",IF($J124&lt;&gt;0,H124/$J124,0),"")</f>
        <v/>
      </c>
      <c r="J124" s="25" t="str">
        <f>IF($A124&lt;&gt;"",SUM(B124,D124,F124,H124,#REF!),"")</f>
        <v/>
      </c>
      <c r="K124" s="48"/>
      <c r="L124" s="25"/>
      <c r="M124" s="37" t="str">
        <f>IF($K124&lt;&gt;"",SUMIFS(ProductBacklog[Planned],ProductBacklog[Planned-Date], "&lt;="&amp;$K124)," ")</f>
        <v xml:space="preserve"> </v>
      </c>
      <c r="N124" s="37" t="str" cm="1">
        <f t="array" ref="N124">IF($K124&lt;&gt;"",SUM(SUMIFS(ProductBacklog[Planned],ProductBacklog[Sprint],$A$31:$A124,ProductBacklog[Real-Date],"&lt;="&amp;$K124))," ")</f>
        <v xml:space="preserve"> </v>
      </c>
      <c r="O124" s="37" t="str" cm="1">
        <f t="array" ref="O124">IF($K124&lt;&gt;"",SUM(SUMIFS(PrivateSheet1[[Duration]:[Duration]],PrivateSheet1[[Task]:[Task]],_xlfn._xlws.FILTER(ProductBacklog[CODE],(ProductBacklog[Real-Date]&lt;=$K124)*(ProductBacklog[CODE]&lt;&gt;"")*(ProductBacklog[Real-Date]&lt;&gt;""))),SUMIFS(PrivateSheet2[[Duration]:[Duration]],PrivateSheet2[[Task]:[Task]],_xlfn._xlws.FILTER(ProductBacklog[CODE],(ProductBacklog[Real-Date]&lt;=$K124)*(ProductBacklog[CODE]&lt;&gt;"")*(ProductBacklog[Real-Date]&lt;&gt;""))),SUMIFS(PrivateSheet3[[Duration]:[Duration]],PrivateSheet3[[Task]:[Task]],_xlfn._xlws.FILTER(ProductBacklog[CODE],(ProductBacklog[Real-Date]&lt;=$K124)*(ProductBacklog[CODE]&lt;&gt;"")*(ProductBacklog[Real-Date]&lt;&gt;""))),SUMIFS(PrivateSheet4[[Duration]:[Duration]],PrivateSheet4[[Task]:[Task]],_xlfn._xlws.FILTER(ProductBacklog[CODE],(ProductBacklog[Real-Date]&lt;=$K124)*(ProductBacklog[CODE]&lt;&gt;"")*(ProductBacklog[Real-Date]&lt;&gt;""))))/60," ")</f>
        <v xml:space="preserve"> </v>
      </c>
      <c r="P124" s="37" t="str">
        <f>IF($K124&lt;&gt;"",SUM($J$31:$J124)," ")</f>
        <v xml:space="preserve"> </v>
      </c>
      <c r="S124" s="37"/>
      <c r="T124" s="29"/>
      <c r="U124" s="29"/>
    </row>
    <row r="125" spans="1:21" ht="14.4" customHeight="1" x14ac:dyDescent="0.3">
      <c r="A125" s="29"/>
      <c r="B125" s="51" t="str" cm="1">
        <f t="array" aca="1" ref="B125" ca="1">IF($A125&lt;&gt;"",SUM(SUMIFS(PrivateSheet1[[Duration]:[Duration]],PrivateSheet1[[Task]:[Task]],INDIRECT(CONCATENATE(ADDRESS(ROW($AC$22),COLUMN($AC$22)+(ROW($B125)-ROW($B$31))),"#"))))/60,"")</f>
        <v/>
      </c>
      <c r="C125" s="23" t="str">
        <f>IF($A125&lt;&gt;"",IF($J125&lt;&gt;0,B125/$J125,0),"")</f>
        <v/>
      </c>
      <c r="D125" s="51" t="str" cm="1">
        <f t="array" aca="1" ref="D125" ca="1">IF($A125&lt;&gt;"",SUM(SUMIFS(PrivateSheet2[[Duration]:[Duration]],PrivateSheet2[[Task]:[Task]],INDIRECT(CONCATENATE(ADDRESS(ROW($AC$22),COLUMN($AC$22)+(ROW($B125)-ROW($B$31))),"#"))))/60,"")</f>
        <v/>
      </c>
      <c r="E125" s="23" t="str">
        <f>IF($A125&lt;&gt;"",IF($J125&lt;&gt;0,D125/$J125,0),"")</f>
        <v/>
      </c>
      <c r="F125" s="51" t="str" cm="1">
        <f t="array" aca="1" ref="F125" ca="1">IF($A125&lt;&gt;"",SUM(SUMIFS(PrivateSheet3[[Duration]:[Duration]],PrivateSheet3[[Task]:[Task]],INDIRECT(CONCATENATE(ADDRESS(ROW($AC$22),COLUMN($AC$22)+(ROW($B125)-ROW($B$31))),"#"))))/60,"")</f>
        <v/>
      </c>
      <c r="G125" s="23" t="str">
        <f>IF($A125&lt;&gt;"",IF($J125&lt;&gt;0,F125/$J125,0),"")</f>
        <v/>
      </c>
      <c r="H125" s="51" t="str" cm="1">
        <f t="array" aca="1" ref="H125" ca="1">IF($A125&lt;&gt;"",SUM(SUMIFS(PrivateSheet4[[Duration]:[Duration]],PrivateSheet4[[Task]:[Task]],INDIRECT(CONCATENATE(ADDRESS(ROW($AC$22),COLUMN($AC$22)+(ROW($B125)-ROW($B$31))),"#"))))/60,"")</f>
        <v/>
      </c>
      <c r="I125" s="23" t="str">
        <f>IF($A125&lt;&gt;"",IF($J125&lt;&gt;0,H125/$J125,0),"")</f>
        <v/>
      </c>
      <c r="J125" s="25" t="str">
        <f>IF($A125&lt;&gt;"",SUM(B125,D125,F125,H125,#REF!),"")</f>
        <v/>
      </c>
      <c r="K125" s="48"/>
      <c r="L125" s="25"/>
      <c r="M125" s="37" t="str">
        <f>IF($K125&lt;&gt;"",SUMIFS(ProductBacklog[Planned],ProductBacklog[Planned-Date], "&lt;="&amp;$K125)," ")</f>
        <v xml:space="preserve"> </v>
      </c>
      <c r="N125" s="37" t="str" cm="1">
        <f t="array" ref="N125">IF($K125&lt;&gt;"",SUM(SUMIFS(ProductBacklog[Planned],ProductBacklog[Sprint],$A$31:$A125,ProductBacklog[Real-Date],"&lt;="&amp;$K125))," ")</f>
        <v xml:space="preserve"> </v>
      </c>
      <c r="O125" s="37" t="str" cm="1">
        <f t="array" ref="O125">IF($K125&lt;&gt;"",SUM(SUMIFS(PrivateSheet1[[Duration]:[Duration]],PrivateSheet1[[Task]:[Task]],_xlfn._xlws.FILTER(ProductBacklog[CODE],(ProductBacklog[Real-Date]&lt;=$K125)*(ProductBacklog[CODE]&lt;&gt;"")*(ProductBacklog[Real-Date]&lt;&gt;""))),SUMIFS(PrivateSheet2[[Duration]:[Duration]],PrivateSheet2[[Task]:[Task]],_xlfn._xlws.FILTER(ProductBacklog[CODE],(ProductBacklog[Real-Date]&lt;=$K125)*(ProductBacklog[CODE]&lt;&gt;"")*(ProductBacklog[Real-Date]&lt;&gt;""))),SUMIFS(PrivateSheet3[[Duration]:[Duration]],PrivateSheet3[[Task]:[Task]],_xlfn._xlws.FILTER(ProductBacklog[CODE],(ProductBacklog[Real-Date]&lt;=$K125)*(ProductBacklog[CODE]&lt;&gt;"")*(ProductBacklog[Real-Date]&lt;&gt;""))),SUMIFS(PrivateSheet4[[Duration]:[Duration]],PrivateSheet4[[Task]:[Task]],_xlfn._xlws.FILTER(ProductBacklog[CODE],(ProductBacklog[Real-Date]&lt;=$K125)*(ProductBacklog[CODE]&lt;&gt;"")*(ProductBacklog[Real-Date]&lt;&gt;""))))/60," ")</f>
        <v xml:space="preserve"> </v>
      </c>
      <c r="P125" s="37" t="str">
        <f>IF($K125&lt;&gt;"",SUM($J$31:$J125)," ")</f>
        <v xml:space="preserve"> </v>
      </c>
      <c r="S125" s="37"/>
      <c r="T125" s="29"/>
      <c r="U125" s="29"/>
    </row>
    <row r="126" spans="1:21" ht="14.4" customHeight="1" x14ac:dyDescent="0.3">
      <c r="A126" s="29"/>
      <c r="B126" s="51" t="str" cm="1">
        <f t="array" aca="1" ref="B126" ca="1">IF($A126&lt;&gt;"",SUM(SUMIFS(PrivateSheet1[[Duration]:[Duration]],PrivateSheet1[[Task]:[Task]],INDIRECT(CONCATENATE(ADDRESS(ROW($AC$22),COLUMN($AC$22)+(ROW($B126)-ROW($B$31))),"#"))))/60,"")</f>
        <v/>
      </c>
      <c r="C126" s="23" t="str">
        <f>IF($A126&lt;&gt;"",IF($J126&lt;&gt;0,B126/$J126,0),"")</f>
        <v/>
      </c>
      <c r="D126" s="51" t="str" cm="1">
        <f t="array" aca="1" ref="D126" ca="1">IF($A126&lt;&gt;"",SUM(SUMIFS(PrivateSheet2[[Duration]:[Duration]],PrivateSheet2[[Task]:[Task]],INDIRECT(CONCATENATE(ADDRESS(ROW($AC$22),COLUMN($AC$22)+(ROW($B126)-ROW($B$31))),"#"))))/60,"")</f>
        <v/>
      </c>
      <c r="E126" s="23" t="str">
        <f>IF($A126&lt;&gt;"",IF($J126&lt;&gt;0,D126/$J126,0),"")</f>
        <v/>
      </c>
      <c r="F126" s="51" t="str" cm="1">
        <f t="array" aca="1" ref="F126" ca="1">IF($A126&lt;&gt;"",SUM(SUMIFS(PrivateSheet3[[Duration]:[Duration]],PrivateSheet3[[Task]:[Task]],INDIRECT(CONCATENATE(ADDRESS(ROW($AC$22),COLUMN($AC$22)+(ROW($B126)-ROW($B$31))),"#"))))/60,"")</f>
        <v/>
      </c>
      <c r="G126" s="23" t="str">
        <f>IF($A126&lt;&gt;"",IF($J126&lt;&gt;0,F126/$J126,0),"")</f>
        <v/>
      </c>
      <c r="H126" s="51" t="str" cm="1">
        <f t="array" aca="1" ref="H126" ca="1">IF($A126&lt;&gt;"",SUM(SUMIFS(PrivateSheet4[[Duration]:[Duration]],PrivateSheet4[[Task]:[Task]],INDIRECT(CONCATENATE(ADDRESS(ROW($AC$22),COLUMN($AC$22)+(ROW($B126)-ROW($B$31))),"#"))))/60,"")</f>
        <v/>
      </c>
      <c r="I126" s="23" t="str">
        <f>IF($A126&lt;&gt;"",IF($J126&lt;&gt;0,H126/$J126,0),"")</f>
        <v/>
      </c>
      <c r="J126" s="25" t="str">
        <f>IF($A126&lt;&gt;"",SUM(B126,D126,F126,H126,#REF!),"")</f>
        <v/>
      </c>
      <c r="K126" s="48"/>
      <c r="L126" s="25"/>
      <c r="M126" s="37" t="str">
        <f>IF($K126&lt;&gt;"",SUMIFS(ProductBacklog[Planned],ProductBacklog[Planned-Date], "&lt;="&amp;$K126)," ")</f>
        <v xml:space="preserve"> </v>
      </c>
      <c r="N126" s="37" t="str" cm="1">
        <f t="array" ref="N126">IF($K126&lt;&gt;"",SUM(SUMIFS(ProductBacklog[Planned],ProductBacklog[Sprint],$A$31:$A126,ProductBacklog[Real-Date],"&lt;="&amp;$K126))," ")</f>
        <v xml:space="preserve"> </v>
      </c>
      <c r="O126" s="37" t="str" cm="1">
        <f t="array" ref="O126">IF($K126&lt;&gt;"",SUM(SUMIFS(PrivateSheet1[[Duration]:[Duration]],PrivateSheet1[[Task]:[Task]],_xlfn._xlws.FILTER(ProductBacklog[CODE],(ProductBacklog[Real-Date]&lt;=$K126)*(ProductBacklog[CODE]&lt;&gt;"")*(ProductBacklog[Real-Date]&lt;&gt;""))),SUMIFS(PrivateSheet2[[Duration]:[Duration]],PrivateSheet2[[Task]:[Task]],_xlfn._xlws.FILTER(ProductBacklog[CODE],(ProductBacklog[Real-Date]&lt;=$K126)*(ProductBacklog[CODE]&lt;&gt;"")*(ProductBacklog[Real-Date]&lt;&gt;""))),SUMIFS(PrivateSheet3[[Duration]:[Duration]],PrivateSheet3[[Task]:[Task]],_xlfn._xlws.FILTER(ProductBacklog[CODE],(ProductBacklog[Real-Date]&lt;=$K126)*(ProductBacklog[CODE]&lt;&gt;"")*(ProductBacklog[Real-Date]&lt;&gt;""))),SUMIFS(PrivateSheet4[[Duration]:[Duration]],PrivateSheet4[[Task]:[Task]],_xlfn._xlws.FILTER(ProductBacklog[CODE],(ProductBacklog[Real-Date]&lt;=$K126)*(ProductBacklog[CODE]&lt;&gt;"")*(ProductBacklog[Real-Date]&lt;&gt;""))))/60," ")</f>
        <v xml:space="preserve"> </v>
      </c>
      <c r="P126" s="37" t="str">
        <f>IF($K126&lt;&gt;"",SUM($J$31:$J126)," ")</f>
        <v xml:space="preserve"> </v>
      </c>
      <c r="S126" s="37"/>
      <c r="T126" s="29"/>
      <c r="U126" s="29"/>
    </row>
    <row r="127" spans="1:21" ht="14.4" customHeight="1" x14ac:dyDescent="0.3">
      <c r="A127" s="29"/>
      <c r="B127" s="51" t="str" cm="1">
        <f t="array" aca="1" ref="B127" ca="1">IF($A127&lt;&gt;"",SUM(SUMIFS(PrivateSheet1[[Duration]:[Duration]],PrivateSheet1[[Task]:[Task]],INDIRECT(CONCATENATE(ADDRESS(ROW($AC$22),COLUMN($AC$22)+(ROW($B127)-ROW($B$31))),"#"))))/60,"")</f>
        <v/>
      </c>
      <c r="C127" s="23" t="str">
        <f>IF($A127&lt;&gt;"",IF($J127&lt;&gt;0,B127/$J127,0),"")</f>
        <v/>
      </c>
      <c r="D127" s="51" t="str" cm="1">
        <f t="array" aca="1" ref="D127" ca="1">IF($A127&lt;&gt;"",SUM(SUMIFS(PrivateSheet2[[Duration]:[Duration]],PrivateSheet2[[Task]:[Task]],INDIRECT(CONCATENATE(ADDRESS(ROW($AC$22),COLUMN($AC$22)+(ROW($B127)-ROW($B$31))),"#"))))/60,"")</f>
        <v/>
      </c>
      <c r="E127" s="23" t="str">
        <f>IF($A127&lt;&gt;"",IF($J127&lt;&gt;0,D127/$J127,0),"")</f>
        <v/>
      </c>
      <c r="F127" s="51" t="str" cm="1">
        <f t="array" aca="1" ref="F127" ca="1">IF($A127&lt;&gt;"",SUM(SUMIFS(PrivateSheet3[[Duration]:[Duration]],PrivateSheet3[[Task]:[Task]],INDIRECT(CONCATENATE(ADDRESS(ROW($AC$22),COLUMN($AC$22)+(ROW($B127)-ROW($B$31))),"#"))))/60,"")</f>
        <v/>
      </c>
      <c r="G127" s="23" t="str">
        <f>IF($A127&lt;&gt;"",IF($J127&lt;&gt;0,F127/$J127,0),"")</f>
        <v/>
      </c>
      <c r="H127" s="51" t="str" cm="1">
        <f t="array" aca="1" ref="H127" ca="1">IF($A127&lt;&gt;"",SUM(SUMIFS(PrivateSheet4[[Duration]:[Duration]],PrivateSheet4[[Task]:[Task]],INDIRECT(CONCATENATE(ADDRESS(ROW($AC$22),COLUMN($AC$22)+(ROW($B127)-ROW($B$31))),"#"))))/60,"")</f>
        <v/>
      </c>
      <c r="I127" s="23" t="str">
        <f>IF($A127&lt;&gt;"",IF($J127&lt;&gt;0,H127/$J127,0),"")</f>
        <v/>
      </c>
      <c r="J127" s="25" t="str">
        <f>IF($A127&lt;&gt;"",SUM(B127,D127,F127,H127,#REF!),"")</f>
        <v/>
      </c>
      <c r="K127" s="48"/>
      <c r="L127" s="25"/>
      <c r="M127" s="37" t="str">
        <f>IF($K127&lt;&gt;"",SUMIFS(ProductBacklog[Planned],ProductBacklog[Planned-Date], "&lt;="&amp;$K127)," ")</f>
        <v xml:space="preserve"> </v>
      </c>
      <c r="N127" s="37" t="str" cm="1">
        <f t="array" ref="N127">IF($K127&lt;&gt;"",SUM(SUMIFS(ProductBacklog[Planned],ProductBacklog[Sprint],$A$31:$A127,ProductBacklog[Real-Date],"&lt;="&amp;$K127))," ")</f>
        <v xml:space="preserve"> </v>
      </c>
      <c r="O127" s="37" t="str" cm="1">
        <f t="array" ref="O127">IF($K127&lt;&gt;"",SUM(SUMIFS(PrivateSheet1[[Duration]:[Duration]],PrivateSheet1[[Task]:[Task]],_xlfn._xlws.FILTER(ProductBacklog[CODE],(ProductBacklog[Real-Date]&lt;=$K127)*(ProductBacklog[CODE]&lt;&gt;"")*(ProductBacklog[Real-Date]&lt;&gt;""))),SUMIFS(PrivateSheet2[[Duration]:[Duration]],PrivateSheet2[[Task]:[Task]],_xlfn._xlws.FILTER(ProductBacklog[CODE],(ProductBacklog[Real-Date]&lt;=$K127)*(ProductBacklog[CODE]&lt;&gt;"")*(ProductBacklog[Real-Date]&lt;&gt;""))),SUMIFS(PrivateSheet3[[Duration]:[Duration]],PrivateSheet3[[Task]:[Task]],_xlfn._xlws.FILTER(ProductBacklog[CODE],(ProductBacklog[Real-Date]&lt;=$K127)*(ProductBacklog[CODE]&lt;&gt;"")*(ProductBacklog[Real-Date]&lt;&gt;""))),SUMIFS(PrivateSheet4[[Duration]:[Duration]],PrivateSheet4[[Task]:[Task]],_xlfn._xlws.FILTER(ProductBacklog[CODE],(ProductBacklog[Real-Date]&lt;=$K127)*(ProductBacklog[CODE]&lt;&gt;"")*(ProductBacklog[Real-Date]&lt;&gt;""))))/60," ")</f>
        <v xml:space="preserve"> </v>
      </c>
      <c r="P127" s="37" t="str">
        <f>IF($K127&lt;&gt;"",SUM($J$31:$J127)," ")</f>
        <v xml:space="preserve"> </v>
      </c>
      <c r="S127" s="37"/>
      <c r="T127" s="29"/>
      <c r="U127" s="29"/>
    </row>
    <row r="128" spans="1:21" ht="14.4" customHeight="1" x14ac:dyDescent="0.3">
      <c r="A128" s="29"/>
      <c r="B128" s="51" t="str" cm="1">
        <f t="array" aca="1" ref="B128" ca="1">IF($A128&lt;&gt;"",SUM(SUMIFS(PrivateSheet1[[Duration]:[Duration]],PrivateSheet1[[Task]:[Task]],INDIRECT(CONCATENATE(ADDRESS(ROW($AC$22),COLUMN($AC$22)+(ROW($B128)-ROW($B$31))),"#"))))/60,"")</f>
        <v/>
      </c>
      <c r="C128" s="23" t="str">
        <f>IF($A128&lt;&gt;"",IF($J128&lt;&gt;0,B128/$J128,0),"")</f>
        <v/>
      </c>
      <c r="D128" s="51" t="str" cm="1">
        <f t="array" aca="1" ref="D128" ca="1">IF($A128&lt;&gt;"",SUM(SUMIFS(PrivateSheet2[[Duration]:[Duration]],PrivateSheet2[[Task]:[Task]],INDIRECT(CONCATENATE(ADDRESS(ROW($AC$22),COLUMN($AC$22)+(ROW($B128)-ROW($B$31))),"#"))))/60,"")</f>
        <v/>
      </c>
      <c r="E128" s="23" t="str">
        <f>IF($A128&lt;&gt;"",IF($J128&lt;&gt;0,D128/$J128,0),"")</f>
        <v/>
      </c>
      <c r="F128" s="51" t="str" cm="1">
        <f t="array" aca="1" ref="F128" ca="1">IF($A128&lt;&gt;"",SUM(SUMIFS(PrivateSheet3[[Duration]:[Duration]],PrivateSheet3[[Task]:[Task]],INDIRECT(CONCATENATE(ADDRESS(ROW($AC$22),COLUMN($AC$22)+(ROW($B128)-ROW($B$31))),"#"))))/60,"")</f>
        <v/>
      </c>
      <c r="G128" s="23" t="str">
        <f>IF($A128&lt;&gt;"",IF($J128&lt;&gt;0,F128/$J128,0),"")</f>
        <v/>
      </c>
      <c r="H128" s="51" t="str" cm="1">
        <f t="array" aca="1" ref="H128" ca="1">IF($A128&lt;&gt;"",SUM(SUMIFS(PrivateSheet4[[Duration]:[Duration]],PrivateSheet4[[Task]:[Task]],INDIRECT(CONCATENATE(ADDRESS(ROW($AC$22),COLUMN($AC$22)+(ROW($B128)-ROW($B$31))),"#"))))/60,"")</f>
        <v/>
      </c>
      <c r="I128" s="23" t="str">
        <f>IF($A128&lt;&gt;"",IF($J128&lt;&gt;0,H128/$J128,0),"")</f>
        <v/>
      </c>
      <c r="J128" s="25" t="str">
        <f>IF($A128&lt;&gt;"",SUM(B128,D128,F128,H128,#REF!),"")</f>
        <v/>
      </c>
      <c r="K128" s="48"/>
      <c r="L128" s="25"/>
      <c r="M128" s="37" t="str">
        <f>IF($K128&lt;&gt;"",SUMIFS(ProductBacklog[Planned],ProductBacklog[Planned-Date], "&lt;="&amp;$K128)," ")</f>
        <v xml:space="preserve"> </v>
      </c>
      <c r="N128" s="37" t="str" cm="1">
        <f t="array" ref="N128">IF($K128&lt;&gt;"",SUM(SUMIFS(ProductBacklog[Planned],ProductBacklog[Sprint],$A$31:$A128,ProductBacklog[Real-Date],"&lt;="&amp;$K128))," ")</f>
        <v xml:space="preserve"> </v>
      </c>
      <c r="O128" s="37" t="str" cm="1">
        <f t="array" ref="O128">IF($K128&lt;&gt;"",SUM(SUMIFS(PrivateSheet1[[Duration]:[Duration]],PrivateSheet1[[Task]:[Task]],_xlfn._xlws.FILTER(ProductBacklog[CODE],(ProductBacklog[Real-Date]&lt;=$K128)*(ProductBacklog[CODE]&lt;&gt;"")*(ProductBacklog[Real-Date]&lt;&gt;""))),SUMIFS(PrivateSheet2[[Duration]:[Duration]],PrivateSheet2[[Task]:[Task]],_xlfn._xlws.FILTER(ProductBacklog[CODE],(ProductBacklog[Real-Date]&lt;=$K128)*(ProductBacklog[CODE]&lt;&gt;"")*(ProductBacklog[Real-Date]&lt;&gt;""))),SUMIFS(PrivateSheet3[[Duration]:[Duration]],PrivateSheet3[[Task]:[Task]],_xlfn._xlws.FILTER(ProductBacklog[CODE],(ProductBacklog[Real-Date]&lt;=$K128)*(ProductBacklog[CODE]&lt;&gt;"")*(ProductBacklog[Real-Date]&lt;&gt;""))),SUMIFS(PrivateSheet4[[Duration]:[Duration]],PrivateSheet4[[Task]:[Task]],_xlfn._xlws.FILTER(ProductBacklog[CODE],(ProductBacklog[Real-Date]&lt;=$K128)*(ProductBacklog[CODE]&lt;&gt;"")*(ProductBacklog[Real-Date]&lt;&gt;""))))/60," ")</f>
        <v xml:space="preserve"> </v>
      </c>
      <c r="P128" s="37" t="str">
        <f>IF($K128&lt;&gt;"",SUM($J$31:$J128)," ")</f>
        <v xml:space="preserve"> </v>
      </c>
      <c r="S128" s="37"/>
      <c r="T128" s="29"/>
      <c r="U128" s="29"/>
    </row>
    <row r="129" spans="1:21" ht="14.4" customHeight="1" x14ac:dyDescent="0.3">
      <c r="A129" s="29"/>
      <c r="B129" s="51" t="str" cm="1">
        <f t="array" aca="1" ref="B129" ca="1">IF($A129&lt;&gt;"",SUM(SUMIFS(PrivateSheet1[[Duration]:[Duration]],PrivateSheet1[[Task]:[Task]],INDIRECT(CONCATENATE(ADDRESS(ROW($AC$22),COLUMN($AC$22)+(ROW($B129)-ROW($B$31))),"#"))))/60,"")</f>
        <v/>
      </c>
      <c r="C129" s="23" t="str">
        <f>IF($A129&lt;&gt;"",IF($J129&lt;&gt;0,B129/$J129,0),"")</f>
        <v/>
      </c>
      <c r="D129" s="51" t="str" cm="1">
        <f t="array" aca="1" ref="D129" ca="1">IF($A129&lt;&gt;"",SUM(SUMIFS(PrivateSheet2[[Duration]:[Duration]],PrivateSheet2[[Task]:[Task]],INDIRECT(CONCATENATE(ADDRESS(ROW($AC$22),COLUMN($AC$22)+(ROW($B129)-ROW($B$31))),"#"))))/60,"")</f>
        <v/>
      </c>
      <c r="E129" s="23" t="str">
        <f>IF($A129&lt;&gt;"",IF($J129&lt;&gt;0,D129/$J129,0),"")</f>
        <v/>
      </c>
      <c r="F129" s="51" t="str" cm="1">
        <f t="array" aca="1" ref="F129" ca="1">IF($A129&lt;&gt;"",SUM(SUMIFS(PrivateSheet3[[Duration]:[Duration]],PrivateSheet3[[Task]:[Task]],INDIRECT(CONCATENATE(ADDRESS(ROW($AC$22),COLUMN($AC$22)+(ROW($B129)-ROW($B$31))),"#"))))/60,"")</f>
        <v/>
      </c>
      <c r="G129" s="23" t="str">
        <f>IF($A129&lt;&gt;"",IF($J129&lt;&gt;0,F129/$J129,0),"")</f>
        <v/>
      </c>
      <c r="H129" s="51" t="str" cm="1">
        <f t="array" aca="1" ref="H129" ca="1">IF($A129&lt;&gt;"",SUM(SUMIFS(PrivateSheet4[[Duration]:[Duration]],PrivateSheet4[[Task]:[Task]],INDIRECT(CONCATENATE(ADDRESS(ROW($AC$22),COLUMN($AC$22)+(ROW($B129)-ROW($B$31))),"#"))))/60,"")</f>
        <v/>
      </c>
      <c r="I129" s="23" t="str">
        <f>IF($A129&lt;&gt;"",IF($J129&lt;&gt;0,H129/$J129,0),"")</f>
        <v/>
      </c>
      <c r="J129" s="25" t="str">
        <f>IF($A129&lt;&gt;"",SUM(B129,D129,F129,H129,#REF!),"")</f>
        <v/>
      </c>
      <c r="K129" s="48"/>
      <c r="L129" s="25"/>
      <c r="M129" s="37" t="str">
        <f>IF($K129&lt;&gt;"",SUMIFS(ProductBacklog[Planned],ProductBacklog[Planned-Date], "&lt;="&amp;$K129)," ")</f>
        <v xml:space="preserve"> </v>
      </c>
      <c r="N129" s="37" t="str" cm="1">
        <f t="array" ref="N129">IF($K129&lt;&gt;"",SUM(SUMIFS(ProductBacklog[Planned],ProductBacklog[Sprint],$A$31:$A129,ProductBacklog[Real-Date],"&lt;="&amp;$K129))," ")</f>
        <v xml:space="preserve"> </v>
      </c>
      <c r="O129" s="37" t="str" cm="1">
        <f t="array" ref="O129">IF($K129&lt;&gt;"",SUM(SUMIFS(PrivateSheet1[[Duration]:[Duration]],PrivateSheet1[[Task]:[Task]],_xlfn._xlws.FILTER(ProductBacklog[CODE],(ProductBacklog[Real-Date]&lt;=$K129)*(ProductBacklog[CODE]&lt;&gt;"")*(ProductBacklog[Real-Date]&lt;&gt;""))),SUMIFS(PrivateSheet2[[Duration]:[Duration]],PrivateSheet2[[Task]:[Task]],_xlfn._xlws.FILTER(ProductBacklog[CODE],(ProductBacklog[Real-Date]&lt;=$K129)*(ProductBacklog[CODE]&lt;&gt;"")*(ProductBacklog[Real-Date]&lt;&gt;""))),SUMIFS(PrivateSheet3[[Duration]:[Duration]],PrivateSheet3[[Task]:[Task]],_xlfn._xlws.FILTER(ProductBacklog[CODE],(ProductBacklog[Real-Date]&lt;=$K129)*(ProductBacklog[CODE]&lt;&gt;"")*(ProductBacklog[Real-Date]&lt;&gt;""))),SUMIFS(PrivateSheet4[[Duration]:[Duration]],PrivateSheet4[[Task]:[Task]],_xlfn._xlws.FILTER(ProductBacklog[CODE],(ProductBacklog[Real-Date]&lt;=$K129)*(ProductBacklog[CODE]&lt;&gt;"")*(ProductBacklog[Real-Date]&lt;&gt;""))))/60," ")</f>
        <v xml:space="preserve"> </v>
      </c>
      <c r="P129" s="37" t="str">
        <f>IF($K129&lt;&gt;"",SUM($J$31:$J129)," ")</f>
        <v xml:space="preserve"> </v>
      </c>
      <c r="S129" s="37"/>
      <c r="T129" s="29"/>
      <c r="U129" s="29"/>
    </row>
    <row r="130" spans="1:21" ht="14.4" customHeight="1" x14ac:dyDescent="0.3">
      <c r="A130" s="29"/>
      <c r="B130" s="51" t="str" cm="1">
        <f t="array" aca="1" ref="B130" ca="1">IF($A130&lt;&gt;"",SUM(SUMIFS(PrivateSheet1[[Duration]:[Duration]],PrivateSheet1[[Task]:[Task]],INDIRECT(CONCATENATE(ADDRESS(ROW($AC$22),COLUMN($AC$22)+(ROW($B130)-ROW($B$31))),"#"))))/60,"")</f>
        <v/>
      </c>
      <c r="C130" s="23" t="str">
        <f>IF($A130&lt;&gt;"",IF($J130&lt;&gt;0,B130/$J130,0),"")</f>
        <v/>
      </c>
      <c r="D130" s="51" t="str" cm="1">
        <f t="array" aca="1" ref="D130" ca="1">IF($A130&lt;&gt;"",SUM(SUMIFS(PrivateSheet2[[Duration]:[Duration]],PrivateSheet2[[Task]:[Task]],INDIRECT(CONCATENATE(ADDRESS(ROW($AC$22),COLUMN($AC$22)+(ROW($B130)-ROW($B$31))),"#"))))/60,"")</f>
        <v/>
      </c>
      <c r="E130" s="23" t="str">
        <f>IF($A130&lt;&gt;"",IF($J130&lt;&gt;0,D130/$J130,0),"")</f>
        <v/>
      </c>
      <c r="F130" s="51" t="str" cm="1">
        <f t="array" aca="1" ref="F130" ca="1">IF($A130&lt;&gt;"",SUM(SUMIFS(PrivateSheet3[[Duration]:[Duration]],PrivateSheet3[[Task]:[Task]],INDIRECT(CONCATENATE(ADDRESS(ROW($AC$22),COLUMN($AC$22)+(ROW($B130)-ROW($B$31))),"#"))))/60,"")</f>
        <v/>
      </c>
      <c r="G130" s="23" t="str">
        <f>IF($A130&lt;&gt;"",IF($J130&lt;&gt;0,F130/$J130,0),"")</f>
        <v/>
      </c>
      <c r="H130" s="51" t="str" cm="1">
        <f t="array" aca="1" ref="H130" ca="1">IF($A130&lt;&gt;"",SUM(SUMIFS(PrivateSheet4[[Duration]:[Duration]],PrivateSheet4[[Task]:[Task]],INDIRECT(CONCATENATE(ADDRESS(ROW($AC$22),COLUMN($AC$22)+(ROW($B130)-ROW($B$31))),"#"))))/60,"")</f>
        <v/>
      </c>
      <c r="I130" s="23" t="str">
        <f>IF($A130&lt;&gt;"",IF($J130&lt;&gt;0,H130/$J130,0),"")</f>
        <v/>
      </c>
      <c r="J130" s="25" t="str">
        <f>IF($A130&lt;&gt;"",SUM(B130,D130,F130,H130,#REF!),"")</f>
        <v/>
      </c>
      <c r="K130" s="48"/>
      <c r="L130" s="25"/>
      <c r="M130" s="37" t="str">
        <f>IF($K130&lt;&gt;"",SUMIFS(ProductBacklog[Planned],ProductBacklog[Planned-Date], "&lt;="&amp;$K130)," ")</f>
        <v xml:space="preserve"> </v>
      </c>
      <c r="N130" s="37" t="str" cm="1">
        <f t="array" ref="N130">IF($K130&lt;&gt;"",SUM(SUMIFS(ProductBacklog[Planned],ProductBacklog[Sprint],$A$31:$A130,ProductBacklog[Real-Date],"&lt;="&amp;$K130))," ")</f>
        <v xml:space="preserve"> </v>
      </c>
      <c r="O130" s="37" t="str" cm="1">
        <f t="array" ref="O130">IF($K130&lt;&gt;"",SUM(SUMIFS(PrivateSheet1[[Duration]:[Duration]],PrivateSheet1[[Task]:[Task]],_xlfn._xlws.FILTER(ProductBacklog[CODE],(ProductBacklog[Real-Date]&lt;=$K130)*(ProductBacklog[CODE]&lt;&gt;"")*(ProductBacklog[Real-Date]&lt;&gt;""))),SUMIFS(PrivateSheet2[[Duration]:[Duration]],PrivateSheet2[[Task]:[Task]],_xlfn._xlws.FILTER(ProductBacklog[CODE],(ProductBacklog[Real-Date]&lt;=$K130)*(ProductBacklog[CODE]&lt;&gt;"")*(ProductBacklog[Real-Date]&lt;&gt;""))),SUMIFS(PrivateSheet3[[Duration]:[Duration]],PrivateSheet3[[Task]:[Task]],_xlfn._xlws.FILTER(ProductBacklog[CODE],(ProductBacklog[Real-Date]&lt;=$K130)*(ProductBacklog[CODE]&lt;&gt;"")*(ProductBacklog[Real-Date]&lt;&gt;""))),SUMIFS(PrivateSheet4[[Duration]:[Duration]],PrivateSheet4[[Task]:[Task]],_xlfn._xlws.FILTER(ProductBacklog[CODE],(ProductBacklog[Real-Date]&lt;=$K130)*(ProductBacklog[CODE]&lt;&gt;"")*(ProductBacklog[Real-Date]&lt;&gt;""))))/60," ")</f>
        <v xml:space="preserve"> </v>
      </c>
      <c r="P130" s="37" t="str">
        <f>IF($K130&lt;&gt;"",SUM($J$31:$J130)," ")</f>
        <v xml:space="preserve"> </v>
      </c>
      <c r="S130" s="37"/>
      <c r="T130" s="29"/>
      <c r="U130" s="29"/>
    </row>
    <row r="131" spans="1:21" x14ac:dyDescent="0.3">
      <c r="K131" s="25"/>
    </row>
  </sheetData>
  <mergeCells count="103">
    <mergeCell ref="A28:A30"/>
    <mergeCell ref="B28:C29"/>
    <mergeCell ref="D28:E29"/>
    <mergeCell ref="F28:G29"/>
    <mergeCell ref="H28:I29"/>
    <mergeCell ref="A9:A10"/>
    <mergeCell ref="A11:A12"/>
    <mergeCell ref="A13:A14"/>
    <mergeCell ref="A15:A16"/>
    <mergeCell ref="A17:A18"/>
    <mergeCell ref="G13:G14"/>
    <mergeCell ref="H17:H18"/>
    <mergeCell ref="I17:I18"/>
    <mergeCell ref="H19:H20"/>
    <mergeCell ref="I19:I20"/>
    <mergeCell ref="F17:F18"/>
    <mergeCell ref="H11:H12"/>
    <mergeCell ref="I11:I12"/>
    <mergeCell ref="H13:H14"/>
    <mergeCell ref="I13:I14"/>
    <mergeCell ref="A2:A4"/>
    <mergeCell ref="A5:A6"/>
    <mergeCell ref="G5:G6"/>
    <mergeCell ref="B2:C3"/>
    <mergeCell ref="D2:E3"/>
    <mergeCell ref="F2:G3"/>
    <mergeCell ref="B5:B6"/>
    <mergeCell ref="C5:C6"/>
    <mergeCell ref="E5:E6"/>
    <mergeCell ref="F5:F6"/>
    <mergeCell ref="H2:I3"/>
    <mergeCell ref="I5:I6"/>
    <mergeCell ref="A7:A8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  <mergeCell ref="F9:F10"/>
    <mergeCell ref="G9:G10"/>
    <mergeCell ref="B7:B8"/>
    <mergeCell ref="C7:C8"/>
    <mergeCell ref="D7:D8"/>
    <mergeCell ref="E7:E8"/>
    <mergeCell ref="F7:F8"/>
    <mergeCell ref="B17:B18"/>
    <mergeCell ref="C17:C18"/>
    <mergeCell ref="D17:D18"/>
    <mergeCell ref="E17:E18"/>
    <mergeCell ref="D5:D6"/>
    <mergeCell ref="G17:G18"/>
    <mergeCell ref="B15:B16"/>
    <mergeCell ref="C15:C16"/>
    <mergeCell ref="D15:D16"/>
    <mergeCell ref="E15:E16"/>
    <mergeCell ref="F15:F16"/>
    <mergeCell ref="G15:G16"/>
    <mergeCell ref="B13:B14"/>
    <mergeCell ref="C13:C14"/>
    <mergeCell ref="D13:D14"/>
    <mergeCell ref="E13:E14"/>
    <mergeCell ref="F13:F14"/>
    <mergeCell ref="H15:H16"/>
    <mergeCell ref="I15:I16"/>
    <mergeCell ref="H5:H6"/>
    <mergeCell ref="T3:U3"/>
    <mergeCell ref="H7:H8"/>
    <mergeCell ref="I7:I8"/>
    <mergeCell ref="H9:H10"/>
    <mergeCell ref="I9:I10"/>
    <mergeCell ref="B21:C22"/>
    <mergeCell ref="D21:E22"/>
    <mergeCell ref="F21:G22"/>
    <mergeCell ref="H21:I22"/>
    <mergeCell ref="J5:J6"/>
    <mergeCell ref="J7:J8"/>
    <mergeCell ref="J9:J10"/>
    <mergeCell ref="J11:J12"/>
    <mergeCell ref="J13:J14"/>
    <mergeCell ref="J15:J16"/>
    <mergeCell ref="J17:J18"/>
    <mergeCell ref="J19:J20"/>
    <mergeCell ref="B19:B20"/>
    <mergeCell ref="C19:C20"/>
    <mergeCell ref="D19:D20"/>
    <mergeCell ref="E19:E20"/>
    <mergeCell ref="L3:O4"/>
    <mergeCell ref="B24:I25"/>
    <mergeCell ref="B23:C23"/>
    <mergeCell ref="D23:E23"/>
    <mergeCell ref="F23:G23"/>
    <mergeCell ref="H23:I23"/>
    <mergeCell ref="A21:A22"/>
    <mergeCell ref="A24:A25"/>
    <mergeCell ref="A19:A20"/>
    <mergeCell ref="F19:F20"/>
    <mergeCell ref="G19:G20"/>
    <mergeCell ref="G7:G8"/>
  </mergeCells>
  <phoneticPr fontId="1" type="noConversion"/>
  <conditionalFormatting sqref="R5:R7">
    <cfRule type="expression" dxfId="65" priority="15">
      <formula>10=MOD(INDIRECT("ProductBacklog[@[CODE_NUM]]"),10)</formula>
    </cfRule>
    <cfRule type="expression" dxfId="64" priority="16">
      <formula>9=MOD(INDIRECT("ProductBacklog[@[CODE_NUM]]"),10)</formula>
    </cfRule>
    <cfRule type="expression" dxfId="63" priority="17">
      <formula>8=MOD(INDIRECT("ProductBacklog[@[CODE_NUM]]"),10)</formula>
    </cfRule>
    <cfRule type="expression" dxfId="62" priority="18">
      <formula>7=MOD(INDIRECT("ProductBacklog[@[CODE_NUM]]"),10)</formula>
    </cfRule>
    <cfRule type="expression" dxfId="61" priority="19">
      <formula>6=MOD(INDIRECT("ProductBacklog[@[CODE_NUM]]"),10)</formula>
    </cfRule>
    <cfRule type="expression" dxfId="60" priority="20">
      <formula>5=MOD(INDIRECT("ProductBacklog[@[CODE_NUM]]"),10)</formula>
    </cfRule>
    <cfRule type="expression" dxfId="59" priority="21">
      <formula>4=MOD(INDIRECT("ProductBacklog[@[CODE_NUM]]"),10)</formula>
    </cfRule>
    <cfRule type="expression" dxfId="58" priority="22">
      <formula>3=MOD(INDIRECT("ProductBacklog[@[CODE_NUM]]"),10)</formula>
    </cfRule>
    <cfRule type="expression" dxfId="57" priority="23">
      <formula>2=MOD(INDIRECT("ProductBacklog[@[CODE_NUM]]"),10)</formula>
    </cfRule>
    <cfRule type="expression" dxfId="56" priority="24">
      <formula>1=MOD(INDIRECT("ProductBacklog[@[CODE_NUM]]"),10)</formula>
    </cfRule>
  </conditionalFormatting>
  <conditionalFormatting sqref="S5:T7">
    <cfRule type="expression" dxfId="55" priority="14">
      <formula>IF(INDIRECT("ProductBacklog[@DUPLICATES]"),"WAHR","FALSCH")</formula>
    </cfRule>
  </conditionalFormatting>
  <conditionalFormatting sqref="B23:I23 S30 C31:C130 E31:E130 G31:G130 I31:I130 C5:C20 E5:E20 G5:G20 I5:I20">
    <cfRule type="colorScale" priority="3">
      <colorScale>
        <cfvo type="num" val="0"/>
        <cfvo type="num" val="0.15"/>
        <cfvo type="num" val="0.5"/>
        <color rgb="FFF8696B"/>
        <color rgb="FFFFEB84"/>
        <color rgb="FF63BE7B"/>
      </colorScale>
    </cfRule>
  </conditionalFormatting>
  <conditionalFormatting sqref="M30">
    <cfRule type="colorScale" priority="2">
      <colorScale>
        <cfvo type="num" val="0"/>
        <cfvo type="num" val="0.15"/>
        <cfvo type="num" val="0.5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ignoredErrors>
    <ignoredError sqref="D5 F5 H5 D7 F7 H7 D9 F9 H9 D11 F11 H11 D13 F13 H13 D15 F15 H15 D17 F17 H17 D19 F19 H19" formula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D78E-4A4A-4298-8249-A1E4EC0CF3F9}">
  <sheetPr codeName="Tabelle2"/>
  <dimension ref="B3:I7"/>
  <sheetViews>
    <sheetView workbookViewId="0">
      <selection activeCell="G6" sqref="D4:G6"/>
    </sheetView>
  </sheetViews>
  <sheetFormatPr baseColWidth="10" defaultRowHeight="14.4" x14ac:dyDescent="0.3"/>
  <cols>
    <col min="2" max="2" width="4.109375" customWidth="1"/>
    <col min="3" max="3" width="1.33203125" customWidth="1"/>
    <col min="4" max="4" width="9.5546875" customWidth="1"/>
    <col min="5" max="5" width="12.5546875" customWidth="1"/>
    <col min="6" max="6" width="39.77734375" customWidth="1"/>
    <col min="8" max="8" width="11.5546875" hidden="1" customWidth="1"/>
    <col min="9" max="9" width="0" hidden="1" customWidth="1"/>
  </cols>
  <sheetData>
    <row r="3" spans="2:9" x14ac:dyDescent="0.3">
      <c r="B3" s="3" t="s">
        <v>7</v>
      </c>
      <c r="C3" s="3" t="s">
        <v>8</v>
      </c>
      <c r="D3" t="s">
        <v>5</v>
      </c>
      <c r="E3" t="s">
        <v>1</v>
      </c>
      <c r="F3" t="s">
        <v>4</v>
      </c>
      <c r="G3" t="s">
        <v>6</v>
      </c>
      <c r="H3" t="s">
        <v>12</v>
      </c>
      <c r="I3" t="s">
        <v>11</v>
      </c>
    </row>
    <row r="4" spans="2:9" x14ac:dyDescent="0.3">
      <c r="B4" s="13"/>
      <c r="C4" s="16"/>
      <c r="D4" s="15"/>
      <c r="E4" s="2"/>
      <c r="H4" t="str" cm="1">
        <f t="array" ref="H4">IF(PrivateSheet1[[#This Row],[Task]]&lt;&gt;"",ROW()-ROW(PrivateSheet1[#Headers]),"")</f>
        <v/>
      </c>
      <c r="I4" t="str">
        <f>IF(PrivateSheet1[[#This Row],[Task]]&lt;&gt;"",MATCH(PrivateSheet1[[#This Row],[Task]],ProductBacklog[CODE],0),"")</f>
        <v/>
      </c>
    </row>
    <row r="5" spans="2:9" x14ac:dyDescent="0.3">
      <c r="B5" s="17"/>
      <c r="D5" s="15"/>
      <c r="E5" s="2"/>
      <c r="H5" t="str" cm="1">
        <f t="array" ref="H5">IF(PrivateSheet1[[#This Row],[Task]]&lt;&gt;"",ROW()-ROW(PrivateSheet1[#Headers]),"")</f>
        <v/>
      </c>
      <c r="I5" t="str">
        <f>IF(PrivateSheet1[[#This Row],[Task]]&lt;&gt;"",MATCH(PrivateSheet1[[#This Row],[Task]],ProductBacklog[CODE],0),"")</f>
        <v/>
      </c>
    </row>
    <row r="6" spans="2:9" x14ac:dyDescent="0.3">
      <c r="D6" s="15"/>
      <c r="E6" s="2"/>
      <c r="H6" t="str" cm="1">
        <f t="array" ref="H6">IF(PrivateSheet1[[#This Row],[Task]]&lt;&gt;"",ROW()-ROW(PrivateSheet1[#Headers]),"")</f>
        <v/>
      </c>
      <c r="I6" s="1" t="str">
        <f>IF(PrivateSheet1[[#This Row],[Task]]&lt;&gt;"",MATCH(PrivateSheet1[[#This Row],[Task]],ProductBacklog[CODE],0),"")</f>
        <v/>
      </c>
    </row>
    <row r="7" spans="2:9" x14ac:dyDescent="0.3">
      <c r="D7" s="15"/>
      <c r="E7" s="2"/>
    </row>
  </sheetData>
  <phoneticPr fontId="1" type="noConversion"/>
  <conditionalFormatting sqref="B4:B6">
    <cfRule type="expression" dxfId="54" priority="2">
      <formula>10=MOD(INDIRECT("PrivateSheet1[@[CODE_NUM]]"),10)</formula>
    </cfRule>
    <cfRule type="expression" dxfId="53" priority="3">
      <formula>9=MOD(INDIRECT("PrivateSheet1[@[CODE_NUM]]"),10)</formula>
    </cfRule>
    <cfRule type="expression" dxfId="52" priority="4">
      <formula>8=MOD(INDIRECT("PrivateSheet1[@[CODE_NUM]]"),10)</formula>
    </cfRule>
    <cfRule type="expression" dxfId="51" priority="5">
      <formula>7=MOD(INDIRECT("PrivateSheet1[@[CODE_NUM]]"),10)</formula>
    </cfRule>
    <cfRule type="expression" dxfId="50" priority="6">
      <formula>6=MOD(INDIRECT("PrivateSheet1[@[CODE_NUM]]"),10)</formula>
    </cfRule>
    <cfRule type="expression" dxfId="49" priority="7">
      <formula>5=MOD(INDIRECT("PrivateSheet1[@[CODE_NUM]]"),10)</formula>
    </cfRule>
    <cfRule type="expression" dxfId="48" priority="8">
      <formula>4=MOD(INDIRECT("PrivateSheet1[@[CODE_NUM]]"),10)</formula>
    </cfRule>
    <cfRule type="expression" dxfId="47" priority="9">
      <formula>3=MOD(INDIRECT("PrivateSheet1[@[CODE_NUM]]"),10)</formula>
    </cfRule>
    <cfRule type="expression" dxfId="46" priority="10">
      <formula>2=MOD(INDIRECT("PrivateSheet1[@[CODE_NUM]]"),10)</formula>
    </cfRule>
    <cfRule type="expression" dxfId="45" priority="11">
      <formula>1=MOD(INDIRECT("PrivateSheet1[@[CODE_NUM]]"),10)</formula>
    </cfRule>
  </conditionalFormatting>
  <conditionalFormatting sqref="G4:G6">
    <cfRule type="expression" dxfId="44" priority="1">
      <formula>ISNA(INDIRECT("PrivateSheet1[@[CODE_NUM]]"))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0F4D-2819-4C31-A021-E4BB797091EA}">
  <sheetPr codeName="Tabelle4"/>
  <dimension ref="B3:I7"/>
  <sheetViews>
    <sheetView workbookViewId="0">
      <selection activeCell="D4" sqref="D4:G6"/>
    </sheetView>
  </sheetViews>
  <sheetFormatPr baseColWidth="10" defaultRowHeight="14.4" x14ac:dyDescent="0.3"/>
  <cols>
    <col min="2" max="2" width="4.109375" customWidth="1"/>
    <col min="3" max="3" width="1.33203125" customWidth="1"/>
    <col min="4" max="4" width="9.5546875" customWidth="1"/>
    <col min="5" max="5" width="12.5546875" customWidth="1"/>
    <col min="6" max="6" width="39.77734375" customWidth="1"/>
    <col min="8" max="8" width="11.5546875" hidden="1" customWidth="1"/>
    <col min="9" max="9" width="0" hidden="1" customWidth="1"/>
  </cols>
  <sheetData>
    <row r="3" spans="2:9" x14ac:dyDescent="0.3">
      <c r="B3" s="3" t="s">
        <v>7</v>
      </c>
      <c r="C3" s="3" t="s">
        <v>8</v>
      </c>
      <c r="D3" t="s">
        <v>5</v>
      </c>
      <c r="E3" t="s">
        <v>1</v>
      </c>
      <c r="F3" t="s">
        <v>4</v>
      </c>
      <c r="G3" t="s">
        <v>6</v>
      </c>
      <c r="H3" t="s">
        <v>12</v>
      </c>
      <c r="I3" t="s">
        <v>11</v>
      </c>
    </row>
    <row r="4" spans="2:9" x14ac:dyDescent="0.3">
      <c r="B4" s="13"/>
      <c r="C4" s="16"/>
      <c r="D4" s="15"/>
      <c r="E4" s="2"/>
      <c r="H4" t="str" cm="1">
        <f t="array" ref="H4">IF(PrivateSheet2[[#This Row],[Task]]&lt;&gt;"",ROW()-ROW(PrivateSheet2[#Headers]),"")</f>
        <v/>
      </c>
      <c r="I4" t="str">
        <f>IF(PrivateSheet2[[#This Row],[Task]]&lt;&gt;"",MATCH(PrivateSheet2[[#This Row],[Task]],ProductBacklog[CODE],0),"")</f>
        <v/>
      </c>
    </row>
    <row r="5" spans="2:9" x14ac:dyDescent="0.3">
      <c r="B5" s="17"/>
      <c r="D5" s="15"/>
      <c r="E5" s="2"/>
      <c r="H5" t="str" cm="1">
        <f t="array" ref="H5">IF(PrivateSheet2[[#This Row],[Task]]&lt;&gt;"",ROW()-ROW(PrivateSheet2[#Headers]),"")</f>
        <v/>
      </c>
      <c r="I5" t="str">
        <f>IF(PrivateSheet2[[#This Row],[Task]]&lt;&gt;"",MATCH(PrivateSheet2[[#This Row],[Task]],ProductBacklog[CODE],0),"")</f>
        <v/>
      </c>
    </row>
    <row r="6" spans="2:9" x14ac:dyDescent="0.3">
      <c r="D6" s="15"/>
      <c r="E6" s="2"/>
      <c r="H6" t="str" cm="1">
        <f t="array" ref="H6">IF(PrivateSheet2[[#This Row],[Task]]&lt;&gt;"",ROW()-ROW(PrivateSheet2[#Headers]),"")</f>
        <v/>
      </c>
      <c r="I6" s="1" t="str">
        <f>IF(PrivateSheet2[[#This Row],[Task]]&lt;&gt;"",MATCH(PrivateSheet2[[#This Row],[Task]],ProductBacklog[CODE],0),"")</f>
        <v/>
      </c>
    </row>
    <row r="7" spans="2:9" x14ac:dyDescent="0.3">
      <c r="D7" s="15"/>
      <c r="E7" s="2"/>
    </row>
  </sheetData>
  <conditionalFormatting sqref="B4:B6">
    <cfRule type="expression" dxfId="43" priority="2">
      <formula>10=MOD(INDIRECT("PrivateSheet2[@[CODE_NUM]]"),10)</formula>
    </cfRule>
    <cfRule type="expression" dxfId="42" priority="3">
      <formula>9=MOD(INDIRECT("PrivateSheet2[@[CODE_NUM]]"),10)</formula>
    </cfRule>
    <cfRule type="expression" dxfId="41" priority="4">
      <formula>8=MOD(INDIRECT("PrivateSheet2[@[CODE_NUM]]"),10)</formula>
    </cfRule>
    <cfRule type="expression" dxfId="40" priority="5">
      <formula>7=MOD(INDIRECT("PrivateSheet2[@[CODE_NUM]]"),10)</formula>
    </cfRule>
    <cfRule type="expression" dxfId="39" priority="6">
      <formula>6=MOD(INDIRECT("PrivateSheet2[@[CODE_NUM]]"),10)</formula>
    </cfRule>
    <cfRule type="expression" dxfId="38" priority="7">
      <formula>5=MOD(INDIRECT("PrivateSheet2[@[CODE_NUM]]"),10)</formula>
    </cfRule>
    <cfRule type="expression" dxfId="37" priority="8">
      <formula>4=MOD(INDIRECT("PrivateSheet2[@[CODE_NUM]]"),10)</formula>
    </cfRule>
    <cfRule type="expression" dxfId="36" priority="9">
      <formula>3=MOD(INDIRECT("PrivateSheet2[@[CODE_NUM]]"),10)</formula>
    </cfRule>
    <cfRule type="expression" dxfId="35" priority="10">
      <formula>2=MOD(INDIRECT("PrivateSheet2[@[CODE_NUM]]"),10)</formula>
    </cfRule>
    <cfRule type="expression" dxfId="34" priority="11">
      <formula>1=MOD(INDIRECT("PrivateSheet2[@[CODE_NUM]]"),10)</formula>
    </cfRule>
  </conditionalFormatting>
  <conditionalFormatting sqref="G4:G6">
    <cfRule type="expression" dxfId="33" priority="1">
      <formula>ISNA(INDIRECT("PrivateSheet2[@[CODE_NUM]]"))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297A-007B-41C3-8E03-D848272BAC0D}">
  <sheetPr codeName="Tabelle5"/>
  <dimension ref="B3:I7"/>
  <sheetViews>
    <sheetView workbookViewId="0">
      <selection activeCell="E4" sqref="E4:G6"/>
    </sheetView>
  </sheetViews>
  <sheetFormatPr baseColWidth="10" defaultRowHeight="14.4" x14ac:dyDescent="0.3"/>
  <cols>
    <col min="2" max="2" width="4.109375" customWidth="1"/>
    <col min="3" max="3" width="1.33203125" customWidth="1"/>
    <col min="4" max="4" width="9.5546875" customWidth="1"/>
    <col min="5" max="5" width="12.5546875" customWidth="1"/>
    <col min="6" max="6" width="39.77734375" customWidth="1"/>
    <col min="8" max="8" width="11.5546875" hidden="1" customWidth="1"/>
    <col min="9" max="9" width="0" hidden="1" customWidth="1"/>
  </cols>
  <sheetData>
    <row r="3" spans="2:9" x14ac:dyDescent="0.3">
      <c r="B3" s="3" t="s">
        <v>7</v>
      </c>
      <c r="C3" s="3" t="s">
        <v>8</v>
      </c>
      <c r="D3" t="s">
        <v>5</v>
      </c>
      <c r="E3" t="s">
        <v>1</v>
      </c>
      <c r="F3" t="s">
        <v>4</v>
      </c>
      <c r="G3" t="s">
        <v>6</v>
      </c>
      <c r="H3" t="s">
        <v>12</v>
      </c>
      <c r="I3" t="s">
        <v>11</v>
      </c>
    </row>
    <row r="4" spans="2:9" x14ac:dyDescent="0.3">
      <c r="B4" s="13"/>
      <c r="C4" s="16"/>
      <c r="D4" s="15"/>
      <c r="E4" s="2"/>
      <c r="H4" t="str" cm="1">
        <f t="array" ref="H4">IF(PrivateSheet3[[#This Row],[Task]]&lt;&gt;"",ROW()-ROW(PrivateSheet3[#Headers]),"")</f>
        <v/>
      </c>
      <c r="I4" t="str">
        <f>IF(PrivateSheet3[[#This Row],[Task]]&lt;&gt;"",MATCH(PrivateSheet3[[#This Row],[Task]],ProductBacklog[CODE],0),"")</f>
        <v/>
      </c>
    </row>
    <row r="5" spans="2:9" x14ac:dyDescent="0.3">
      <c r="B5" s="17"/>
      <c r="D5" s="15"/>
      <c r="E5" s="2"/>
      <c r="H5" t="str" cm="1">
        <f t="array" ref="H5">IF(PrivateSheet3[[#This Row],[Task]]&lt;&gt;"",ROW()-ROW(PrivateSheet3[#Headers]),"")</f>
        <v/>
      </c>
      <c r="I5" t="str">
        <f>IF(PrivateSheet3[[#This Row],[Task]]&lt;&gt;"",MATCH(PrivateSheet3[[#This Row],[Task]],ProductBacklog[CODE],0),"")</f>
        <v/>
      </c>
    </row>
    <row r="6" spans="2:9" x14ac:dyDescent="0.3">
      <c r="D6" s="15"/>
      <c r="E6" s="2"/>
      <c r="H6" t="str" cm="1">
        <f t="array" ref="H6">IF(PrivateSheet3[[#This Row],[Task]]&lt;&gt;"",ROW()-ROW(PrivateSheet3[#Headers]),"")</f>
        <v/>
      </c>
      <c r="I6" s="1" t="str">
        <f>IF(PrivateSheet3[[#This Row],[Task]]&lt;&gt;"",MATCH(PrivateSheet3[[#This Row],[Task]],ProductBacklog[CODE],0),"")</f>
        <v/>
      </c>
    </row>
    <row r="7" spans="2:9" x14ac:dyDescent="0.3">
      <c r="D7" s="15"/>
      <c r="E7" s="2"/>
    </row>
  </sheetData>
  <conditionalFormatting sqref="B4:B6">
    <cfRule type="expression" dxfId="32" priority="2">
      <formula>10=MOD(INDIRECT("PrivateSheet3[@[CODE_NUM]]"),10)</formula>
    </cfRule>
    <cfRule type="expression" dxfId="31" priority="3">
      <formula>9=MOD(INDIRECT("PrivateSheet3[@[CODE_NUM]]"),10)</formula>
    </cfRule>
    <cfRule type="expression" dxfId="30" priority="4">
      <formula>8=MOD(INDIRECT("PrivateSheet3[@[CODE_NUM]]"),10)</formula>
    </cfRule>
    <cfRule type="expression" dxfId="29" priority="5">
      <formula>7=MOD(INDIRECT("PrivateSheet3[@[CODE_NUM]]"),10)</formula>
    </cfRule>
    <cfRule type="expression" dxfId="28" priority="6">
      <formula>6=MOD(INDIRECT("PrivateSheet3[@[CODE_NUM]]"),10)</formula>
    </cfRule>
    <cfRule type="expression" dxfId="27" priority="7">
      <formula>5=MOD(INDIRECT("PrivateSheet3[@[CODE_NUM]]"),10)</formula>
    </cfRule>
    <cfRule type="expression" dxfId="26" priority="8">
      <formula>4=MOD(INDIRECT("PrivateSheet3[@[CODE_NUM]]"),10)</formula>
    </cfRule>
    <cfRule type="expression" dxfId="25" priority="9">
      <formula>3=MOD(INDIRECT("PrivateSheet3[@[CODE_NUM]]"),10)</formula>
    </cfRule>
    <cfRule type="expression" dxfId="24" priority="10">
      <formula>2=MOD(INDIRECT("PrivateSheet3[@[CODE_NUM]]"),10)</formula>
    </cfRule>
    <cfRule type="expression" dxfId="23" priority="11">
      <formula>1=MOD(INDIRECT("PrivateSheet3[@[CODE_NUM]]"),10)</formula>
    </cfRule>
  </conditionalFormatting>
  <conditionalFormatting sqref="G4:G6">
    <cfRule type="expression" dxfId="22" priority="1">
      <formula>ISNA(INDIRECT("PrivateSheet3[@[CODE_NUM]]"))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1A33-0196-4955-BCE4-308FFD52DF50}">
  <sheetPr codeName="Tabelle6"/>
  <dimension ref="B3:I7"/>
  <sheetViews>
    <sheetView workbookViewId="0">
      <selection activeCell="J14" sqref="J14"/>
    </sheetView>
  </sheetViews>
  <sheetFormatPr baseColWidth="10" defaultRowHeight="14.4" x14ac:dyDescent="0.3"/>
  <cols>
    <col min="2" max="2" width="4.109375" customWidth="1"/>
    <col min="3" max="3" width="1.33203125" customWidth="1"/>
    <col min="4" max="4" width="9.5546875" customWidth="1"/>
    <col min="5" max="5" width="12.5546875" customWidth="1"/>
    <col min="6" max="6" width="39.77734375" customWidth="1"/>
    <col min="8" max="9" width="11.5546875" hidden="1" customWidth="1"/>
  </cols>
  <sheetData>
    <row r="3" spans="2:9" x14ac:dyDescent="0.3">
      <c r="B3" s="3" t="s">
        <v>7</v>
      </c>
      <c r="C3" s="3" t="s">
        <v>8</v>
      </c>
      <c r="D3" t="s">
        <v>5</v>
      </c>
      <c r="E3" t="s">
        <v>1</v>
      </c>
      <c r="F3" t="s">
        <v>4</v>
      </c>
      <c r="G3" t="s">
        <v>6</v>
      </c>
      <c r="H3" t="s">
        <v>12</v>
      </c>
      <c r="I3" t="s">
        <v>11</v>
      </c>
    </row>
    <row r="4" spans="2:9" x14ac:dyDescent="0.3">
      <c r="B4" s="13"/>
      <c r="C4" s="16"/>
      <c r="D4" s="15"/>
      <c r="E4" s="2"/>
      <c r="H4" t="str" cm="1">
        <f t="array" ref="H4">IF(PrivateSheet4[[#This Row],[Task]]&lt;&gt;"",ROW()-ROW(PrivateSheet4[#Headers]),"")</f>
        <v/>
      </c>
      <c r="I4" t="str">
        <f>IF(PrivateSheet4[[#This Row],[Task]]&lt;&gt;"",MATCH(PrivateSheet4[[#This Row],[Task]],ProductBacklog[CODE],0),"")</f>
        <v/>
      </c>
    </row>
    <row r="5" spans="2:9" x14ac:dyDescent="0.3">
      <c r="B5" s="17"/>
      <c r="D5" s="15"/>
      <c r="E5" s="2"/>
      <c r="H5" t="str" cm="1">
        <f t="array" ref="H5">IF(PrivateSheet4[[#This Row],[Task]]&lt;&gt;"",ROW()-ROW(PrivateSheet4[#Headers]),"")</f>
        <v/>
      </c>
      <c r="I5" t="str">
        <f>IF(PrivateSheet4[[#This Row],[Task]]&lt;&gt;"",MATCH(PrivateSheet4[[#This Row],[Task]],ProductBacklog[CODE],0),"")</f>
        <v/>
      </c>
    </row>
    <row r="6" spans="2:9" x14ac:dyDescent="0.3">
      <c r="D6" s="15"/>
      <c r="E6" s="2"/>
      <c r="H6" t="str" cm="1">
        <f t="array" ref="H6">IF(PrivateSheet4[[#This Row],[Task]]&lt;&gt;"",ROW()-ROW(PrivateSheet4[#Headers]),"")</f>
        <v/>
      </c>
      <c r="I6" s="1" t="str">
        <f>IF(PrivateSheet4[[#This Row],[Task]]&lt;&gt;"",MATCH(PrivateSheet4[[#This Row],[Task]],ProductBacklog[CODE],0),"")</f>
        <v/>
      </c>
    </row>
    <row r="7" spans="2:9" x14ac:dyDescent="0.3">
      <c r="D7" s="15"/>
      <c r="E7" s="2"/>
    </row>
  </sheetData>
  <conditionalFormatting sqref="B4:B6">
    <cfRule type="expression" dxfId="21" priority="2">
      <formula>10=MOD(INDIRECT("PrivateSheet4[@[CODE_NUM]]"),10)</formula>
    </cfRule>
    <cfRule type="expression" dxfId="20" priority="3">
      <formula>9=MOD(INDIRECT("PrivateSheet4[@[CODE_NUM]]"),10)</formula>
    </cfRule>
    <cfRule type="expression" dxfId="19" priority="4">
      <formula>8=MOD(INDIRECT("PrivateSheet4[@[CODE_NUM]]"),10)</formula>
    </cfRule>
    <cfRule type="expression" dxfId="18" priority="5">
      <formula>7=MOD(INDIRECT("PrivateSheet4[@[CODE_NUM]]"),10)</formula>
    </cfRule>
    <cfRule type="expression" dxfId="17" priority="6">
      <formula>6=MOD(INDIRECT("PrivateSheet4[@[CODE_NUM]]"),10)</formula>
    </cfRule>
    <cfRule type="expression" dxfId="16" priority="7">
      <formula>5=MOD(INDIRECT("PrivateSheet4[@[CODE_NUM]]"),10)</formula>
    </cfRule>
    <cfRule type="expression" dxfId="15" priority="8">
      <formula>4=MOD(INDIRECT("PrivateSheet4[@[CODE_NUM]]"),10)</formula>
    </cfRule>
    <cfRule type="expression" dxfId="14" priority="9">
      <formula>3=MOD(INDIRECT("PrivateSheet4[@[CODE_NUM]]"),10)</formula>
    </cfRule>
    <cfRule type="expression" dxfId="13" priority="10">
      <formula>2=MOD(INDIRECT("PrivateSheet4[@[CODE_NUM]]"),10)</formula>
    </cfRule>
    <cfRule type="expression" dxfId="12" priority="11">
      <formula>1=MOD(INDIRECT("PrivateSheet4[@[CODE_NUM]]"),10)</formula>
    </cfRule>
  </conditionalFormatting>
  <conditionalFormatting sqref="G4:G6">
    <cfRule type="expression" dxfId="11" priority="1">
      <formula>ISNA(INDIRECT("PrivateSheet4[@[CODE_NUM]]"))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General</vt:lpstr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Rait</dc:creator>
  <cp:lastModifiedBy>Maxim Rait</cp:lastModifiedBy>
  <dcterms:created xsi:type="dcterms:W3CDTF">2022-04-05T12:05:15Z</dcterms:created>
  <dcterms:modified xsi:type="dcterms:W3CDTF">2022-04-09T18:17:59Z</dcterms:modified>
</cp:coreProperties>
</file>